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1.xml" ContentType="application/vnd.openxmlformats-officedocument.drawing+xml"/>
  <Override PartName="/xl/comments4.xml" ContentType="application/vnd.openxmlformats-officedocument.spreadsheetml.comment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12.xml" ContentType="application/vnd.openxmlformats-officedocument.drawing+xml"/>
  <Override PartName="/xl/comments5.xml" ContentType="application/vnd.openxmlformats-officedocument.spreadsheetml.comments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5.xml" ContentType="application/vnd.openxmlformats-officedocument.drawing+xml"/>
  <Override PartName="/xl/comments6.xml" ContentType="application/vnd.openxmlformats-officedocument.spreadsheetml.comments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16.xml" ContentType="application/vnd.openxmlformats-officedocument.drawing+xml"/>
  <Override PartName="/xl/comments7.xml" ContentType="application/vnd.openxmlformats-officedocument.spreadsheetml.comments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17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8.xml" ContentType="application/vnd.openxmlformats-officedocument.drawing+xml"/>
  <Override PartName="/xl/charts/chart21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9.xml" ContentType="application/vnd.openxmlformats-officedocument.drawing+xml"/>
  <Override PartName="/xl/comments8.xml" ContentType="application/vnd.openxmlformats-officedocument.spreadsheetml.comments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drawings/drawing20.xml" ContentType="application/vnd.openxmlformats-officedocument.drawing+xml"/>
  <Override PartName="/xl/comments9.xml" ContentType="application/vnd.openxmlformats-officedocument.spreadsheetml.comments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drawings/drawing21.xml" ContentType="application/vnd.openxmlformats-officedocument.drawing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22.xml" ContentType="application/vnd.openxmlformats-officedocument.drawing+xml"/>
  <Override PartName="/xl/charts/chart2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23.xml" ContentType="application/vnd.openxmlformats-officedocument.drawing+xml"/>
  <Override PartName="/xl/comments10.xml" ContentType="application/vnd.openxmlformats-officedocument.spreadsheetml.comments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24.xml" ContentType="application/vnd.openxmlformats-officedocument.drawing+xml"/>
  <Override PartName="/xl/comments11.xml" ContentType="application/vnd.openxmlformats-officedocument.spreadsheetml.comments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drawings/drawing25.xml" ContentType="application/vnd.openxmlformats-officedocument.drawing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26.xml" ContentType="application/vnd.openxmlformats-officedocument.drawing+xml"/>
  <Override PartName="/xl/charts/chart35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27.xml" ContentType="application/vnd.openxmlformats-officedocument.drawing+xml"/>
  <Override PartName="/xl/comments12.xml" ContentType="application/vnd.openxmlformats-officedocument.spreadsheetml.comments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drawings/drawing28.xml" ContentType="application/vnd.openxmlformats-officedocument.drawing+xml"/>
  <Override PartName="/xl/comments13.xml" ContentType="application/vnd.openxmlformats-officedocument.spreadsheetml.comments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29.xml" ContentType="application/vnd.openxmlformats-officedocument.drawing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30.xml" ContentType="application/vnd.openxmlformats-officedocument.drawing+xml"/>
  <Override PartName="/xl/charts/chart4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31.xml" ContentType="application/vnd.openxmlformats-officedocument.drawing+xml"/>
  <Override PartName="/xl/comments14.xml" ContentType="application/vnd.openxmlformats-officedocument.spreadsheetml.comments+xml"/>
  <Override PartName="/xl/drawings/drawing32.xml" ContentType="application/vnd.openxmlformats-officedocument.drawing+xml"/>
  <Override PartName="/xl/comments15.xml" ContentType="application/vnd.openxmlformats-officedocument.spreadsheetml.comments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arrieMeinen\Downloads\"/>
    </mc:Choice>
  </mc:AlternateContent>
  <xr:revisionPtr revIDLastSave="0" documentId="8_{5D16C4A5-D477-4084-A299-064EE87229A8}" xr6:coauthVersionLast="47" xr6:coauthVersionMax="47" xr10:uidLastSave="{00000000-0000-0000-0000-000000000000}"/>
  <bookViews>
    <workbookView showHorizontalScroll="0" showVerticalScroll="0" showSheetTabs="0" xWindow="-108" yWindow="-108" windowWidth="23256" windowHeight="12456" tabRatio="997" firstSheet="5" activeTab="5" xr2:uid="{00000000-000D-0000-FFFF-FFFF00000000}"/>
  </bookViews>
  <sheets>
    <sheet name="leerrendement" sheetId="44" r:id="rId1"/>
    <sheet name="blad verbergen" sheetId="42" r:id="rId2"/>
    <sheet name="schoolweging" sheetId="32" r:id="rId3"/>
    <sheet name="de indicatoren" sheetId="21" r:id="rId4"/>
    <sheet name="INTRO" sheetId="38" r:id="rId5"/>
    <sheet name="START" sheetId="69" r:id="rId6"/>
    <sheet name="M3" sheetId="13" r:id="rId7"/>
    <sheet name="E3" sheetId="52" r:id="rId8"/>
    <sheet name="OP-3" sheetId="85" r:id="rId9"/>
    <sheet name="KINDGESPREK-3" sheetId="93" r:id="rId10"/>
    <sheet name="M4" sheetId="8" r:id="rId11"/>
    <sheet name="E4" sheetId="53" r:id="rId12"/>
    <sheet name="OP-4" sheetId="86" r:id="rId13"/>
    <sheet name="KINDGESPREK-4" sheetId="94" r:id="rId14"/>
    <sheet name="M5" sheetId="14" r:id="rId15"/>
    <sheet name="E5" sheetId="56" r:id="rId16"/>
    <sheet name="OP-5" sheetId="87" r:id="rId17"/>
    <sheet name="KINDGESPREK-5" sheetId="95" r:id="rId18"/>
    <sheet name="M6" sheetId="15" r:id="rId19"/>
    <sheet name="E6" sheetId="59" r:id="rId20"/>
    <sheet name="OP-6" sheetId="84" r:id="rId21"/>
    <sheet name="KINDGESPREK-6" sheetId="96" r:id="rId22"/>
    <sheet name="M7" sheetId="17" r:id="rId23"/>
    <sheet name="E7" sheetId="62" r:id="rId24"/>
    <sheet name="OP-7" sheetId="82" r:id="rId25"/>
    <sheet name="KINDGESPREK-7" sheetId="97" r:id="rId26"/>
    <sheet name="8E7" sheetId="65" r:id="rId27"/>
    <sheet name="B8" sheetId="16" r:id="rId28"/>
    <sheet name="OP-8" sheetId="88" r:id="rId29"/>
    <sheet name="KINDGESPREK-8" sheetId="98" r:id="rId30"/>
    <sheet name="TOTAAL M-TOETSEN" sheetId="19" r:id="rId31"/>
    <sheet name="TOTAAL E-TOETSEN" sheetId="68" r:id="rId32"/>
    <sheet name="DOORGAANDE LIJN" sheetId="43" r:id="rId33"/>
    <sheet name="BASIS" sheetId="39" r:id="rId34"/>
    <sheet name="INTENSIEF" sheetId="40" r:id="rId35"/>
    <sheet name="VERRIJKT" sheetId="41" r:id="rId36"/>
  </sheets>
  <externalReferences>
    <externalReference r:id="rId37"/>
  </externalReferences>
  <definedNames>
    <definedName name="_xlnm.Print_Area" localSheetId="26">'8E7'!$A$2:$BA$56</definedName>
    <definedName name="_xlnm.Print_Area" localSheetId="27">'B8'!$A$2:$BA$56</definedName>
    <definedName name="_xlnm.Print_Area" localSheetId="33">BASIS!$A$1:$I$40</definedName>
    <definedName name="_xlnm.Print_Area" localSheetId="3">'de indicatoren'!$A$1:$S$30</definedName>
    <definedName name="_xlnm.Print_Area" localSheetId="32">'DOORGAANDE LIJN'!$A$1:$I$40</definedName>
    <definedName name="_xlnm.Print_Area" localSheetId="7">'E3'!$A$2:$BA$56</definedName>
    <definedName name="_xlnm.Print_Area" localSheetId="11">'E4'!$A$2:$BA$56</definedName>
    <definedName name="_xlnm.Print_Area" localSheetId="15">'E5'!$A$2:$BA$56</definedName>
    <definedName name="_xlnm.Print_Area" localSheetId="19">'E6'!$A$2:$BA$56</definedName>
    <definedName name="_xlnm.Print_Area" localSheetId="23">'E7'!$A$2:$BA$56</definedName>
    <definedName name="_xlnm.Print_Area" localSheetId="34">INTENSIEF!$A$1:$I$40</definedName>
    <definedName name="_xlnm.Print_Area" localSheetId="4">INTRO!$A$1:$AB$47</definedName>
    <definedName name="_xlnm.Print_Area" localSheetId="9">'KINDGESPREK-3'!$F$1:$AO$257</definedName>
    <definedName name="_xlnm.Print_Area" localSheetId="13">'KINDGESPREK-4'!$F$1:$AO$257</definedName>
    <definedName name="_xlnm.Print_Area" localSheetId="17">'KINDGESPREK-5'!$F$1:$AO$257</definedName>
    <definedName name="_xlnm.Print_Area" localSheetId="21">'KINDGESPREK-6'!$F$1:$AO$257</definedName>
    <definedName name="_xlnm.Print_Area" localSheetId="25">'KINDGESPREK-7'!$F$1:$AO$257</definedName>
    <definedName name="_xlnm.Print_Area" localSheetId="29">'KINDGESPREK-8'!$F$1:$AO$257</definedName>
    <definedName name="_xlnm.Print_Area" localSheetId="6">'M3'!$A$2:$BA$56</definedName>
    <definedName name="_xlnm.Print_Area" localSheetId="10">'M4'!$A$2:$BA$56</definedName>
    <definedName name="_xlnm.Print_Area" localSheetId="14">'M5'!$A$2:$BA$56</definedName>
    <definedName name="_xlnm.Print_Area" localSheetId="18">'M6'!$A$2:$BA$56</definedName>
    <definedName name="_xlnm.Print_Area" localSheetId="22">'M7'!$A$2:$BA$56</definedName>
    <definedName name="_xlnm.Print_Area" localSheetId="8">'OP-3'!$C$3:$AI$94</definedName>
    <definedName name="_xlnm.Print_Area" localSheetId="12">'OP-4'!$C$3:$AI$94</definedName>
    <definedName name="_xlnm.Print_Area" localSheetId="16">'OP-5'!$C$3:$AI$94</definedName>
    <definedName name="_xlnm.Print_Area" localSheetId="20">'OP-6'!$C$3:$AI$94</definedName>
    <definedName name="_xlnm.Print_Area" localSheetId="24">'OP-7'!$C$3:$AI$94</definedName>
    <definedName name="_xlnm.Print_Area" localSheetId="28">'OP-8'!$C$3:$AI$94</definedName>
    <definedName name="_xlnm.Print_Area" localSheetId="5">START!$A$2:$U$35</definedName>
    <definedName name="_xlnm.Print_Area" localSheetId="31">'TOTAAL E-TOETSEN'!$A$2:$AB$49</definedName>
    <definedName name="_xlnm.Print_Area" localSheetId="30">'TOTAAL M-TOETSEN'!$A$2:$AB$49</definedName>
    <definedName name="_xlnm.Print_Area" localSheetId="35">VERRIJKT!$A$1:$I$40</definedName>
    <definedName name="n.v.t.">#REF!</definedName>
    <definedName name="waarden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6" i="19" l="1"/>
  <c r="C26" i="68"/>
  <c r="AK53" i="16"/>
  <c r="AK52" i="16"/>
  <c r="AK51" i="16"/>
  <c r="AK50" i="16"/>
  <c r="AK49" i="16"/>
  <c r="AK48" i="16"/>
  <c r="AK47" i="16"/>
  <c r="AK46" i="16"/>
  <c r="AK45" i="16"/>
  <c r="AK44" i="16"/>
  <c r="AK43" i="16"/>
  <c r="AK42" i="16"/>
  <c r="AK41" i="16"/>
  <c r="AK40" i="16"/>
  <c r="AK39" i="16"/>
  <c r="AK38" i="16"/>
  <c r="AK37" i="16"/>
  <c r="AK36" i="16"/>
  <c r="AK35" i="16"/>
  <c r="AK34" i="16"/>
  <c r="AK33" i="16"/>
  <c r="AK32" i="16"/>
  <c r="AK31" i="16"/>
  <c r="AK53" i="65"/>
  <c r="AK52" i="65"/>
  <c r="AK51" i="65"/>
  <c r="AK50" i="65"/>
  <c r="AK49" i="65"/>
  <c r="AK48" i="65"/>
  <c r="AK47" i="65"/>
  <c r="AK46" i="65"/>
  <c r="AK45" i="65"/>
  <c r="AK44" i="65"/>
  <c r="AK43" i="65"/>
  <c r="AK42" i="65"/>
  <c r="AK41" i="65"/>
  <c r="AK40" i="65"/>
  <c r="AK39" i="65"/>
  <c r="AK38" i="65"/>
  <c r="AK37" i="65"/>
  <c r="AK36" i="65"/>
  <c r="AK35" i="65"/>
  <c r="AK34" i="65"/>
  <c r="AK33" i="65"/>
  <c r="AK32" i="65"/>
  <c r="AK31" i="65"/>
  <c r="AK30" i="65"/>
  <c r="AK53" i="62"/>
  <c r="AK52" i="62"/>
  <c r="AK51" i="62"/>
  <c r="AK50" i="62"/>
  <c r="AK49" i="62"/>
  <c r="AK48" i="62"/>
  <c r="AK47" i="62"/>
  <c r="AK46" i="62"/>
  <c r="AK45" i="62"/>
  <c r="AK44" i="62"/>
  <c r="AK43" i="62"/>
  <c r="AK42" i="62"/>
  <c r="AK41" i="62"/>
  <c r="AK40" i="62"/>
  <c r="AK39" i="62"/>
  <c r="AK38" i="62"/>
  <c r="AK37" i="62"/>
  <c r="AK36" i="62"/>
  <c r="AK35" i="62"/>
  <c r="AK34" i="62"/>
  <c r="AK53" i="17"/>
  <c r="AK52" i="17"/>
  <c r="AK51" i="17"/>
  <c r="AK50" i="17"/>
  <c r="AK49" i="17"/>
  <c r="AK48" i="17"/>
  <c r="AK47" i="17"/>
  <c r="AK46" i="17"/>
  <c r="AK45" i="17"/>
  <c r="AK44" i="17"/>
  <c r="AK43" i="17"/>
  <c r="AK42" i="17"/>
  <c r="AK41" i="17"/>
  <c r="AK40" i="17"/>
  <c r="AK39" i="17"/>
  <c r="AK38" i="17"/>
  <c r="AK37" i="17"/>
  <c r="AK36" i="17"/>
  <c r="AK35" i="17"/>
  <c r="AK34" i="17"/>
  <c r="AK33" i="17"/>
  <c r="AK53" i="59"/>
  <c r="AK52" i="59"/>
  <c r="AK51" i="59"/>
  <c r="AK50" i="59"/>
  <c r="AK49" i="59"/>
  <c r="AK48" i="59"/>
  <c r="AK47" i="59"/>
  <c r="AK46" i="59"/>
  <c r="AK45" i="59"/>
  <c r="AK44" i="59"/>
  <c r="AK43" i="59"/>
  <c r="AK42" i="59"/>
  <c r="AK41" i="59"/>
  <c r="AK40" i="59"/>
  <c r="AK39" i="59"/>
  <c r="AK38" i="59"/>
  <c r="AK37" i="59"/>
  <c r="AK36" i="59"/>
  <c r="AK35" i="59"/>
  <c r="AK34" i="59"/>
  <c r="AK33" i="59"/>
  <c r="AK32" i="59"/>
  <c r="AK31" i="59"/>
  <c r="AK30" i="59"/>
  <c r="AK29" i="59"/>
  <c r="AK53" i="15"/>
  <c r="AK52" i="15"/>
  <c r="AK51" i="15"/>
  <c r="AK50" i="15"/>
  <c r="AK49" i="15"/>
  <c r="AK48" i="15"/>
  <c r="AK47" i="15"/>
  <c r="AK46" i="15"/>
  <c r="AK45" i="15"/>
  <c r="AK44" i="15"/>
  <c r="AK43" i="15"/>
  <c r="AK42" i="15"/>
  <c r="AK41" i="15"/>
  <c r="AK40" i="15"/>
  <c r="AK39" i="15"/>
  <c r="AK38" i="15"/>
  <c r="AK37" i="15"/>
  <c r="AK36" i="15"/>
  <c r="AK35" i="15"/>
  <c r="AK34" i="15"/>
  <c r="AK33" i="15"/>
  <c r="AK32" i="15"/>
  <c r="AK31" i="15"/>
  <c r="AK30" i="15"/>
  <c r="AK29" i="15"/>
  <c r="AK28" i="15"/>
  <c r="AK53" i="56"/>
  <c r="AK52" i="56"/>
  <c r="AK51" i="56"/>
  <c r="AK50" i="56"/>
  <c r="AK49" i="56"/>
  <c r="AK48" i="56"/>
  <c r="AK47" i="56"/>
  <c r="AK46" i="56"/>
  <c r="AK45" i="56"/>
  <c r="AK44" i="56"/>
  <c r="AK43" i="56"/>
  <c r="AK42" i="56"/>
  <c r="AK41" i="56"/>
  <c r="AK40" i="56"/>
  <c r="AK39" i="56"/>
  <c r="AK38" i="56"/>
  <c r="AK37" i="56"/>
  <c r="AK36" i="56"/>
  <c r="AK35" i="56"/>
  <c r="AK34" i="56"/>
  <c r="AK33" i="56"/>
  <c r="AK32" i="56"/>
  <c r="AK31" i="56"/>
  <c r="AK30" i="56"/>
  <c r="AK29" i="56"/>
  <c r="AK28" i="56"/>
  <c r="AK53" i="14"/>
  <c r="AK52" i="14"/>
  <c r="AK51" i="14"/>
  <c r="AK50" i="14"/>
  <c r="AK49" i="14"/>
  <c r="AK48" i="14"/>
  <c r="AK47" i="14"/>
  <c r="AK46" i="14"/>
  <c r="AK45" i="14"/>
  <c r="AK44" i="14"/>
  <c r="AK43" i="14"/>
  <c r="AK42" i="14"/>
  <c r="AK41" i="14"/>
  <c r="AK40" i="14"/>
  <c r="AK39" i="14"/>
  <c r="AK38" i="14"/>
  <c r="AK37" i="14"/>
  <c r="AK36" i="14"/>
  <c r="AK35" i="14"/>
  <c r="AK34" i="14"/>
  <c r="AK33" i="14"/>
  <c r="AK32" i="14"/>
  <c r="AK31" i="14"/>
  <c r="AK30" i="14"/>
  <c r="AK29" i="14"/>
  <c r="AK28" i="14"/>
  <c r="AK27" i="14"/>
  <c r="AK26" i="14"/>
  <c r="AK29" i="13"/>
  <c r="AK30" i="13"/>
  <c r="AK31" i="13"/>
  <c r="AK32" i="13"/>
  <c r="AK33" i="13"/>
  <c r="AK34" i="13"/>
  <c r="AK35" i="13"/>
  <c r="AK36" i="13"/>
  <c r="AK37" i="13"/>
  <c r="AK38" i="13"/>
  <c r="AK39" i="13"/>
  <c r="AK40" i="13"/>
  <c r="AK41" i="13"/>
  <c r="AK42" i="13"/>
  <c r="AK43" i="13"/>
  <c r="AK44" i="13"/>
  <c r="AK45" i="13"/>
  <c r="AK46" i="13"/>
  <c r="AK47" i="13"/>
  <c r="AK48" i="13"/>
  <c r="AK49" i="13"/>
  <c r="AK50" i="13"/>
  <c r="AK51" i="13"/>
  <c r="AK52" i="13"/>
  <c r="AK53" i="13"/>
  <c r="AK53" i="53"/>
  <c r="AK52" i="53"/>
  <c r="AK51" i="53"/>
  <c r="AK50" i="53"/>
  <c r="AK49" i="53"/>
  <c r="AK48" i="53"/>
  <c r="AK47" i="53"/>
  <c r="AK46" i="53"/>
  <c r="AK45" i="53"/>
  <c r="AK44" i="53"/>
  <c r="AK43" i="53"/>
  <c r="AK42" i="53"/>
  <c r="AK41" i="53"/>
  <c r="AK40" i="53"/>
  <c r="AK39" i="53"/>
  <c r="AK38" i="53"/>
  <c r="AK37" i="53"/>
  <c r="AK36" i="53"/>
  <c r="AK35" i="53"/>
  <c r="AK34" i="53"/>
  <c r="AK33" i="53"/>
  <c r="AK32" i="53"/>
  <c r="AK31" i="53"/>
  <c r="AK30" i="53"/>
  <c r="AK29" i="53"/>
  <c r="AK28" i="53"/>
  <c r="AK53" i="8"/>
  <c r="AK52" i="8"/>
  <c r="AK51" i="8"/>
  <c r="AK50" i="8"/>
  <c r="AK49" i="8"/>
  <c r="AK48" i="8"/>
  <c r="AK47" i="8"/>
  <c r="AK46" i="8"/>
  <c r="AK45" i="8"/>
  <c r="AK44" i="8"/>
  <c r="AK43" i="8"/>
  <c r="AK42" i="8"/>
  <c r="AK41" i="8"/>
  <c r="AK40" i="8"/>
  <c r="AK39" i="8"/>
  <c r="AK38" i="8"/>
  <c r="AK37" i="8"/>
  <c r="AK36" i="8"/>
  <c r="AK35" i="8"/>
  <c r="AK34" i="8"/>
  <c r="AK33" i="8"/>
  <c r="AK32" i="8"/>
  <c r="AK31" i="8"/>
  <c r="AK30" i="8"/>
  <c r="AK53" i="52"/>
  <c r="AK52" i="52"/>
  <c r="AK51" i="52"/>
  <c r="AK50" i="52"/>
  <c r="AK49" i="52"/>
  <c r="AK48" i="52"/>
  <c r="AK47" i="52"/>
  <c r="AK46" i="52"/>
  <c r="AK45" i="52"/>
  <c r="AK44" i="52"/>
  <c r="AK43" i="52"/>
  <c r="AK42" i="52"/>
  <c r="AK41" i="52"/>
  <c r="AK40" i="52"/>
  <c r="AK39" i="52"/>
  <c r="AK38" i="52"/>
  <c r="AK37" i="52"/>
  <c r="AK36" i="52"/>
  <c r="AK35" i="52"/>
  <c r="AK34" i="52"/>
  <c r="AK33" i="52"/>
  <c r="AK32" i="52"/>
  <c r="AK31" i="52"/>
  <c r="AK30" i="52"/>
  <c r="AL18" i="52"/>
  <c r="AM18" i="52"/>
  <c r="AN18" i="52" s="1"/>
  <c r="AO18" i="52"/>
  <c r="AP18" i="52"/>
  <c r="AR18" i="52"/>
  <c r="AS18" i="52"/>
  <c r="AT18" i="52"/>
  <c r="AU18" i="52"/>
  <c r="AZ18" i="52"/>
  <c r="BA18" i="52"/>
  <c r="AN3" i="98"/>
  <c r="AL3" i="98"/>
  <c r="H3" i="98"/>
  <c r="H138" i="98" s="1"/>
  <c r="C5" i="98"/>
  <c r="C6" i="98"/>
  <c r="C7" i="98"/>
  <c r="C8" i="98"/>
  <c r="C9" i="98"/>
  <c r="C10" i="98"/>
  <c r="C11" i="98"/>
  <c r="C12" i="98"/>
  <c r="C13" i="98"/>
  <c r="C14" i="98"/>
  <c r="C15" i="98"/>
  <c r="C16" i="98"/>
  <c r="C17" i="98"/>
  <c r="C18" i="98"/>
  <c r="C19" i="98"/>
  <c r="C20" i="98"/>
  <c r="C21" i="98"/>
  <c r="C22" i="98"/>
  <c r="C23" i="98"/>
  <c r="C24" i="98"/>
  <c r="C25" i="98"/>
  <c r="C26" i="98"/>
  <c r="C27" i="98"/>
  <c r="C28" i="98"/>
  <c r="C29" i="98"/>
  <c r="C30" i="98"/>
  <c r="C31" i="98"/>
  <c r="C32" i="98"/>
  <c r="C33" i="98"/>
  <c r="C34" i="98"/>
  <c r="C35" i="98"/>
  <c r="C36" i="98"/>
  <c r="C37" i="98"/>
  <c r="C38" i="98"/>
  <c r="C39" i="98"/>
  <c r="C40" i="98"/>
  <c r="T15" i="98"/>
  <c r="T14" i="98" s="1"/>
  <c r="T16" i="98" s="1"/>
  <c r="R15" i="98"/>
  <c r="R14" i="98" s="1"/>
  <c r="R16" i="98" s="1"/>
  <c r="P15" i="98"/>
  <c r="P14" i="98" s="1"/>
  <c r="P16" i="98" s="1"/>
  <c r="N15" i="98"/>
  <c r="N14" i="98" s="1"/>
  <c r="N16" i="98" s="1"/>
  <c r="L15" i="98"/>
  <c r="L14" i="98" s="1"/>
  <c r="L16" i="98" s="1"/>
  <c r="J15" i="98"/>
  <c r="J14" i="98" s="1"/>
  <c r="J16" i="98" s="1"/>
  <c r="X15" i="98"/>
  <c r="X14" i="98" s="1"/>
  <c r="X16" i="98" s="1"/>
  <c r="W15" i="98"/>
  <c r="V15" i="98"/>
  <c r="V14" i="98" s="1"/>
  <c r="V16" i="98" s="1"/>
  <c r="U15" i="98"/>
  <c r="S15" i="98"/>
  <c r="S14" i="98" s="1"/>
  <c r="S16" i="98" s="1"/>
  <c r="Q15" i="98"/>
  <c r="Q14" i="98" s="1"/>
  <c r="Q16" i="98" s="1"/>
  <c r="O15" i="98"/>
  <c r="O14" i="98" s="1"/>
  <c r="O16" i="98" s="1"/>
  <c r="M15" i="98"/>
  <c r="M14" i="98" s="1"/>
  <c r="M16" i="98" s="1"/>
  <c r="K15" i="98"/>
  <c r="K14" i="98" s="1"/>
  <c r="K16" i="98" s="1"/>
  <c r="I15" i="98"/>
  <c r="I14" i="98" s="1"/>
  <c r="I16" i="98" s="1"/>
  <c r="T15" i="97"/>
  <c r="T14" i="97" s="1"/>
  <c r="T16" i="97" s="1"/>
  <c r="R15" i="97"/>
  <c r="R14" i="97" s="1"/>
  <c r="R16" i="97" s="1"/>
  <c r="P15" i="97"/>
  <c r="P14" i="97" s="1"/>
  <c r="P16" i="97" s="1"/>
  <c r="N15" i="97"/>
  <c r="N14" i="97" s="1"/>
  <c r="N16" i="97" s="1"/>
  <c r="L15" i="97"/>
  <c r="L14" i="97" s="1"/>
  <c r="L16" i="97" s="1"/>
  <c r="J15" i="97"/>
  <c r="J14" i="97" s="1"/>
  <c r="J16" i="97" s="1"/>
  <c r="X15" i="97"/>
  <c r="X14" i="97" s="1"/>
  <c r="X16" i="97" s="1"/>
  <c r="W15" i="97"/>
  <c r="V15" i="97"/>
  <c r="V14" i="97" s="1"/>
  <c r="V16" i="97" s="1"/>
  <c r="U15" i="97"/>
  <c r="S15" i="97"/>
  <c r="S14" i="97" s="1"/>
  <c r="S16" i="97" s="1"/>
  <c r="Q15" i="97"/>
  <c r="O15" i="97"/>
  <c r="M15" i="97"/>
  <c r="M14" i="97" s="1"/>
  <c r="M16" i="97" s="1"/>
  <c r="K15" i="97"/>
  <c r="K14" i="97" s="1"/>
  <c r="K16" i="97" s="1"/>
  <c r="I15" i="97"/>
  <c r="I14" i="97" s="1"/>
  <c r="I16" i="97" s="1"/>
  <c r="AN3" i="97"/>
  <c r="AL3" i="97"/>
  <c r="AL138" i="97" s="1"/>
  <c r="H3" i="97"/>
  <c r="H138" i="97" s="1"/>
  <c r="C5" i="97"/>
  <c r="C6" i="97"/>
  <c r="C7" i="97"/>
  <c r="C8" i="97"/>
  <c r="C9" i="97"/>
  <c r="C10" i="97"/>
  <c r="C11" i="97"/>
  <c r="C12" i="97"/>
  <c r="C13" i="97"/>
  <c r="C14" i="97"/>
  <c r="C15" i="97"/>
  <c r="C16" i="97"/>
  <c r="C17" i="97"/>
  <c r="C18" i="97"/>
  <c r="C19" i="97"/>
  <c r="C20" i="97"/>
  <c r="C21" i="97"/>
  <c r="C22" i="97"/>
  <c r="C23" i="97"/>
  <c r="C24" i="97"/>
  <c r="C25" i="97"/>
  <c r="C26" i="97"/>
  <c r="C27" i="97"/>
  <c r="C28" i="97"/>
  <c r="C29" i="97"/>
  <c r="C30" i="97"/>
  <c r="C31" i="97"/>
  <c r="C32" i="97"/>
  <c r="C33" i="97"/>
  <c r="C34" i="97"/>
  <c r="C35" i="97"/>
  <c r="C36" i="97"/>
  <c r="C37" i="97"/>
  <c r="C38" i="97"/>
  <c r="C39" i="97"/>
  <c r="C40" i="97"/>
  <c r="T15" i="96"/>
  <c r="T14" i="96" s="1"/>
  <c r="T16" i="96" s="1"/>
  <c r="R15" i="96"/>
  <c r="R14" i="96" s="1"/>
  <c r="R16" i="96" s="1"/>
  <c r="P15" i="96"/>
  <c r="P14" i="96" s="1"/>
  <c r="P16" i="96" s="1"/>
  <c r="N15" i="96"/>
  <c r="N14" i="96" s="1"/>
  <c r="N16" i="96" s="1"/>
  <c r="L15" i="96"/>
  <c r="L14" i="96" s="1"/>
  <c r="L16" i="96" s="1"/>
  <c r="J15" i="96"/>
  <c r="J14" i="96" s="1"/>
  <c r="J16" i="96" s="1"/>
  <c r="X15" i="96"/>
  <c r="X14" i="96" s="1"/>
  <c r="X16" i="96" s="1"/>
  <c r="W15" i="96"/>
  <c r="V15" i="96"/>
  <c r="V14" i="96" s="1"/>
  <c r="V16" i="96" s="1"/>
  <c r="U15" i="96"/>
  <c r="S15" i="96"/>
  <c r="S14" i="96" s="1"/>
  <c r="S16" i="96" s="1"/>
  <c r="Q15" i="96"/>
  <c r="Q14" i="96" s="1"/>
  <c r="Q16" i="96" s="1"/>
  <c r="O15" i="96"/>
  <c r="O14" i="96" s="1"/>
  <c r="O16" i="96" s="1"/>
  <c r="M15" i="96"/>
  <c r="M14" i="96" s="1"/>
  <c r="M16" i="96" s="1"/>
  <c r="K15" i="96"/>
  <c r="K14" i="96" s="1"/>
  <c r="K16" i="96" s="1"/>
  <c r="I15" i="96"/>
  <c r="I14" i="96" s="1"/>
  <c r="I16" i="96" s="1"/>
  <c r="AN3" i="96"/>
  <c r="AL3" i="96"/>
  <c r="AL138" i="96" s="1"/>
  <c r="H3" i="96"/>
  <c r="H138" i="96" s="1"/>
  <c r="C5" i="96"/>
  <c r="C6" i="96"/>
  <c r="C7" i="96"/>
  <c r="C8" i="96"/>
  <c r="C9" i="96"/>
  <c r="C10" i="96"/>
  <c r="C11" i="96"/>
  <c r="C12" i="96"/>
  <c r="C13" i="96"/>
  <c r="C14" i="96"/>
  <c r="C15" i="96"/>
  <c r="C16" i="96"/>
  <c r="C17" i="96"/>
  <c r="C18" i="96"/>
  <c r="C19" i="96"/>
  <c r="C20" i="96"/>
  <c r="C21" i="96"/>
  <c r="C22" i="96"/>
  <c r="C23" i="96"/>
  <c r="C24" i="96"/>
  <c r="C25" i="96"/>
  <c r="C26" i="96"/>
  <c r="C27" i="96"/>
  <c r="C28" i="96"/>
  <c r="C29" i="96"/>
  <c r="C30" i="96"/>
  <c r="C31" i="96"/>
  <c r="C32" i="96"/>
  <c r="C33" i="96"/>
  <c r="C34" i="96"/>
  <c r="C35" i="96"/>
  <c r="C36" i="96"/>
  <c r="C37" i="96"/>
  <c r="C38" i="96"/>
  <c r="C39" i="96"/>
  <c r="C40" i="96"/>
  <c r="T15" i="95"/>
  <c r="T14" i="95" s="1"/>
  <c r="T16" i="95" s="1"/>
  <c r="R15" i="95"/>
  <c r="R14" i="95" s="1"/>
  <c r="R16" i="95" s="1"/>
  <c r="P15" i="95"/>
  <c r="P14" i="95" s="1"/>
  <c r="P16" i="95" s="1"/>
  <c r="N15" i="95"/>
  <c r="N14" i="95" s="1"/>
  <c r="N16" i="95" s="1"/>
  <c r="L15" i="95"/>
  <c r="L14" i="95" s="1"/>
  <c r="L16" i="95" s="1"/>
  <c r="J15" i="95"/>
  <c r="J14" i="95" s="1"/>
  <c r="J16" i="95" s="1"/>
  <c r="X15" i="95"/>
  <c r="W15" i="95"/>
  <c r="V15" i="95"/>
  <c r="V14" i="95" s="1"/>
  <c r="V16" i="95" s="1"/>
  <c r="U15" i="95"/>
  <c r="S15" i="95"/>
  <c r="S14" i="95" s="1"/>
  <c r="S16" i="95" s="1"/>
  <c r="Q15" i="95"/>
  <c r="Q14" i="95" s="1"/>
  <c r="Q16" i="95" s="1"/>
  <c r="O15" i="95"/>
  <c r="O14" i="95" s="1"/>
  <c r="O16" i="95" s="1"/>
  <c r="M15" i="95"/>
  <c r="M14" i="95" s="1"/>
  <c r="M16" i="95" s="1"/>
  <c r="K15" i="95"/>
  <c r="I15" i="95"/>
  <c r="I14" i="95" s="1"/>
  <c r="I16" i="95" s="1"/>
  <c r="H3" i="95"/>
  <c r="H138" i="95" s="1"/>
  <c r="AN3" i="94"/>
  <c r="AN3" i="95"/>
  <c r="AL3" i="95"/>
  <c r="C5" i="95"/>
  <c r="C6" i="95"/>
  <c r="C7" i="95"/>
  <c r="C8" i="95"/>
  <c r="C9" i="95"/>
  <c r="C10" i="95"/>
  <c r="C11" i="95"/>
  <c r="C12" i="95"/>
  <c r="C13" i="95"/>
  <c r="C14" i="95"/>
  <c r="C15" i="95"/>
  <c r="C16" i="95"/>
  <c r="C17" i="95"/>
  <c r="C18" i="95"/>
  <c r="C19" i="95"/>
  <c r="C20" i="95"/>
  <c r="C21" i="95"/>
  <c r="C22" i="95"/>
  <c r="C23" i="95"/>
  <c r="C24" i="95"/>
  <c r="C25" i="95"/>
  <c r="C26" i="95"/>
  <c r="C27" i="95"/>
  <c r="C28" i="95"/>
  <c r="C29" i="95"/>
  <c r="C30" i="95"/>
  <c r="C31" i="95"/>
  <c r="C32" i="95"/>
  <c r="C33" i="95"/>
  <c r="C34" i="95"/>
  <c r="C35" i="95"/>
  <c r="C36" i="95"/>
  <c r="C37" i="95"/>
  <c r="C38" i="95"/>
  <c r="C39" i="95"/>
  <c r="C40" i="95"/>
  <c r="AL3" i="94"/>
  <c r="T15" i="94"/>
  <c r="T14" i="94" s="1"/>
  <c r="T16" i="94" s="1"/>
  <c r="R15" i="94"/>
  <c r="R14" i="94" s="1"/>
  <c r="R16" i="94" s="1"/>
  <c r="P15" i="94"/>
  <c r="P14" i="94" s="1"/>
  <c r="P16" i="94" s="1"/>
  <c r="N15" i="94"/>
  <c r="N14" i="94" s="1"/>
  <c r="N16" i="94" s="1"/>
  <c r="L15" i="94"/>
  <c r="L14" i="94" s="1"/>
  <c r="L16" i="94" s="1"/>
  <c r="J15" i="94"/>
  <c r="J14" i="94" s="1"/>
  <c r="J16" i="94" s="1"/>
  <c r="V15" i="94"/>
  <c r="V14" i="94" s="1"/>
  <c r="V16" i="94" s="1"/>
  <c r="U15" i="94"/>
  <c r="S15" i="94"/>
  <c r="S14" i="94" s="1"/>
  <c r="S16" i="94" s="1"/>
  <c r="Q15" i="94"/>
  <c r="Q14" i="94" s="1"/>
  <c r="Q16" i="94" s="1"/>
  <c r="O15" i="94"/>
  <c r="O14" i="94" s="1"/>
  <c r="O16" i="94" s="1"/>
  <c r="M15" i="94"/>
  <c r="M14" i="94" s="1"/>
  <c r="M16" i="94" s="1"/>
  <c r="K15" i="94"/>
  <c r="K14" i="94" s="1"/>
  <c r="K16" i="94" s="1"/>
  <c r="I15" i="94"/>
  <c r="I14" i="94" s="1"/>
  <c r="I16" i="94" s="1"/>
  <c r="AN3" i="93"/>
  <c r="AL3" i="93"/>
  <c r="H3" i="94"/>
  <c r="H138" i="94" s="1"/>
  <c r="C5" i="94"/>
  <c r="C6" i="94"/>
  <c r="C7" i="94"/>
  <c r="C8" i="94"/>
  <c r="C9" i="94"/>
  <c r="C10" i="94"/>
  <c r="C11" i="94"/>
  <c r="C12" i="94"/>
  <c r="C13" i="94"/>
  <c r="C14" i="94"/>
  <c r="C15" i="94"/>
  <c r="C16" i="94"/>
  <c r="C17" i="94"/>
  <c r="C18" i="94"/>
  <c r="C19" i="94"/>
  <c r="C20" i="94"/>
  <c r="C21" i="94"/>
  <c r="C22" i="94"/>
  <c r="C23" i="94"/>
  <c r="C24" i="94"/>
  <c r="C25" i="94"/>
  <c r="C26" i="94"/>
  <c r="C27" i="94"/>
  <c r="C28" i="94"/>
  <c r="C29" i="94"/>
  <c r="C30" i="94"/>
  <c r="C31" i="94"/>
  <c r="C32" i="94"/>
  <c r="C33" i="94"/>
  <c r="C34" i="94"/>
  <c r="C35" i="94"/>
  <c r="C36" i="94"/>
  <c r="C37" i="94"/>
  <c r="C38" i="94"/>
  <c r="C39" i="94"/>
  <c r="C40" i="94"/>
  <c r="AL138" i="98"/>
  <c r="AI138" i="98"/>
  <c r="F138" i="98"/>
  <c r="Z14" i="98"/>
  <c r="Z15" i="98" s="1"/>
  <c r="AI138" i="97"/>
  <c r="F138" i="97"/>
  <c r="Z14" i="97"/>
  <c r="Z15" i="97" s="1"/>
  <c r="Q14" i="97"/>
  <c r="Q16" i="97" s="1"/>
  <c r="O14" i="97"/>
  <c r="O16" i="97" s="1"/>
  <c r="AI138" i="96"/>
  <c r="F138" i="96"/>
  <c r="Z14" i="96"/>
  <c r="Z15" i="96" s="1"/>
  <c r="AI138" i="95"/>
  <c r="F138" i="95"/>
  <c r="Z14" i="95"/>
  <c r="Z16" i="95" s="1"/>
  <c r="W16" i="95" s="1"/>
  <c r="X14" i="95"/>
  <c r="X16" i="95" s="1"/>
  <c r="K14" i="95"/>
  <c r="K16" i="95" s="1"/>
  <c r="AL138" i="95"/>
  <c r="C5" i="93"/>
  <c r="C6" i="93"/>
  <c r="C7" i="93"/>
  <c r="C8" i="93"/>
  <c r="C9" i="93"/>
  <c r="C10" i="93"/>
  <c r="C11" i="93"/>
  <c r="C12" i="93"/>
  <c r="C13" i="93"/>
  <c r="C14" i="93"/>
  <c r="C15" i="93"/>
  <c r="C16" i="93"/>
  <c r="C17" i="93"/>
  <c r="C18" i="93"/>
  <c r="C19" i="93"/>
  <c r="C20" i="93"/>
  <c r="C21" i="93"/>
  <c r="C22" i="93"/>
  <c r="C23" i="93"/>
  <c r="C24" i="93"/>
  <c r="C25" i="93"/>
  <c r="C26" i="93"/>
  <c r="C27" i="93"/>
  <c r="C28" i="93"/>
  <c r="C29" i="93"/>
  <c r="C30" i="93"/>
  <c r="C31" i="93"/>
  <c r="C32" i="93"/>
  <c r="C33" i="93"/>
  <c r="C34" i="93"/>
  <c r="C35" i="93"/>
  <c r="C36" i="93"/>
  <c r="C37" i="93"/>
  <c r="C38" i="93"/>
  <c r="C39" i="93"/>
  <c r="C40" i="93"/>
  <c r="AL138" i="94"/>
  <c r="AI138" i="94"/>
  <c r="F138" i="94"/>
  <c r="Z14" i="94"/>
  <c r="Z16" i="94" s="1"/>
  <c r="W16" i="94" s="1"/>
  <c r="X15" i="93"/>
  <c r="X14" i="93" s="1"/>
  <c r="W15" i="94"/>
  <c r="T15" i="93"/>
  <c r="T14" i="93" s="1"/>
  <c r="T16" i="93" s="1"/>
  <c r="R15" i="93"/>
  <c r="R14" i="93" s="1"/>
  <c r="R16" i="93" s="1"/>
  <c r="P15" i="93"/>
  <c r="P14" i="93" s="1"/>
  <c r="P16" i="93" s="1"/>
  <c r="N15" i="93"/>
  <c r="N14" i="93" s="1"/>
  <c r="N16" i="93" s="1"/>
  <c r="L15" i="93"/>
  <c r="L14" i="93" s="1"/>
  <c r="L16" i="93" s="1"/>
  <c r="J15" i="93"/>
  <c r="J14" i="93" s="1"/>
  <c r="J16" i="93" s="1"/>
  <c r="W15" i="93"/>
  <c r="V15" i="93"/>
  <c r="V14" i="93" s="1"/>
  <c r="V16" i="93" s="1"/>
  <c r="U15" i="93"/>
  <c r="S15" i="93"/>
  <c r="S14" i="93" s="1"/>
  <c r="S16" i="93" s="1"/>
  <c r="Q15" i="93"/>
  <c r="Q14" i="93" s="1"/>
  <c r="Q16" i="93" s="1"/>
  <c r="O15" i="93"/>
  <c r="O14" i="93" s="1"/>
  <c r="O16" i="93" s="1"/>
  <c r="M15" i="93"/>
  <c r="M14" i="93" s="1"/>
  <c r="M16" i="93" s="1"/>
  <c r="K15" i="93"/>
  <c r="K14" i="93" s="1"/>
  <c r="K16" i="93" s="1"/>
  <c r="I15" i="93"/>
  <c r="I14" i="93" s="1"/>
  <c r="I16" i="93" s="1"/>
  <c r="H3" i="93"/>
  <c r="H138" i="93" s="1"/>
  <c r="AI138" i="93"/>
  <c r="F138" i="93"/>
  <c r="Z14" i="93"/>
  <c r="Z16" i="93" s="1"/>
  <c r="W16" i="93" s="1"/>
  <c r="AL138" i="93"/>
  <c r="Z15" i="94" l="1"/>
  <c r="Z15" i="95"/>
  <c r="AA16" i="95"/>
  <c r="X15" i="94"/>
  <c r="X14" i="94" s="1"/>
  <c r="X16" i="94" s="1"/>
  <c r="AB16" i="94"/>
  <c r="AB16" i="98"/>
  <c r="Z16" i="98"/>
  <c r="W16" i="98" s="1"/>
  <c r="AA16" i="98"/>
  <c r="AB16" i="97"/>
  <c r="AA16" i="97"/>
  <c r="Z16" i="97"/>
  <c r="W16" i="97" s="1"/>
  <c r="AB16" i="96"/>
  <c r="Z16" i="96"/>
  <c r="W16" i="96" s="1"/>
  <c r="AA16" i="96"/>
  <c r="AB16" i="95"/>
  <c r="AA16" i="94"/>
  <c r="AB16" i="93"/>
  <c r="AA16" i="93"/>
  <c r="Z15" i="93"/>
  <c r="U16" i="94" l="1"/>
  <c r="Y16" i="94" s="1"/>
  <c r="U16" i="95"/>
  <c r="Y16" i="95" s="1"/>
  <c r="U16" i="98"/>
  <c r="Y16" i="98" s="1"/>
  <c r="U16" i="97"/>
  <c r="Y16" i="97" s="1"/>
  <c r="U16" i="96"/>
  <c r="Y16" i="96" s="1"/>
  <c r="U16" i="93"/>
  <c r="Y16" i="93" s="1"/>
  <c r="W14" i="88" l="1"/>
  <c r="W15" i="88" s="1"/>
  <c r="U14" i="88"/>
  <c r="U15" i="88" s="1"/>
  <c r="R14" i="88"/>
  <c r="R15" i="88" s="1"/>
  <c r="P14" i="88"/>
  <c r="P15" i="88" s="1"/>
  <c r="N14" i="88"/>
  <c r="N15" i="88" s="1"/>
  <c r="L14" i="88"/>
  <c r="L15" i="88" s="1"/>
  <c r="AA14" i="88"/>
  <c r="AA15" i="88" s="1"/>
  <c r="Y14" i="88"/>
  <c r="Y15" i="88" s="1"/>
  <c r="V14" i="88"/>
  <c r="V15" i="88" s="1"/>
  <c r="T14" i="88"/>
  <c r="T15" i="88" s="1"/>
  <c r="Q14" i="88"/>
  <c r="Q15" i="88" s="1"/>
  <c r="O14" i="88"/>
  <c r="O15" i="88" s="1"/>
  <c r="M14" i="88"/>
  <c r="M15" i="88" s="1"/>
  <c r="K14" i="88"/>
  <c r="K15" i="88" s="1"/>
  <c r="AH2" i="88"/>
  <c r="I2" i="88"/>
  <c r="B8" i="88"/>
  <c r="B9" i="88"/>
  <c r="B10" i="88"/>
  <c r="B11" i="88"/>
  <c r="B12" i="88"/>
  <c r="B13" i="88"/>
  <c r="B14" i="88"/>
  <c r="B15" i="88"/>
  <c r="B16" i="88"/>
  <c r="B17" i="88"/>
  <c r="B18" i="88"/>
  <c r="B19" i="88"/>
  <c r="B20" i="88"/>
  <c r="B21" i="88"/>
  <c r="B22" i="88"/>
  <c r="B23" i="88"/>
  <c r="B24" i="88"/>
  <c r="B25" i="88"/>
  <c r="B26" i="88"/>
  <c r="B27" i="88"/>
  <c r="B28" i="88"/>
  <c r="B29" i="88"/>
  <c r="B30" i="88"/>
  <c r="B31" i="88"/>
  <c r="B32" i="88"/>
  <c r="B33" i="88"/>
  <c r="B34" i="88"/>
  <c r="B35" i="88"/>
  <c r="B36" i="88"/>
  <c r="B37" i="88"/>
  <c r="B38" i="88"/>
  <c r="B39" i="88"/>
  <c r="B40" i="88"/>
  <c r="B41" i="88"/>
  <c r="B42" i="88"/>
  <c r="B7" i="88"/>
  <c r="W14" i="87"/>
  <c r="W15" i="87" s="1"/>
  <c r="U14" i="87"/>
  <c r="U15" i="87" s="1"/>
  <c r="R14" i="87"/>
  <c r="R15" i="87" s="1"/>
  <c r="P14" i="87"/>
  <c r="P15" i="87" s="1"/>
  <c r="N14" i="87"/>
  <c r="N15" i="87" s="1"/>
  <c r="L14" i="87"/>
  <c r="L15" i="87" s="1"/>
  <c r="AA14" i="87"/>
  <c r="AA15" i="87" s="1"/>
  <c r="Y14" i="87"/>
  <c r="Y15" i="87" s="1"/>
  <c r="V14" i="87"/>
  <c r="V15" i="87" s="1"/>
  <c r="T14" i="87"/>
  <c r="T15" i="87" s="1"/>
  <c r="Q14" i="87"/>
  <c r="Q15" i="87" s="1"/>
  <c r="O14" i="87"/>
  <c r="O15" i="87" s="1"/>
  <c r="M14" i="87"/>
  <c r="M15" i="87" s="1"/>
  <c r="K14" i="87"/>
  <c r="K15" i="87" s="1"/>
  <c r="AH2" i="87"/>
  <c r="I2" i="87"/>
  <c r="B8" i="87"/>
  <c r="B9" i="87"/>
  <c r="B10" i="87"/>
  <c r="B11" i="87"/>
  <c r="B12" i="87"/>
  <c r="B13" i="87"/>
  <c r="B14" i="87"/>
  <c r="B15" i="87"/>
  <c r="B16" i="87"/>
  <c r="B17" i="87"/>
  <c r="B18" i="87"/>
  <c r="B19" i="87"/>
  <c r="B20" i="87"/>
  <c r="B21" i="87"/>
  <c r="B22" i="87"/>
  <c r="B23" i="87"/>
  <c r="B24" i="87"/>
  <c r="B25" i="87"/>
  <c r="B26" i="87"/>
  <c r="B27" i="87"/>
  <c r="B28" i="87"/>
  <c r="B29" i="87"/>
  <c r="B30" i="87"/>
  <c r="B31" i="87"/>
  <c r="B32" i="87"/>
  <c r="B33" i="87"/>
  <c r="B34" i="87"/>
  <c r="B35" i="87"/>
  <c r="B36" i="87"/>
  <c r="B37" i="87"/>
  <c r="B38" i="87"/>
  <c r="B39" i="87"/>
  <c r="B40" i="87"/>
  <c r="B41" i="87"/>
  <c r="B42" i="87"/>
  <c r="B7" i="87"/>
  <c r="W14" i="86"/>
  <c r="W15" i="86" s="1"/>
  <c r="U14" i="86"/>
  <c r="U15" i="86" s="1"/>
  <c r="R14" i="86"/>
  <c r="R15" i="86" s="1"/>
  <c r="P14" i="86"/>
  <c r="P15" i="86" s="1"/>
  <c r="N14" i="86"/>
  <c r="N15" i="86" s="1"/>
  <c r="L14" i="86"/>
  <c r="L15" i="86" s="1"/>
  <c r="AA14" i="86"/>
  <c r="AA15" i="86" s="1"/>
  <c r="Y14" i="86"/>
  <c r="Y15" i="86" s="1"/>
  <c r="V14" i="86"/>
  <c r="V15" i="86" s="1"/>
  <c r="T14" i="86"/>
  <c r="T15" i="86" s="1"/>
  <c r="Q14" i="86"/>
  <c r="Q15" i="86" s="1"/>
  <c r="O14" i="86"/>
  <c r="O15" i="86" s="1"/>
  <c r="M14" i="86"/>
  <c r="M15" i="86" s="1"/>
  <c r="K14" i="86"/>
  <c r="K15" i="86" s="1"/>
  <c r="AH2" i="86"/>
  <c r="I2" i="86"/>
  <c r="B8" i="86"/>
  <c r="B9" i="86"/>
  <c r="B10" i="86"/>
  <c r="B11" i="86"/>
  <c r="B12" i="86"/>
  <c r="B13" i="86"/>
  <c r="B14" i="86"/>
  <c r="B15" i="86"/>
  <c r="B16" i="86"/>
  <c r="B17" i="86"/>
  <c r="B18" i="86"/>
  <c r="B19" i="86"/>
  <c r="B20" i="86"/>
  <c r="B21" i="86"/>
  <c r="B22" i="86"/>
  <c r="B23" i="86"/>
  <c r="B24" i="86"/>
  <c r="B25" i="86"/>
  <c r="B26" i="86"/>
  <c r="B27" i="86"/>
  <c r="B28" i="86"/>
  <c r="B29" i="86"/>
  <c r="B30" i="86"/>
  <c r="B31" i="86"/>
  <c r="B32" i="86"/>
  <c r="B33" i="86"/>
  <c r="B34" i="86"/>
  <c r="B35" i="86"/>
  <c r="B36" i="86"/>
  <c r="B37" i="86"/>
  <c r="B38" i="86"/>
  <c r="B39" i="86"/>
  <c r="B40" i="86"/>
  <c r="B41" i="86"/>
  <c r="B42" i="86"/>
  <c r="B7" i="86"/>
  <c r="W14" i="85"/>
  <c r="W15" i="85" s="1"/>
  <c r="U14" i="85"/>
  <c r="U15" i="85" s="1"/>
  <c r="R14" i="85"/>
  <c r="R15" i="85" s="1"/>
  <c r="P14" i="85"/>
  <c r="P15" i="85" s="1"/>
  <c r="N14" i="85"/>
  <c r="N15" i="85" s="1"/>
  <c r="L14" i="85"/>
  <c r="L15" i="85" s="1"/>
  <c r="AA14" i="85"/>
  <c r="AA15" i="85" s="1"/>
  <c r="Y14" i="85"/>
  <c r="Y15" i="85" s="1"/>
  <c r="V14" i="85"/>
  <c r="V15" i="85" s="1"/>
  <c r="T14" i="85"/>
  <c r="T15" i="85" s="1"/>
  <c r="Q14" i="85"/>
  <c r="Q15" i="85" s="1"/>
  <c r="O14" i="85"/>
  <c r="O15" i="85" s="1"/>
  <c r="M14" i="85"/>
  <c r="M15" i="85" s="1"/>
  <c r="K14" i="85"/>
  <c r="K15" i="85" s="1"/>
  <c r="AH2" i="85"/>
  <c r="I2" i="85"/>
  <c r="B8" i="85"/>
  <c r="B9" i="85"/>
  <c r="B10" i="85"/>
  <c r="B11" i="85"/>
  <c r="B12" i="85"/>
  <c r="B13" i="85"/>
  <c r="B14" i="85"/>
  <c r="B15" i="85"/>
  <c r="B16" i="85"/>
  <c r="B17" i="85"/>
  <c r="B18" i="85"/>
  <c r="B19" i="85"/>
  <c r="B20" i="85"/>
  <c r="B21" i="85"/>
  <c r="B22" i="85"/>
  <c r="B23" i="85"/>
  <c r="B24" i="85"/>
  <c r="B25" i="85"/>
  <c r="B26" i="85"/>
  <c r="B27" i="85"/>
  <c r="B28" i="85"/>
  <c r="B29" i="85"/>
  <c r="B30" i="85"/>
  <c r="B31" i="85"/>
  <c r="B32" i="85"/>
  <c r="B33" i="85"/>
  <c r="B34" i="85"/>
  <c r="B35" i="85"/>
  <c r="B36" i="85"/>
  <c r="B37" i="85"/>
  <c r="B38" i="85"/>
  <c r="B39" i="85"/>
  <c r="B40" i="85"/>
  <c r="B41" i="85"/>
  <c r="B42" i="85"/>
  <c r="B7" i="85"/>
  <c r="Z14" i="88"/>
  <c r="Z15" i="88" s="1"/>
  <c r="Z14" i="87"/>
  <c r="Z15" i="87" s="1"/>
  <c r="Z15" i="86"/>
  <c r="Z14" i="86"/>
  <c r="Z14" i="85"/>
  <c r="Z15" i="85" s="1"/>
  <c r="AA14" i="84"/>
  <c r="AA15" i="84" s="1"/>
  <c r="Y14" i="84"/>
  <c r="Y15" i="84" s="1"/>
  <c r="V14" i="84"/>
  <c r="V15" i="84" s="1"/>
  <c r="T14" i="84"/>
  <c r="T15" i="84" s="1"/>
  <c r="Q14" i="84"/>
  <c r="Q15" i="84" s="1"/>
  <c r="O14" i="84"/>
  <c r="O15" i="84" s="1"/>
  <c r="M14" i="84"/>
  <c r="M15" i="84" s="1"/>
  <c r="K14" i="84"/>
  <c r="K15" i="84" s="1"/>
  <c r="W14" i="84"/>
  <c r="W15" i="84" s="1"/>
  <c r="U14" i="84"/>
  <c r="U15" i="84" s="1"/>
  <c r="R14" i="84"/>
  <c r="R15" i="84" s="1"/>
  <c r="P14" i="84"/>
  <c r="P15" i="84" s="1"/>
  <c r="N14" i="84"/>
  <c r="N15" i="84" s="1"/>
  <c r="L14" i="84"/>
  <c r="L15" i="84" s="1"/>
  <c r="B8" i="84"/>
  <c r="B9" i="84"/>
  <c r="B10" i="84"/>
  <c r="B11" i="84"/>
  <c r="B12" i="84"/>
  <c r="B13" i="84"/>
  <c r="B14" i="84"/>
  <c r="B15" i="84"/>
  <c r="B16" i="84"/>
  <c r="B17" i="84"/>
  <c r="B18" i="84"/>
  <c r="B19" i="84"/>
  <c r="B20" i="84"/>
  <c r="B21" i="84"/>
  <c r="B22" i="84"/>
  <c r="B23" i="84"/>
  <c r="B24" i="84"/>
  <c r="B25" i="84"/>
  <c r="B26" i="84"/>
  <c r="B27" i="84"/>
  <c r="B28" i="84"/>
  <c r="B29" i="84"/>
  <c r="B30" i="84"/>
  <c r="B31" i="84"/>
  <c r="B32" i="84"/>
  <c r="B33" i="84"/>
  <c r="B34" i="84"/>
  <c r="B35" i="84"/>
  <c r="B36" i="84"/>
  <c r="B37" i="84"/>
  <c r="B38" i="84"/>
  <c r="B39" i="84"/>
  <c r="B40" i="84"/>
  <c r="B41" i="84"/>
  <c r="B42" i="84"/>
  <c r="B7" i="84"/>
  <c r="AH2" i="84"/>
  <c r="I2" i="84"/>
  <c r="Z14" i="84"/>
  <c r="Z15" i="84" s="1"/>
  <c r="B8" i="82"/>
  <c r="B9" i="82"/>
  <c r="B10" i="82"/>
  <c r="B11" i="82"/>
  <c r="B12" i="82"/>
  <c r="B13" i="82"/>
  <c r="B14" i="82"/>
  <c r="B15" i="82"/>
  <c r="B16" i="82"/>
  <c r="B17" i="82"/>
  <c r="B18" i="82"/>
  <c r="B19" i="82"/>
  <c r="B20" i="82"/>
  <c r="B21" i="82"/>
  <c r="B22" i="82"/>
  <c r="B23" i="82"/>
  <c r="B24" i="82"/>
  <c r="B25" i="82"/>
  <c r="B26" i="82"/>
  <c r="B27" i="82"/>
  <c r="B28" i="82"/>
  <c r="B29" i="82"/>
  <c r="B30" i="82"/>
  <c r="B31" i="82"/>
  <c r="B32" i="82"/>
  <c r="B33" i="82"/>
  <c r="B34" i="82"/>
  <c r="B35" i="82"/>
  <c r="B36" i="82"/>
  <c r="B37" i="82"/>
  <c r="B38" i="82"/>
  <c r="B39" i="82"/>
  <c r="B40" i="82"/>
  <c r="B41" i="82"/>
  <c r="B42" i="82"/>
  <c r="B7" i="82"/>
  <c r="W14" i="82"/>
  <c r="W15" i="82" s="1"/>
  <c r="U14" i="82"/>
  <c r="U15" i="82" s="1"/>
  <c r="R14" i="82"/>
  <c r="R15" i="82" s="1"/>
  <c r="P14" i="82"/>
  <c r="P15" i="82" s="1"/>
  <c r="N14" i="82"/>
  <c r="N15" i="82" s="1"/>
  <c r="L14" i="82"/>
  <c r="L15" i="82" s="1"/>
  <c r="AA14" i="82"/>
  <c r="AA15" i="82" s="1"/>
  <c r="Y14" i="82"/>
  <c r="Y15" i="82" s="1"/>
  <c r="V14" i="82"/>
  <c r="V15" i="82" s="1"/>
  <c r="T14" i="82"/>
  <c r="T15" i="82" s="1"/>
  <c r="Q14" i="82"/>
  <c r="Q15" i="82" s="1"/>
  <c r="O14" i="82"/>
  <c r="O15" i="82" s="1"/>
  <c r="M14" i="82"/>
  <c r="M15" i="82" s="1"/>
  <c r="K14" i="82"/>
  <c r="K15" i="82" s="1"/>
  <c r="AH2" i="82"/>
  <c r="I2" i="82"/>
  <c r="Z14" i="82"/>
  <c r="Z15" i="82" s="1"/>
  <c r="C18" i="59"/>
  <c r="C19" i="59"/>
  <c r="C20" i="59"/>
  <c r="C21" i="59"/>
  <c r="C22" i="59"/>
  <c r="C23" i="59"/>
  <c r="C24" i="59"/>
  <c r="C25" i="59"/>
  <c r="C26" i="59"/>
  <c r="C27" i="59"/>
  <c r="C28" i="59"/>
  <c r="C29" i="59"/>
  <c r="C30" i="59"/>
  <c r="C31" i="59"/>
  <c r="C32" i="59"/>
  <c r="C33" i="59"/>
  <c r="C34" i="59"/>
  <c r="C35" i="59"/>
  <c r="C36" i="59"/>
  <c r="C37" i="59"/>
  <c r="C38" i="59"/>
  <c r="C39" i="59"/>
  <c r="C40" i="59"/>
  <c r="C41" i="59"/>
  <c r="C42" i="59"/>
  <c r="C43" i="59"/>
  <c r="C44" i="59"/>
  <c r="C45" i="59"/>
  <c r="C46" i="59"/>
  <c r="C47" i="59"/>
  <c r="C48" i="59"/>
  <c r="C49" i="59"/>
  <c r="C50" i="59"/>
  <c r="C51" i="59"/>
  <c r="C52" i="59"/>
  <c r="C53" i="59"/>
  <c r="C18" i="16"/>
  <c r="C19" i="16"/>
  <c r="C20" i="16"/>
  <c r="C21" i="16"/>
  <c r="C22" i="16"/>
  <c r="C23" i="16"/>
  <c r="C24" i="16"/>
  <c r="C25" i="16"/>
  <c r="C26" i="16"/>
  <c r="C27" i="16"/>
  <c r="C28" i="16"/>
  <c r="C29" i="16"/>
  <c r="C30" i="16"/>
  <c r="C31" i="16"/>
  <c r="C32" i="16"/>
  <c r="C33" i="16"/>
  <c r="C34" i="16"/>
  <c r="C35" i="16"/>
  <c r="C36" i="16"/>
  <c r="C37" i="16"/>
  <c r="C38" i="16"/>
  <c r="C39" i="16"/>
  <c r="C40" i="16"/>
  <c r="C41" i="16"/>
  <c r="C42" i="16"/>
  <c r="C43" i="16"/>
  <c r="C44" i="16"/>
  <c r="C45" i="16"/>
  <c r="C46" i="16"/>
  <c r="C47" i="16"/>
  <c r="C48" i="16"/>
  <c r="C49" i="16"/>
  <c r="C50" i="16"/>
  <c r="C51" i="16"/>
  <c r="C52" i="16"/>
  <c r="C53" i="16"/>
  <c r="C18" i="62"/>
  <c r="C19" i="62"/>
  <c r="C20" i="62"/>
  <c r="C21" i="62"/>
  <c r="C22" i="62"/>
  <c r="C23" i="62"/>
  <c r="C24" i="62"/>
  <c r="C25" i="62"/>
  <c r="C26" i="62"/>
  <c r="C27" i="62"/>
  <c r="C28" i="62"/>
  <c r="C29" i="62"/>
  <c r="C30" i="62"/>
  <c r="C31" i="62"/>
  <c r="C32" i="62"/>
  <c r="C33" i="62"/>
  <c r="C34" i="62"/>
  <c r="C35" i="62"/>
  <c r="C36" i="62"/>
  <c r="C37" i="62"/>
  <c r="C38" i="62"/>
  <c r="C39" i="62"/>
  <c r="C40" i="62"/>
  <c r="C41" i="62"/>
  <c r="C42" i="62"/>
  <c r="C43" i="62"/>
  <c r="C44" i="62"/>
  <c r="C45" i="62"/>
  <c r="C46" i="62"/>
  <c r="C47" i="62"/>
  <c r="C48" i="62"/>
  <c r="C49" i="62"/>
  <c r="C50" i="62"/>
  <c r="C51" i="62"/>
  <c r="C52" i="62"/>
  <c r="C53" i="62"/>
  <c r="C18" i="56"/>
  <c r="C19" i="56"/>
  <c r="C20" i="56"/>
  <c r="C21" i="56"/>
  <c r="C22" i="56"/>
  <c r="C23" i="56"/>
  <c r="C24" i="56"/>
  <c r="C25" i="56"/>
  <c r="C26" i="56"/>
  <c r="C27" i="56"/>
  <c r="C28" i="56"/>
  <c r="C29" i="56"/>
  <c r="C30" i="56"/>
  <c r="C31" i="56"/>
  <c r="C32" i="56"/>
  <c r="C33" i="56"/>
  <c r="C34" i="56"/>
  <c r="C35" i="56"/>
  <c r="C36" i="56"/>
  <c r="C37" i="56"/>
  <c r="C38" i="56"/>
  <c r="C39" i="56"/>
  <c r="C40" i="56"/>
  <c r="C41" i="56"/>
  <c r="C42" i="56"/>
  <c r="C43" i="56"/>
  <c r="C44" i="56"/>
  <c r="C45" i="56"/>
  <c r="C46" i="56"/>
  <c r="C47" i="56"/>
  <c r="C48" i="56"/>
  <c r="C49" i="56"/>
  <c r="C50" i="56"/>
  <c r="C51" i="56"/>
  <c r="C52" i="56"/>
  <c r="C53" i="56"/>
  <c r="C18" i="53"/>
  <c r="C19" i="53"/>
  <c r="C20" i="53"/>
  <c r="C21" i="53"/>
  <c r="C22" i="53"/>
  <c r="C23" i="53"/>
  <c r="C24" i="53"/>
  <c r="C25" i="53"/>
  <c r="C26" i="53"/>
  <c r="C27" i="53"/>
  <c r="C28" i="53"/>
  <c r="C29" i="53"/>
  <c r="C30" i="53"/>
  <c r="C31" i="53"/>
  <c r="C32" i="53"/>
  <c r="C33" i="53"/>
  <c r="C34" i="53"/>
  <c r="C35" i="53"/>
  <c r="C36" i="53"/>
  <c r="C37" i="53"/>
  <c r="C38" i="53"/>
  <c r="C39" i="53"/>
  <c r="C40" i="53"/>
  <c r="C41" i="53"/>
  <c r="C42" i="53"/>
  <c r="C43" i="53"/>
  <c r="C44" i="53"/>
  <c r="C45" i="53"/>
  <c r="C46" i="53"/>
  <c r="C47" i="53"/>
  <c r="C48" i="53"/>
  <c r="C49" i="53"/>
  <c r="C50" i="53"/>
  <c r="C51" i="53"/>
  <c r="C52" i="53"/>
  <c r="C53" i="53"/>
  <c r="C19" i="52"/>
  <c r="C20" i="52"/>
  <c r="C21" i="52"/>
  <c r="C22" i="52"/>
  <c r="C23" i="52"/>
  <c r="C24" i="52"/>
  <c r="C25" i="52"/>
  <c r="C26" i="52"/>
  <c r="C27" i="52"/>
  <c r="C28" i="52"/>
  <c r="C29" i="52"/>
  <c r="C30" i="52"/>
  <c r="C31" i="52"/>
  <c r="C32" i="52"/>
  <c r="C33" i="52"/>
  <c r="C34" i="52"/>
  <c r="C35" i="52"/>
  <c r="C36" i="52"/>
  <c r="C37" i="52"/>
  <c r="C38" i="52"/>
  <c r="C39" i="52"/>
  <c r="C40" i="52"/>
  <c r="C41" i="52"/>
  <c r="C42" i="52"/>
  <c r="C43" i="52"/>
  <c r="C44" i="52"/>
  <c r="C45" i="52"/>
  <c r="C46" i="52"/>
  <c r="C47" i="52"/>
  <c r="C48" i="52"/>
  <c r="C49" i="52"/>
  <c r="C50" i="52"/>
  <c r="C51" i="52"/>
  <c r="C52" i="52"/>
  <c r="C53" i="52"/>
  <c r="C18" i="52"/>
  <c r="L3" i="16"/>
  <c r="J3" i="16"/>
  <c r="S2" i="16"/>
  <c r="M2" i="16"/>
  <c r="L2" i="16"/>
  <c r="K2" i="16"/>
  <c r="J2" i="16"/>
  <c r="L3" i="65"/>
  <c r="J3" i="65"/>
  <c r="S2" i="65"/>
  <c r="M2" i="65"/>
  <c r="L2" i="65"/>
  <c r="K2" i="65"/>
  <c r="J2" i="65"/>
  <c r="L3" i="62"/>
  <c r="J3" i="62"/>
  <c r="S2" i="62"/>
  <c r="M2" i="62"/>
  <c r="L2" i="62"/>
  <c r="K2" i="62"/>
  <c r="J2" i="62"/>
  <c r="L3" i="17"/>
  <c r="J3" i="17"/>
  <c r="S2" i="17"/>
  <c r="M2" i="17"/>
  <c r="L2" i="17"/>
  <c r="K2" i="17"/>
  <c r="J2" i="17"/>
  <c r="L3" i="59"/>
  <c r="J3" i="59"/>
  <c r="S2" i="59"/>
  <c r="M2" i="59"/>
  <c r="L2" i="59"/>
  <c r="K2" i="59"/>
  <c r="J2" i="59"/>
  <c r="L3" i="15"/>
  <c r="J3" i="15"/>
  <c r="S2" i="15"/>
  <c r="M2" i="15"/>
  <c r="L2" i="15"/>
  <c r="K2" i="15"/>
  <c r="J2" i="15"/>
  <c r="L3" i="56"/>
  <c r="J3" i="56"/>
  <c r="S2" i="56"/>
  <c r="M2" i="56"/>
  <c r="L2" i="56"/>
  <c r="K2" i="56"/>
  <c r="J2" i="56"/>
  <c r="L3" i="14"/>
  <c r="J3" i="14"/>
  <c r="S2" i="14"/>
  <c r="M2" i="14"/>
  <c r="L2" i="14"/>
  <c r="K2" i="14"/>
  <c r="J2" i="14"/>
  <c r="L3" i="53"/>
  <c r="J3" i="53"/>
  <c r="S2" i="53"/>
  <c r="M2" i="53"/>
  <c r="L2" i="53"/>
  <c r="K2" i="53"/>
  <c r="J2" i="53"/>
  <c r="L3" i="8"/>
  <c r="J3" i="8"/>
  <c r="S2" i="8"/>
  <c r="M2" i="8"/>
  <c r="L2" i="8"/>
  <c r="K2" i="8"/>
  <c r="J2" i="8"/>
  <c r="L3" i="52"/>
  <c r="J3" i="52"/>
  <c r="S2" i="52"/>
  <c r="M2" i="52"/>
  <c r="L2" i="52"/>
  <c r="K2" i="52"/>
  <c r="J2" i="52"/>
  <c r="D19" i="16"/>
  <c r="D20" i="16"/>
  <c r="D21" i="16"/>
  <c r="D22" i="16"/>
  <c r="D23" i="16"/>
  <c r="D24" i="16"/>
  <c r="D25" i="16"/>
  <c r="D26" i="16"/>
  <c r="D27" i="16"/>
  <c r="D28" i="16"/>
  <c r="D29" i="16"/>
  <c r="D30" i="16"/>
  <c r="D31" i="16"/>
  <c r="D32" i="16"/>
  <c r="D33" i="16"/>
  <c r="D34" i="16"/>
  <c r="D35" i="16"/>
  <c r="D36" i="16"/>
  <c r="D37" i="16"/>
  <c r="D38" i="16"/>
  <c r="D39" i="16"/>
  <c r="D40" i="16"/>
  <c r="D41" i="16"/>
  <c r="D42" i="16"/>
  <c r="D43" i="16"/>
  <c r="D44" i="16"/>
  <c r="D45" i="16"/>
  <c r="D46" i="16"/>
  <c r="D47" i="16"/>
  <c r="D48" i="16"/>
  <c r="D49" i="16"/>
  <c r="D50" i="16"/>
  <c r="D51" i="16"/>
  <c r="D52" i="16"/>
  <c r="D53" i="16"/>
  <c r="D18" i="16"/>
  <c r="D53" i="62"/>
  <c r="D52" i="62"/>
  <c r="D51" i="62"/>
  <c r="D50" i="62"/>
  <c r="D49" i="62"/>
  <c r="D48" i="62"/>
  <c r="D47" i="62"/>
  <c r="D46" i="62"/>
  <c r="D45" i="62"/>
  <c r="D44" i="62"/>
  <c r="D43" i="62"/>
  <c r="D42" i="62"/>
  <c r="D41" i="62"/>
  <c r="D40" i="62"/>
  <c r="D39" i="62"/>
  <c r="D38" i="62"/>
  <c r="D37" i="62"/>
  <c r="D36" i="62"/>
  <c r="D35" i="62"/>
  <c r="D34" i="62"/>
  <c r="D33" i="62"/>
  <c r="D32" i="62"/>
  <c r="D31" i="62"/>
  <c r="D30" i="62"/>
  <c r="D29" i="62"/>
  <c r="D28" i="62"/>
  <c r="D27" i="62"/>
  <c r="D26" i="62"/>
  <c r="D25" i="62"/>
  <c r="D24" i="62"/>
  <c r="D23" i="62"/>
  <c r="D22" i="62"/>
  <c r="D21" i="62"/>
  <c r="D20" i="62"/>
  <c r="D19" i="62"/>
  <c r="D18" i="62"/>
  <c r="D53" i="59"/>
  <c r="D52" i="59"/>
  <c r="D51" i="59"/>
  <c r="D50" i="59"/>
  <c r="D49" i="59"/>
  <c r="D48" i="59"/>
  <c r="D47" i="59"/>
  <c r="D46" i="59"/>
  <c r="D45" i="59"/>
  <c r="D44" i="59"/>
  <c r="D43" i="59"/>
  <c r="D42" i="59"/>
  <c r="D41" i="59"/>
  <c r="D40" i="59"/>
  <c r="D39" i="59"/>
  <c r="D38" i="59"/>
  <c r="D37" i="59"/>
  <c r="D36" i="59"/>
  <c r="D35" i="59"/>
  <c r="D34" i="59"/>
  <c r="D33" i="59"/>
  <c r="D32" i="59"/>
  <c r="D31" i="59"/>
  <c r="D30" i="59"/>
  <c r="D29" i="59"/>
  <c r="D28" i="59"/>
  <c r="D27" i="59"/>
  <c r="D26" i="59"/>
  <c r="D25" i="59"/>
  <c r="D24" i="59"/>
  <c r="D23" i="59"/>
  <c r="D22" i="59"/>
  <c r="D21" i="59"/>
  <c r="D20" i="59"/>
  <c r="D19" i="59"/>
  <c r="D18" i="59"/>
  <c r="D53" i="56"/>
  <c r="D52" i="56"/>
  <c r="D51" i="56"/>
  <c r="D50" i="56"/>
  <c r="D49" i="56"/>
  <c r="D48" i="56"/>
  <c r="D47" i="56"/>
  <c r="D46" i="56"/>
  <c r="D45" i="56"/>
  <c r="D44" i="56"/>
  <c r="D43" i="56"/>
  <c r="D42" i="56"/>
  <c r="D41" i="56"/>
  <c r="D40" i="56"/>
  <c r="D39" i="56"/>
  <c r="D38" i="56"/>
  <c r="D37" i="56"/>
  <c r="D36" i="56"/>
  <c r="D35" i="56"/>
  <c r="D34" i="56"/>
  <c r="D33" i="56"/>
  <c r="D32" i="56"/>
  <c r="D31" i="56"/>
  <c r="D30" i="56"/>
  <c r="D29" i="56"/>
  <c r="D28" i="56"/>
  <c r="D27" i="56"/>
  <c r="D26" i="56"/>
  <c r="D25" i="56"/>
  <c r="D24" i="56"/>
  <c r="D23" i="56"/>
  <c r="D22" i="56"/>
  <c r="D21" i="56"/>
  <c r="D20" i="56"/>
  <c r="D19" i="56"/>
  <c r="D18" i="56"/>
  <c r="D53" i="53"/>
  <c r="D52" i="53"/>
  <c r="D51" i="53"/>
  <c r="D50" i="53"/>
  <c r="D49" i="53"/>
  <c r="D48" i="53"/>
  <c r="D47" i="53"/>
  <c r="D46" i="53"/>
  <c r="D45" i="53"/>
  <c r="D44" i="53"/>
  <c r="D43" i="53"/>
  <c r="D42" i="53"/>
  <c r="D41" i="53"/>
  <c r="D40" i="53"/>
  <c r="D39" i="53"/>
  <c r="D38" i="53"/>
  <c r="D37" i="53"/>
  <c r="D36" i="53"/>
  <c r="D35" i="53"/>
  <c r="D34" i="53"/>
  <c r="D33" i="53"/>
  <c r="D32" i="53"/>
  <c r="D31" i="53"/>
  <c r="D30" i="53"/>
  <c r="D29" i="53"/>
  <c r="D28" i="53"/>
  <c r="D27" i="53"/>
  <c r="D26" i="53"/>
  <c r="D25" i="53"/>
  <c r="D24" i="53"/>
  <c r="D23" i="53"/>
  <c r="D22" i="53"/>
  <c r="D21" i="53"/>
  <c r="D20" i="53"/>
  <c r="D19" i="53"/>
  <c r="D18" i="53"/>
  <c r="D19" i="52"/>
  <c r="D20" i="52"/>
  <c r="D21" i="52"/>
  <c r="D22" i="52"/>
  <c r="D23" i="52"/>
  <c r="D24" i="52"/>
  <c r="D25" i="52"/>
  <c r="D26" i="52"/>
  <c r="D27" i="52"/>
  <c r="D28" i="52"/>
  <c r="D29" i="52"/>
  <c r="D30" i="52"/>
  <c r="D31" i="52"/>
  <c r="D32" i="52"/>
  <c r="D33" i="52"/>
  <c r="D34" i="52"/>
  <c r="D35" i="52"/>
  <c r="D36" i="52"/>
  <c r="D37" i="52"/>
  <c r="D38" i="52"/>
  <c r="D39" i="52"/>
  <c r="D40" i="52"/>
  <c r="D41" i="52"/>
  <c r="D42" i="52"/>
  <c r="D43" i="52"/>
  <c r="D44" i="52"/>
  <c r="D45" i="52"/>
  <c r="D46" i="52"/>
  <c r="D47" i="52"/>
  <c r="D48" i="52"/>
  <c r="D49" i="52"/>
  <c r="D50" i="52"/>
  <c r="D51" i="52"/>
  <c r="D52" i="52"/>
  <c r="D53" i="52"/>
  <c r="D18" i="52"/>
  <c r="S18" i="68"/>
  <c r="S16" i="68"/>
  <c r="E29" i="68"/>
  <c r="T27" i="68"/>
  <c r="U27" i="68" s="1"/>
  <c r="S27" i="68"/>
  <c r="Q27" i="68"/>
  <c r="T26" i="68"/>
  <c r="U26" i="68" s="1"/>
  <c r="S26" i="68"/>
  <c r="P26" i="68"/>
  <c r="B26" i="68"/>
  <c r="U25" i="68"/>
  <c r="T25" i="68"/>
  <c r="S25" i="68"/>
  <c r="Q25" i="68"/>
  <c r="T24" i="68"/>
  <c r="U24" i="68" s="1"/>
  <c r="S24" i="68"/>
  <c r="P24" i="68"/>
  <c r="C24" i="68"/>
  <c r="B24" i="68"/>
  <c r="U23" i="68"/>
  <c r="T23" i="68"/>
  <c r="S23" i="68"/>
  <c r="Q23" i="68"/>
  <c r="U22" i="68"/>
  <c r="T22" i="68"/>
  <c r="S22" i="68"/>
  <c r="P22" i="68"/>
  <c r="C22" i="68"/>
  <c r="B22" i="68"/>
  <c r="T21" i="68"/>
  <c r="U21" i="68" s="1"/>
  <c r="S21" i="68"/>
  <c r="Q21" i="68"/>
  <c r="U20" i="68"/>
  <c r="T20" i="68"/>
  <c r="S20" i="68"/>
  <c r="P20" i="68"/>
  <c r="C20" i="68"/>
  <c r="B20" i="68"/>
  <c r="U19" i="68"/>
  <c r="T19" i="68"/>
  <c r="S19" i="68"/>
  <c r="Q19" i="68"/>
  <c r="T18" i="68"/>
  <c r="U18" i="68" s="1"/>
  <c r="P18" i="68"/>
  <c r="C18" i="68"/>
  <c r="B18" i="68"/>
  <c r="U17" i="68"/>
  <c r="T17" i="68"/>
  <c r="Q17" i="68"/>
  <c r="T16" i="68"/>
  <c r="U16" i="68" s="1"/>
  <c r="U29" i="68" s="1"/>
  <c r="C16" i="68"/>
  <c r="B16" i="68"/>
  <c r="E6" i="68"/>
  <c r="AE15" i="88" l="1"/>
  <c r="AC15" i="88"/>
  <c r="AE15" i="87"/>
  <c r="AC15" i="87"/>
  <c r="AC15" i="86"/>
  <c r="AE15" i="86"/>
  <c r="AE15" i="85"/>
  <c r="AC15" i="85"/>
  <c r="AE15" i="84"/>
  <c r="AC15" i="84"/>
  <c r="AE15" i="82"/>
  <c r="AC15" i="82"/>
  <c r="B29" i="68"/>
  <c r="B18" i="16"/>
  <c r="B19" i="16"/>
  <c r="B20" i="16"/>
  <c r="B21" i="16"/>
  <c r="B22" i="16"/>
  <c r="B23" i="16"/>
  <c r="B24" i="16"/>
  <c r="B25" i="16"/>
  <c r="B26" i="16"/>
  <c r="B27" i="16"/>
  <c r="B28" i="16"/>
  <c r="B29" i="16"/>
  <c r="B30" i="16"/>
  <c r="B31" i="16"/>
  <c r="B32" i="16"/>
  <c r="B33" i="16"/>
  <c r="B34" i="16"/>
  <c r="B35" i="16"/>
  <c r="B36" i="16"/>
  <c r="B37" i="16"/>
  <c r="B38" i="16"/>
  <c r="B39" i="16"/>
  <c r="B40" i="16"/>
  <c r="B41" i="16"/>
  <c r="B42" i="16"/>
  <c r="B43" i="16"/>
  <c r="B44" i="16"/>
  <c r="B45" i="16"/>
  <c r="B46" i="16"/>
  <c r="B47" i="16"/>
  <c r="B48" i="16"/>
  <c r="B49" i="16"/>
  <c r="B50" i="16"/>
  <c r="B51" i="16"/>
  <c r="B52" i="16"/>
  <c r="B53" i="16"/>
  <c r="H69" i="65"/>
  <c r="G69" i="65"/>
  <c r="F69" i="65"/>
  <c r="E69" i="65"/>
  <c r="D69" i="65"/>
  <c r="H68" i="65"/>
  <c r="G68" i="65"/>
  <c r="F68" i="65"/>
  <c r="E68" i="65"/>
  <c r="D68" i="65"/>
  <c r="H67" i="65"/>
  <c r="G67" i="65"/>
  <c r="F67" i="65"/>
  <c r="E67" i="65"/>
  <c r="D67" i="65"/>
  <c r="H66" i="65"/>
  <c r="G66" i="65"/>
  <c r="F66" i="65"/>
  <c r="E66" i="65"/>
  <c r="D66" i="65"/>
  <c r="D58" i="65"/>
  <c r="E57" i="65"/>
  <c r="D57" i="65"/>
  <c r="X56" i="65"/>
  <c r="W56" i="65"/>
  <c r="V56" i="65"/>
  <c r="U56" i="65"/>
  <c r="T56" i="65"/>
  <c r="S56" i="65"/>
  <c r="AY55" i="65"/>
  <c r="AV55" i="65"/>
  <c r="AQ55" i="65"/>
  <c r="F55" i="65"/>
  <c r="E55" i="65"/>
  <c r="AL54" i="65"/>
  <c r="B54" i="65"/>
  <c r="AZ53" i="65"/>
  <c r="BA53" i="65" s="1"/>
  <c r="AW53" i="65"/>
  <c r="AX53" i="65" s="1"/>
  <c r="AR53" i="65"/>
  <c r="AP53" i="65"/>
  <c r="AO53" i="65"/>
  <c r="AJ53" i="65"/>
  <c r="AI53" i="65"/>
  <c r="AH53" i="65"/>
  <c r="AG53" i="65"/>
  <c r="AF53" i="65"/>
  <c r="AE53" i="65"/>
  <c r="AD53" i="65"/>
  <c r="AC53" i="65"/>
  <c r="AB53" i="65"/>
  <c r="AA53" i="65"/>
  <c r="Z53" i="65"/>
  <c r="X53" i="65"/>
  <c r="W53" i="65"/>
  <c r="V53" i="65"/>
  <c r="U53" i="65"/>
  <c r="T53" i="65"/>
  <c r="S53" i="65"/>
  <c r="Q53" i="65"/>
  <c r="P53" i="65"/>
  <c r="O53" i="65"/>
  <c r="N53" i="65"/>
  <c r="AU53" i="65" s="1"/>
  <c r="AZ52" i="65"/>
  <c r="BA52" i="65" s="1"/>
  <c r="AW52" i="65"/>
  <c r="AX52" i="65" s="1"/>
  <c r="AR52" i="65"/>
  <c r="AP52" i="65"/>
  <c r="AO52" i="65"/>
  <c r="AJ52" i="65"/>
  <c r="AI52" i="65"/>
  <c r="AH52" i="65"/>
  <c r="AG52" i="65"/>
  <c r="AF52" i="65"/>
  <c r="AE52" i="65"/>
  <c r="AD52" i="65"/>
  <c r="AC52" i="65"/>
  <c r="AB52" i="65"/>
  <c r="AA52" i="65"/>
  <c r="Z52" i="65"/>
  <c r="X52" i="65"/>
  <c r="W52" i="65"/>
  <c r="V52" i="65"/>
  <c r="U52" i="65"/>
  <c r="T52" i="65"/>
  <c r="S52" i="65"/>
  <c r="Q52" i="65"/>
  <c r="P52" i="65"/>
  <c r="O52" i="65"/>
  <c r="N52" i="65"/>
  <c r="AS52" i="65" s="1"/>
  <c r="AZ51" i="65"/>
  <c r="BA51" i="65" s="1"/>
  <c r="AW51" i="65"/>
  <c r="AX51" i="65" s="1"/>
  <c r="AR51" i="65"/>
  <c r="AP51" i="65"/>
  <c r="AO51" i="65"/>
  <c r="AJ51" i="65"/>
  <c r="AI51" i="65"/>
  <c r="AH51" i="65"/>
  <c r="AG51" i="65"/>
  <c r="AF51" i="65"/>
  <c r="AE51" i="65"/>
  <c r="AD51" i="65"/>
  <c r="AC51" i="65"/>
  <c r="AB51" i="65"/>
  <c r="AA51" i="65"/>
  <c r="Z51" i="65"/>
  <c r="X51" i="65"/>
  <c r="W51" i="65"/>
  <c r="V51" i="65"/>
  <c r="U51" i="65"/>
  <c r="T51" i="65"/>
  <c r="S51" i="65"/>
  <c r="Q51" i="65"/>
  <c r="P51" i="65"/>
  <c r="O51" i="65"/>
  <c r="N51" i="65"/>
  <c r="AU51" i="65" s="1"/>
  <c r="AZ50" i="65"/>
  <c r="BA50" i="65" s="1"/>
  <c r="AW50" i="65"/>
  <c r="AX50" i="65" s="1"/>
  <c r="AR50" i="65"/>
  <c r="AP50" i="65"/>
  <c r="AO50" i="65"/>
  <c r="AJ50" i="65"/>
  <c r="AI50" i="65"/>
  <c r="AH50" i="65"/>
  <c r="AG50" i="65"/>
  <c r="AF50" i="65"/>
  <c r="AE50" i="65"/>
  <c r="AD50" i="65"/>
  <c r="AC50" i="65"/>
  <c r="AB50" i="65"/>
  <c r="AA50" i="65"/>
  <c r="Z50" i="65"/>
  <c r="X50" i="65"/>
  <c r="W50" i="65"/>
  <c r="V50" i="65"/>
  <c r="U50" i="65"/>
  <c r="T50" i="65"/>
  <c r="S50" i="65"/>
  <c r="Q50" i="65"/>
  <c r="P50" i="65"/>
  <c r="O50" i="65"/>
  <c r="N50" i="65"/>
  <c r="AU50" i="65" s="1"/>
  <c r="AZ49" i="65"/>
  <c r="BA49" i="65" s="1"/>
  <c r="AW49" i="65"/>
  <c r="AX49" i="65" s="1"/>
  <c r="AR49" i="65"/>
  <c r="AP49" i="65"/>
  <c r="AO49" i="65"/>
  <c r="AJ49" i="65"/>
  <c r="AI49" i="65"/>
  <c r="AH49" i="65"/>
  <c r="AG49" i="65"/>
  <c r="AF49" i="65"/>
  <c r="AE49" i="65"/>
  <c r="AD49" i="65"/>
  <c r="AC49" i="65"/>
  <c r="AB49" i="65"/>
  <c r="AA49" i="65"/>
  <c r="Z49" i="65"/>
  <c r="X49" i="65"/>
  <c r="W49" i="65"/>
  <c r="V49" i="65"/>
  <c r="U49" i="65"/>
  <c r="T49" i="65"/>
  <c r="S49" i="65"/>
  <c r="Q49" i="65"/>
  <c r="P49" i="65"/>
  <c r="O49" i="65"/>
  <c r="N49" i="65"/>
  <c r="AU49" i="65" s="1"/>
  <c r="AZ48" i="65"/>
  <c r="BA48" i="65" s="1"/>
  <c r="AW48" i="65"/>
  <c r="AX48" i="65" s="1"/>
  <c r="AR48" i="65"/>
  <c r="AP48" i="65"/>
  <c r="AO48" i="65"/>
  <c r="AJ48" i="65"/>
  <c r="AI48" i="65"/>
  <c r="AH48" i="65"/>
  <c r="AG48" i="65"/>
  <c r="AF48" i="65"/>
  <c r="AE48" i="65"/>
  <c r="AD48" i="65"/>
  <c r="AC48" i="65"/>
  <c r="AB48" i="65"/>
  <c r="AA48" i="65"/>
  <c r="Z48" i="65"/>
  <c r="X48" i="65"/>
  <c r="W48" i="65"/>
  <c r="V48" i="65"/>
  <c r="U48" i="65"/>
  <c r="T48" i="65"/>
  <c r="S48" i="65"/>
  <c r="Q48" i="65"/>
  <c r="P48" i="65"/>
  <c r="O48" i="65"/>
  <c r="N48" i="65"/>
  <c r="AU48" i="65" s="1"/>
  <c r="AZ47" i="65"/>
  <c r="BA47" i="65" s="1"/>
  <c r="AW47" i="65"/>
  <c r="AX47" i="65" s="1"/>
  <c r="AR47" i="65"/>
  <c r="AP47" i="65"/>
  <c r="AO47" i="65"/>
  <c r="AJ47" i="65"/>
  <c r="AI47" i="65"/>
  <c r="AH47" i="65"/>
  <c r="AG47" i="65"/>
  <c r="AF47" i="65"/>
  <c r="AE47" i="65"/>
  <c r="AD47" i="65"/>
  <c r="AC47" i="65"/>
  <c r="AB47" i="65"/>
  <c r="AA47" i="65"/>
  <c r="Z47" i="65"/>
  <c r="X47" i="65"/>
  <c r="W47" i="65"/>
  <c r="V47" i="65"/>
  <c r="U47" i="65"/>
  <c r="T47" i="65"/>
  <c r="S47" i="65"/>
  <c r="Q47" i="65"/>
  <c r="P47" i="65"/>
  <c r="O47" i="65"/>
  <c r="N47" i="65"/>
  <c r="AU47" i="65" s="1"/>
  <c r="AZ46" i="65"/>
  <c r="BA46" i="65" s="1"/>
  <c r="AW46" i="65"/>
  <c r="AX46" i="65" s="1"/>
  <c r="AR46" i="65"/>
  <c r="AP46" i="65"/>
  <c r="AO46" i="65"/>
  <c r="AJ46" i="65"/>
  <c r="AI46" i="65"/>
  <c r="AH46" i="65"/>
  <c r="AG46" i="65"/>
  <c r="AF46" i="65"/>
  <c r="AE46" i="65"/>
  <c r="AD46" i="65"/>
  <c r="AC46" i="65"/>
  <c r="AB46" i="65"/>
  <c r="AA46" i="65"/>
  <c r="Z46" i="65"/>
  <c r="X46" i="65"/>
  <c r="W46" i="65"/>
  <c r="V46" i="65"/>
  <c r="U46" i="65"/>
  <c r="T46" i="65"/>
  <c r="S46" i="65"/>
  <c r="Q46" i="65"/>
  <c r="P46" i="65"/>
  <c r="O46" i="65"/>
  <c r="N46" i="65"/>
  <c r="AU46" i="65" s="1"/>
  <c r="AZ45" i="65"/>
  <c r="BA45" i="65" s="1"/>
  <c r="AW45" i="65"/>
  <c r="AX45" i="65" s="1"/>
  <c r="AR45" i="65"/>
  <c r="AP45" i="65"/>
  <c r="AO45" i="65"/>
  <c r="AJ45" i="65"/>
  <c r="AI45" i="65"/>
  <c r="AH45" i="65"/>
  <c r="AG45" i="65"/>
  <c r="AF45" i="65"/>
  <c r="AE45" i="65"/>
  <c r="AD45" i="65"/>
  <c r="AC45" i="65"/>
  <c r="AB45" i="65"/>
  <c r="AA45" i="65"/>
  <c r="Z45" i="65"/>
  <c r="X45" i="65"/>
  <c r="W45" i="65"/>
  <c r="V45" i="65"/>
  <c r="U45" i="65"/>
  <c r="T45" i="65"/>
  <c r="S45" i="65"/>
  <c r="Q45" i="65"/>
  <c r="P45" i="65"/>
  <c r="O45" i="65"/>
  <c r="N45" i="65"/>
  <c r="AU45" i="65" s="1"/>
  <c r="AZ44" i="65"/>
  <c r="BA44" i="65" s="1"/>
  <c r="AW44" i="65"/>
  <c r="AX44" i="65" s="1"/>
  <c r="AR44" i="65"/>
  <c r="AP44" i="65"/>
  <c r="AO44" i="65"/>
  <c r="AJ44" i="65"/>
  <c r="AI44" i="65"/>
  <c r="AH44" i="65"/>
  <c r="AG44" i="65"/>
  <c r="AF44" i="65"/>
  <c r="AE44" i="65"/>
  <c r="AD44" i="65"/>
  <c r="AC44" i="65"/>
  <c r="AB44" i="65"/>
  <c r="AA44" i="65"/>
  <c r="Z44" i="65"/>
  <c r="X44" i="65"/>
  <c r="W44" i="65"/>
  <c r="V44" i="65"/>
  <c r="U44" i="65"/>
  <c r="T44" i="65"/>
  <c r="S44" i="65"/>
  <c r="Q44" i="65"/>
  <c r="P44" i="65"/>
  <c r="O44" i="65"/>
  <c r="N44" i="65"/>
  <c r="AS44" i="65" s="1"/>
  <c r="AZ43" i="65"/>
  <c r="BA43" i="65" s="1"/>
  <c r="AW43" i="65"/>
  <c r="AX43" i="65" s="1"/>
  <c r="AR43" i="65"/>
  <c r="AP43" i="65"/>
  <c r="AO43" i="65"/>
  <c r="AJ43" i="65"/>
  <c r="AI43" i="65"/>
  <c r="AH43" i="65"/>
  <c r="AG43" i="65"/>
  <c r="AF43" i="65"/>
  <c r="AE43" i="65"/>
  <c r="AD43" i="65"/>
  <c r="AC43" i="65"/>
  <c r="AB43" i="65"/>
  <c r="AA43" i="65"/>
  <c r="Z43" i="65"/>
  <c r="X43" i="65"/>
  <c r="W43" i="65"/>
  <c r="V43" i="65"/>
  <c r="U43" i="65"/>
  <c r="T43" i="65"/>
  <c r="S43" i="65"/>
  <c r="Q43" i="65"/>
  <c r="P43" i="65"/>
  <c r="O43" i="65"/>
  <c r="N43" i="65"/>
  <c r="AU43" i="65" s="1"/>
  <c r="AZ42" i="65"/>
  <c r="BA42" i="65" s="1"/>
  <c r="AW42" i="65"/>
  <c r="AX42" i="65" s="1"/>
  <c r="AR42" i="65"/>
  <c r="AP42" i="65"/>
  <c r="AO42" i="65"/>
  <c r="AJ42" i="65"/>
  <c r="AI42" i="65"/>
  <c r="AH42" i="65"/>
  <c r="AG42" i="65"/>
  <c r="AF42" i="65"/>
  <c r="AE42" i="65"/>
  <c r="AD42" i="65"/>
  <c r="AC42" i="65"/>
  <c r="AB42" i="65"/>
  <c r="AA42" i="65"/>
  <c r="Z42" i="65"/>
  <c r="X42" i="65"/>
  <c r="W42" i="65"/>
  <c r="V42" i="65"/>
  <c r="U42" i="65"/>
  <c r="T42" i="65"/>
  <c r="S42" i="65"/>
  <c r="Q42" i="65"/>
  <c r="P42" i="65"/>
  <c r="O42" i="65"/>
  <c r="N42" i="65"/>
  <c r="AU42" i="65" s="1"/>
  <c r="AZ41" i="65"/>
  <c r="BA41" i="65" s="1"/>
  <c r="AW41" i="65"/>
  <c r="AX41" i="65" s="1"/>
  <c r="AR41" i="65"/>
  <c r="AP41" i="65"/>
  <c r="AO41" i="65"/>
  <c r="AJ41" i="65"/>
  <c r="AI41" i="65"/>
  <c r="AH41" i="65"/>
  <c r="AG41" i="65"/>
  <c r="AF41" i="65"/>
  <c r="AE41" i="65"/>
  <c r="AD41" i="65"/>
  <c r="AC41" i="65"/>
  <c r="AB41" i="65"/>
  <c r="AA41" i="65"/>
  <c r="Z41" i="65"/>
  <c r="X41" i="65"/>
  <c r="W41" i="65"/>
  <c r="V41" i="65"/>
  <c r="U41" i="65"/>
  <c r="T41" i="65"/>
  <c r="S41" i="65"/>
  <c r="Q41" i="65"/>
  <c r="P41" i="65"/>
  <c r="O41" i="65"/>
  <c r="N41" i="65"/>
  <c r="AU41" i="65" s="1"/>
  <c r="AZ40" i="65"/>
  <c r="BA40" i="65" s="1"/>
  <c r="AW40" i="65"/>
  <c r="AX40" i="65" s="1"/>
  <c r="AR40" i="65"/>
  <c r="AP40" i="65"/>
  <c r="AO40" i="65"/>
  <c r="AJ40" i="65"/>
  <c r="AI40" i="65"/>
  <c r="AH40" i="65"/>
  <c r="AG40" i="65"/>
  <c r="AF40" i="65"/>
  <c r="AE40" i="65"/>
  <c r="AD40" i="65"/>
  <c r="AC40" i="65"/>
  <c r="AB40" i="65"/>
  <c r="AA40" i="65"/>
  <c r="Z40" i="65"/>
  <c r="X40" i="65"/>
  <c r="W40" i="65"/>
  <c r="V40" i="65"/>
  <c r="U40" i="65"/>
  <c r="T40" i="65"/>
  <c r="S40" i="65"/>
  <c r="Q40" i="65"/>
  <c r="P40" i="65"/>
  <c r="O40" i="65"/>
  <c r="N40" i="65"/>
  <c r="AU40" i="65" s="1"/>
  <c r="AZ39" i="65"/>
  <c r="BA39" i="65" s="1"/>
  <c r="AW39" i="65"/>
  <c r="AX39" i="65" s="1"/>
  <c r="AR39" i="65"/>
  <c r="AP39" i="65"/>
  <c r="AO39" i="65"/>
  <c r="AJ39" i="65"/>
  <c r="AI39" i="65"/>
  <c r="AH39" i="65"/>
  <c r="AG39" i="65"/>
  <c r="AF39" i="65"/>
  <c r="AE39" i="65"/>
  <c r="AD39" i="65"/>
  <c r="AC39" i="65"/>
  <c r="AB39" i="65"/>
  <c r="AA39" i="65"/>
  <c r="Z39" i="65"/>
  <c r="X39" i="65"/>
  <c r="W39" i="65"/>
  <c r="V39" i="65"/>
  <c r="U39" i="65"/>
  <c r="T39" i="65"/>
  <c r="S39" i="65"/>
  <c r="Q39" i="65"/>
  <c r="P39" i="65"/>
  <c r="O39" i="65"/>
  <c r="N39" i="65"/>
  <c r="AU39" i="65" s="1"/>
  <c r="AZ38" i="65"/>
  <c r="BA38" i="65" s="1"/>
  <c r="AW38" i="65"/>
  <c r="AX38" i="65" s="1"/>
  <c r="AR38" i="65"/>
  <c r="AP38" i="65"/>
  <c r="AO38" i="65"/>
  <c r="AJ38" i="65"/>
  <c r="AI38" i="65"/>
  <c r="AH38" i="65"/>
  <c r="AG38" i="65"/>
  <c r="AF38" i="65"/>
  <c r="AE38" i="65"/>
  <c r="AD38" i="65"/>
  <c r="AC38" i="65"/>
  <c r="AB38" i="65"/>
  <c r="AA38" i="65"/>
  <c r="Z38" i="65"/>
  <c r="X38" i="65"/>
  <c r="W38" i="65"/>
  <c r="V38" i="65"/>
  <c r="U38" i="65"/>
  <c r="T38" i="65"/>
  <c r="S38" i="65"/>
  <c r="Q38" i="65"/>
  <c r="P38" i="65"/>
  <c r="O38" i="65"/>
  <c r="N38" i="65"/>
  <c r="AU38" i="65" s="1"/>
  <c r="AZ37" i="65"/>
  <c r="BA37" i="65" s="1"/>
  <c r="AW37" i="65"/>
  <c r="AX37" i="65" s="1"/>
  <c r="AR37" i="65"/>
  <c r="AP37" i="65"/>
  <c r="AO37" i="65"/>
  <c r="AJ37" i="65"/>
  <c r="AI37" i="65"/>
  <c r="AH37" i="65"/>
  <c r="AG37" i="65"/>
  <c r="AF37" i="65"/>
  <c r="AE37" i="65"/>
  <c r="AD37" i="65"/>
  <c r="AC37" i="65"/>
  <c r="AB37" i="65"/>
  <c r="AA37" i="65"/>
  <c r="Z37" i="65"/>
  <c r="X37" i="65"/>
  <c r="W37" i="65"/>
  <c r="V37" i="65"/>
  <c r="U37" i="65"/>
  <c r="T37" i="65"/>
  <c r="S37" i="65"/>
  <c r="Q37" i="65"/>
  <c r="P37" i="65"/>
  <c r="O37" i="65"/>
  <c r="N37" i="65"/>
  <c r="AU37" i="65" s="1"/>
  <c r="AZ36" i="65"/>
  <c r="BA36" i="65" s="1"/>
  <c r="AW36" i="65"/>
  <c r="AX36" i="65" s="1"/>
  <c r="AR36" i="65"/>
  <c r="AP36" i="65"/>
  <c r="AO36" i="65"/>
  <c r="AJ36" i="65"/>
  <c r="AI36" i="65"/>
  <c r="AH36" i="65"/>
  <c r="AG36" i="65"/>
  <c r="AF36" i="65"/>
  <c r="AE36" i="65"/>
  <c r="AD36" i="65"/>
  <c r="AC36" i="65"/>
  <c r="AB36" i="65"/>
  <c r="AA36" i="65"/>
  <c r="Z36" i="65"/>
  <c r="X36" i="65"/>
  <c r="W36" i="65"/>
  <c r="V36" i="65"/>
  <c r="U36" i="65"/>
  <c r="T36" i="65"/>
  <c r="S36" i="65"/>
  <c r="Q36" i="65"/>
  <c r="P36" i="65"/>
  <c r="O36" i="65"/>
  <c r="N36" i="65"/>
  <c r="AS36" i="65" s="1"/>
  <c r="AZ35" i="65"/>
  <c r="BA35" i="65" s="1"/>
  <c r="AW35" i="65"/>
  <c r="AX35" i="65" s="1"/>
  <c r="AR35" i="65"/>
  <c r="AP35" i="65"/>
  <c r="AO35" i="65"/>
  <c r="AJ35" i="65"/>
  <c r="AI35" i="65"/>
  <c r="AH35" i="65"/>
  <c r="AG35" i="65"/>
  <c r="AF35" i="65"/>
  <c r="AE35" i="65"/>
  <c r="AD35" i="65"/>
  <c r="AC35" i="65"/>
  <c r="AB35" i="65"/>
  <c r="AA35" i="65"/>
  <c r="Z35" i="65"/>
  <c r="X35" i="65"/>
  <c r="W35" i="65"/>
  <c r="V35" i="65"/>
  <c r="U35" i="65"/>
  <c r="T35" i="65"/>
  <c r="S35" i="65"/>
  <c r="Q35" i="65"/>
  <c r="P35" i="65"/>
  <c r="O35" i="65"/>
  <c r="N35" i="65"/>
  <c r="AU35" i="65" s="1"/>
  <c r="AZ34" i="65"/>
  <c r="BA34" i="65" s="1"/>
  <c r="AW34" i="65"/>
  <c r="AX34" i="65" s="1"/>
  <c r="AR34" i="65"/>
  <c r="AP34" i="65"/>
  <c r="AO34" i="65"/>
  <c r="AJ34" i="65"/>
  <c r="AI34" i="65"/>
  <c r="AH34" i="65"/>
  <c r="AG34" i="65"/>
  <c r="AF34" i="65"/>
  <c r="AE34" i="65"/>
  <c r="AD34" i="65"/>
  <c r="AC34" i="65"/>
  <c r="AB34" i="65"/>
  <c r="AA34" i="65"/>
  <c r="Z34" i="65"/>
  <c r="X34" i="65"/>
  <c r="W34" i="65"/>
  <c r="V34" i="65"/>
  <c r="U34" i="65"/>
  <c r="T34" i="65"/>
  <c r="S34" i="65"/>
  <c r="Q34" i="65"/>
  <c r="P34" i="65"/>
  <c r="O34" i="65"/>
  <c r="N34" i="65"/>
  <c r="AU34" i="65" s="1"/>
  <c r="AZ33" i="65"/>
  <c r="BA33" i="65" s="1"/>
  <c r="AW33" i="65"/>
  <c r="AX33" i="65" s="1"/>
  <c r="AR33" i="65"/>
  <c r="AP33" i="65"/>
  <c r="AO33" i="65"/>
  <c r="AJ33" i="65"/>
  <c r="AI33" i="65"/>
  <c r="AH33" i="65"/>
  <c r="AG33" i="65"/>
  <c r="AF33" i="65"/>
  <c r="AE33" i="65"/>
  <c r="AD33" i="65"/>
  <c r="AC33" i="65"/>
  <c r="AB33" i="65"/>
  <c r="AA33" i="65"/>
  <c r="Z33" i="65"/>
  <c r="X33" i="65"/>
  <c r="W33" i="65"/>
  <c r="V33" i="65"/>
  <c r="U33" i="65"/>
  <c r="T33" i="65"/>
  <c r="S33" i="65"/>
  <c r="Q33" i="65"/>
  <c r="P33" i="65"/>
  <c r="O33" i="65"/>
  <c r="N33" i="65"/>
  <c r="AU33" i="65" s="1"/>
  <c r="AZ32" i="65"/>
  <c r="BA32" i="65" s="1"/>
  <c r="AW32" i="65"/>
  <c r="AX32" i="65" s="1"/>
  <c r="AR32" i="65"/>
  <c r="AP32" i="65"/>
  <c r="AO32" i="65"/>
  <c r="AJ32" i="65"/>
  <c r="AI32" i="65"/>
  <c r="AH32" i="65"/>
  <c r="AG32" i="65"/>
  <c r="AF32" i="65"/>
  <c r="AE32" i="65"/>
  <c r="AD32" i="65"/>
  <c r="AC32" i="65"/>
  <c r="AB32" i="65"/>
  <c r="AA32" i="65"/>
  <c r="Z32" i="65"/>
  <c r="X32" i="65"/>
  <c r="W32" i="65"/>
  <c r="V32" i="65"/>
  <c r="U32" i="65"/>
  <c r="T32" i="65"/>
  <c r="S32" i="65"/>
  <c r="Q32" i="65"/>
  <c r="P32" i="65"/>
  <c r="O32" i="65"/>
  <c r="N32" i="65"/>
  <c r="AU32" i="65" s="1"/>
  <c r="AZ31" i="65"/>
  <c r="BA31" i="65" s="1"/>
  <c r="AW31" i="65"/>
  <c r="AX31" i="65" s="1"/>
  <c r="AR31" i="65"/>
  <c r="AP31" i="65"/>
  <c r="AO31" i="65"/>
  <c r="AJ31" i="65"/>
  <c r="AI31" i="65"/>
  <c r="AH31" i="65"/>
  <c r="AG31" i="65"/>
  <c r="AF31" i="65"/>
  <c r="AE31" i="65"/>
  <c r="AD31" i="65"/>
  <c r="AC31" i="65"/>
  <c r="AB31" i="65"/>
  <c r="AA31" i="65"/>
  <c r="Z31" i="65"/>
  <c r="X31" i="65"/>
  <c r="W31" i="65"/>
  <c r="V31" i="65"/>
  <c r="U31" i="65"/>
  <c r="T31" i="65"/>
  <c r="S31" i="65"/>
  <c r="Q31" i="65"/>
  <c r="P31" i="65"/>
  <c r="O31" i="65"/>
  <c r="N31" i="65"/>
  <c r="AU31" i="65" s="1"/>
  <c r="AZ30" i="65"/>
  <c r="BA30" i="65" s="1"/>
  <c r="AW30" i="65"/>
  <c r="AX30" i="65" s="1"/>
  <c r="AR30" i="65"/>
  <c r="AP30" i="65"/>
  <c r="AO30" i="65"/>
  <c r="AJ30" i="65"/>
  <c r="AI30" i="65"/>
  <c r="AH30" i="65"/>
  <c r="AG30" i="65"/>
  <c r="AF30" i="65"/>
  <c r="AE30" i="65"/>
  <c r="AD30" i="65"/>
  <c r="AC30" i="65"/>
  <c r="AB30" i="65"/>
  <c r="AA30" i="65"/>
  <c r="Z30" i="65"/>
  <c r="X30" i="65"/>
  <c r="W30" i="65"/>
  <c r="V30" i="65"/>
  <c r="U30" i="65"/>
  <c r="T30" i="65"/>
  <c r="S30" i="65"/>
  <c r="Q30" i="65"/>
  <c r="P30" i="65"/>
  <c r="O30" i="65"/>
  <c r="N30" i="65"/>
  <c r="AU30" i="65" s="1"/>
  <c r="AZ29" i="65"/>
  <c r="BA29" i="65" s="1"/>
  <c r="AW29" i="65"/>
  <c r="AX29" i="65" s="1"/>
  <c r="AR29" i="65"/>
  <c r="AP29" i="65"/>
  <c r="AO29" i="65"/>
  <c r="AJ29" i="65"/>
  <c r="AK29" i="65" s="1"/>
  <c r="AI29" i="65"/>
  <c r="AH29" i="65"/>
  <c r="AG29" i="65"/>
  <c r="AF29" i="65"/>
  <c r="AE29" i="65"/>
  <c r="AD29" i="65"/>
  <c r="AC29" i="65"/>
  <c r="AB29" i="65"/>
  <c r="AA29" i="65"/>
  <c r="Z29" i="65"/>
  <c r="X29" i="65"/>
  <c r="W29" i="65"/>
  <c r="V29" i="65"/>
  <c r="U29" i="65"/>
  <c r="T29" i="65"/>
  <c r="S29" i="65"/>
  <c r="Q29" i="65"/>
  <c r="P29" i="65"/>
  <c r="O29" i="65"/>
  <c r="N29" i="65"/>
  <c r="AU29" i="65" s="1"/>
  <c r="AZ28" i="65"/>
  <c r="BA28" i="65" s="1"/>
  <c r="AW28" i="65"/>
  <c r="AX28" i="65" s="1"/>
  <c r="AR28" i="65"/>
  <c r="AP28" i="65"/>
  <c r="AO28" i="65"/>
  <c r="AJ28" i="65"/>
  <c r="AK28" i="65" s="1"/>
  <c r="AI28" i="65"/>
  <c r="AH28" i="65"/>
  <c r="AG28" i="65"/>
  <c r="AF28" i="65"/>
  <c r="AE28" i="65"/>
  <c r="AD28" i="65"/>
  <c r="AC28" i="65"/>
  <c r="AA28" i="65"/>
  <c r="Z28" i="65"/>
  <c r="X28" i="65"/>
  <c r="W28" i="65"/>
  <c r="V28" i="65"/>
  <c r="U28" i="65"/>
  <c r="T28" i="65"/>
  <c r="S28" i="65"/>
  <c r="Q28" i="65"/>
  <c r="P28" i="65"/>
  <c r="O28" i="65"/>
  <c r="N28" i="65"/>
  <c r="AZ27" i="65"/>
  <c r="BA27" i="65" s="1"/>
  <c r="AW27" i="65"/>
  <c r="AX27" i="65" s="1"/>
  <c r="AR27" i="65"/>
  <c r="AP27" i="65"/>
  <c r="AO27" i="65"/>
  <c r="AJ27" i="65"/>
  <c r="AK27" i="65" s="1"/>
  <c r="AI27" i="65"/>
  <c r="AH27" i="65"/>
  <c r="AG27" i="65"/>
  <c r="AF27" i="65"/>
  <c r="AE27" i="65"/>
  <c r="AD27" i="65"/>
  <c r="AC27" i="65"/>
  <c r="AA27" i="65"/>
  <c r="X27" i="65"/>
  <c r="W27" i="65"/>
  <c r="V27" i="65"/>
  <c r="U27" i="65"/>
  <c r="T27" i="65"/>
  <c r="S27" i="65"/>
  <c r="Q27" i="65"/>
  <c r="P27" i="65"/>
  <c r="O27" i="65"/>
  <c r="N27" i="65"/>
  <c r="AZ26" i="65"/>
  <c r="BA26" i="65" s="1"/>
  <c r="AW26" i="65"/>
  <c r="AX26" i="65" s="1"/>
  <c r="AR26" i="65"/>
  <c r="AP26" i="65"/>
  <c r="AO26" i="65"/>
  <c r="AJ26" i="65"/>
  <c r="AK26" i="65" s="1"/>
  <c r="AI26" i="65"/>
  <c r="AH26" i="65"/>
  <c r="AG26" i="65"/>
  <c r="AF26" i="65"/>
  <c r="AE26" i="65"/>
  <c r="AD26" i="65"/>
  <c r="AC26" i="65"/>
  <c r="Z26" i="65"/>
  <c r="X26" i="65"/>
  <c r="W26" i="65"/>
  <c r="V26" i="65"/>
  <c r="U26" i="65"/>
  <c r="T26" i="65"/>
  <c r="S26" i="65"/>
  <c r="Q26" i="65"/>
  <c r="P26" i="65"/>
  <c r="O26" i="65"/>
  <c r="N26" i="65"/>
  <c r="AZ25" i="65"/>
  <c r="BA25" i="65" s="1"/>
  <c r="AW25" i="65"/>
  <c r="AX25" i="65" s="1"/>
  <c r="AR25" i="65"/>
  <c r="AP25" i="65"/>
  <c r="AO25" i="65"/>
  <c r="AJ25" i="65"/>
  <c r="AK25" i="65" s="1"/>
  <c r="AI25" i="65"/>
  <c r="AH25" i="65"/>
  <c r="AG25" i="65"/>
  <c r="AF25" i="65"/>
  <c r="AE25" i="65"/>
  <c r="AD25" i="65"/>
  <c r="AC25" i="65"/>
  <c r="Z25" i="65"/>
  <c r="X25" i="65"/>
  <c r="W25" i="65"/>
  <c r="V25" i="65"/>
  <c r="U25" i="65"/>
  <c r="T25" i="65"/>
  <c r="S25" i="65"/>
  <c r="Q25" i="65"/>
  <c r="P25" i="65"/>
  <c r="O25" i="65"/>
  <c r="N25" i="65"/>
  <c r="AZ24" i="65"/>
  <c r="BA24" i="65" s="1"/>
  <c r="AR24" i="65"/>
  <c r="AP24" i="65"/>
  <c r="AO24" i="65"/>
  <c r="AJ24" i="65"/>
  <c r="AK24" i="65" s="1"/>
  <c r="AI24" i="65"/>
  <c r="AH24" i="65"/>
  <c r="AG24" i="65"/>
  <c r="AF24" i="65"/>
  <c r="AE24" i="65"/>
  <c r="AD24" i="65"/>
  <c r="AC24" i="65"/>
  <c r="X24" i="65"/>
  <c r="W24" i="65"/>
  <c r="V24" i="65"/>
  <c r="U24" i="65"/>
  <c r="T24" i="65"/>
  <c r="S24" i="65"/>
  <c r="Q24" i="65"/>
  <c r="P24" i="65"/>
  <c r="O24" i="65"/>
  <c r="N24" i="65"/>
  <c r="AZ23" i="65"/>
  <c r="BA23" i="65" s="1"/>
  <c r="AR23" i="65"/>
  <c r="AP23" i="65"/>
  <c r="AO23" i="65"/>
  <c r="AJ23" i="65"/>
  <c r="AK23" i="65" s="1"/>
  <c r="AI23" i="65"/>
  <c r="AF23" i="65"/>
  <c r="AE23" i="65"/>
  <c r="AD23" i="65"/>
  <c r="AA23" i="65"/>
  <c r="X23" i="65"/>
  <c r="W23" i="65"/>
  <c r="V23" i="65"/>
  <c r="U23" i="65"/>
  <c r="T23" i="65"/>
  <c r="S23" i="65"/>
  <c r="Q23" i="65"/>
  <c r="P23" i="65"/>
  <c r="O23" i="65"/>
  <c r="N23" i="65"/>
  <c r="AZ22" i="65"/>
  <c r="BA22" i="65" s="1"/>
  <c r="AR22" i="65"/>
  <c r="AP22" i="65"/>
  <c r="AO22" i="65"/>
  <c r="AJ22" i="65"/>
  <c r="AK22" i="65" s="1"/>
  <c r="AI22" i="65"/>
  <c r="AH22" i="65"/>
  <c r="AE22" i="65"/>
  <c r="AD22" i="65"/>
  <c r="AC22" i="65"/>
  <c r="AB22" i="65"/>
  <c r="Z22" i="65"/>
  <c r="X22" i="65"/>
  <c r="W22" i="65"/>
  <c r="V22" i="65"/>
  <c r="U22" i="65"/>
  <c r="T22" i="65"/>
  <c r="S22" i="65"/>
  <c r="Q22" i="65"/>
  <c r="P22" i="65"/>
  <c r="O22" i="65"/>
  <c r="N22" i="65"/>
  <c r="AZ21" i="65"/>
  <c r="BA21" i="65" s="1"/>
  <c r="AR21" i="65"/>
  <c r="AP21" i="65"/>
  <c r="AO21" i="65"/>
  <c r="AJ21" i="65"/>
  <c r="AK21" i="65" s="1"/>
  <c r="AI21" i="65"/>
  <c r="AH21" i="65"/>
  <c r="AG21" i="65"/>
  <c r="AE21" i="65"/>
  <c r="AD21" i="65"/>
  <c r="AC21" i="65"/>
  <c r="X21" i="65"/>
  <c r="W21" i="65"/>
  <c r="V21" i="65"/>
  <c r="U21" i="65"/>
  <c r="T21" i="65"/>
  <c r="S21" i="65"/>
  <c r="Q21" i="65"/>
  <c r="P21" i="65"/>
  <c r="O21" i="65"/>
  <c r="N21" i="65"/>
  <c r="AZ20" i="65"/>
  <c r="BA20" i="65" s="1"/>
  <c r="AR20" i="65"/>
  <c r="AP20" i="65"/>
  <c r="AO20" i="65"/>
  <c r="AJ20" i="65"/>
  <c r="AK20" i="65" s="1"/>
  <c r="AI20" i="65"/>
  <c r="AH20" i="65"/>
  <c r="AF20" i="65"/>
  <c r="AE20" i="65"/>
  <c r="AD20" i="65"/>
  <c r="AC20" i="65"/>
  <c r="X20" i="65"/>
  <c r="W20" i="65"/>
  <c r="V20" i="65"/>
  <c r="U20" i="65"/>
  <c r="T20" i="65"/>
  <c r="S20" i="65"/>
  <c r="Q20" i="65"/>
  <c r="P20" i="65"/>
  <c r="O20" i="65"/>
  <c r="N20" i="65"/>
  <c r="AZ19" i="65"/>
  <c r="BA19" i="65" s="1"/>
  <c r="AR19" i="65"/>
  <c r="AP19" i="65"/>
  <c r="AO19" i="65"/>
  <c r="AJ19" i="65"/>
  <c r="AK19" i="65" s="1"/>
  <c r="AI19" i="65"/>
  <c r="AH19" i="65"/>
  <c r="AE19" i="65"/>
  <c r="AD19" i="65"/>
  <c r="AC19" i="65"/>
  <c r="Z19" i="65"/>
  <c r="X19" i="65"/>
  <c r="W19" i="65"/>
  <c r="V19" i="65"/>
  <c r="U19" i="65"/>
  <c r="T19" i="65"/>
  <c r="S19" i="65"/>
  <c r="Q19" i="65"/>
  <c r="P19" i="65"/>
  <c r="O19" i="65"/>
  <c r="N19" i="65"/>
  <c r="AZ18" i="65"/>
  <c r="BA18" i="65" s="1"/>
  <c r="AR18" i="65"/>
  <c r="AP18" i="65"/>
  <c r="AO18" i="65"/>
  <c r="AJ18" i="65"/>
  <c r="AK18" i="65" s="1"/>
  <c r="AI18" i="65"/>
  <c r="AH18" i="65"/>
  <c r="AG18" i="65"/>
  <c r="AD18" i="65"/>
  <c r="AC18" i="65"/>
  <c r="AB18" i="65"/>
  <c r="X18" i="65"/>
  <c r="W18" i="65"/>
  <c r="V18" i="65"/>
  <c r="U18" i="65"/>
  <c r="T18" i="65"/>
  <c r="S18" i="65"/>
  <c r="Q18" i="65"/>
  <c r="P18" i="65"/>
  <c r="O18" i="65"/>
  <c r="N18" i="65"/>
  <c r="E8" i="65"/>
  <c r="B18" i="62"/>
  <c r="B19" i="62"/>
  <c r="F68" i="62"/>
  <c r="B20" i="62"/>
  <c r="B21" i="62"/>
  <c r="AD21" i="62"/>
  <c r="B22" i="62"/>
  <c r="B23" i="62"/>
  <c r="AG23" i="62"/>
  <c r="B24" i="62"/>
  <c r="B25" i="62"/>
  <c r="AF25" i="62"/>
  <c r="B26" i="62"/>
  <c r="B27" i="62"/>
  <c r="B28" i="62"/>
  <c r="B29" i="62"/>
  <c r="AJ29" i="62"/>
  <c r="AK29" i="62" s="1"/>
  <c r="B30" i="62"/>
  <c r="B31" i="62"/>
  <c r="AE31" i="62"/>
  <c r="B32" i="62"/>
  <c r="B33" i="62"/>
  <c r="AE33" i="62"/>
  <c r="B34" i="62"/>
  <c r="B35" i="62"/>
  <c r="AE35" i="62"/>
  <c r="B36" i="62"/>
  <c r="B37" i="62"/>
  <c r="AF37" i="62"/>
  <c r="B38" i="62"/>
  <c r="B39" i="62"/>
  <c r="AF39" i="62"/>
  <c r="B40" i="62"/>
  <c r="B41" i="62"/>
  <c r="AE41" i="62"/>
  <c r="B42" i="62"/>
  <c r="B43" i="62"/>
  <c r="AE43" i="62"/>
  <c r="B44" i="62"/>
  <c r="B45" i="62"/>
  <c r="AF45" i="62"/>
  <c r="B46" i="62"/>
  <c r="B47" i="62"/>
  <c r="AF47" i="62"/>
  <c r="B48" i="62"/>
  <c r="B49" i="62"/>
  <c r="AG49" i="62"/>
  <c r="B50" i="62"/>
  <c r="B51" i="62"/>
  <c r="AG51" i="62"/>
  <c r="B52" i="62"/>
  <c r="B53" i="62"/>
  <c r="AH53" i="62"/>
  <c r="H67" i="62"/>
  <c r="G67" i="62"/>
  <c r="F67" i="62"/>
  <c r="E67" i="62"/>
  <c r="D67" i="62"/>
  <c r="H66" i="62"/>
  <c r="G66" i="62"/>
  <c r="F66" i="62"/>
  <c r="E66" i="62"/>
  <c r="D66" i="62"/>
  <c r="D58" i="62"/>
  <c r="E57" i="62"/>
  <c r="D57" i="62"/>
  <c r="X56" i="62"/>
  <c r="W56" i="62"/>
  <c r="V56" i="62"/>
  <c r="U56" i="62"/>
  <c r="T56" i="62"/>
  <c r="S56" i="62"/>
  <c r="AY55" i="62"/>
  <c r="AV55" i="62"/>
  <c r="AQ55" i="62"/>
  <c r="F55" i="62"/>
  <c r="E55" i="62"/>
  <c r="AL54" i="62"/>
  <c r="AZ53" i="62"/>
  <c r="BA53" i="62" s="1"/>
  <c r="AW53" i="62"/>
  <c r="AX53" i="62" s="1"/>
  <c r="AR53" i="62"/>
  <c r="AP53" i="62"/>
  <c r="AO53" i="62"/>
  <c r="AI53" i="62"/>
  <c r="AA53" i="62"/>
  <c r="Q53" i="62"/>
  <c r="P53" i="62"/>
  <c r="O53" i="62"/>
  <c r="R53" i="62" s="1"/>
  <c r="N53" i="62"/>
  <c r="AU53" i="62" s="1"/>
  <c r="AZ52" i="62"/>
  <c r="BA52" i="62" s="1"/>
  <c r="AW52" i="62"/>
  <c r="AX52" i="62" s="1"/>
  <c r="AR52" i="62"/>
  <c r="AP52" i="62"/>
  <c r="AO52" i="62"/>
  <c r="AJ52" i="62"/>
  <c r="AI52" i="62"/>
  <c r="AH52" i="62"/>
  <c r="AG52" i="62"/>
  <c r="AF52" i="62"/>
  <c r="AE52" i="62"/>
  <c r="AD52" i="62"/>
  <c r="AC52" i="62"/>
  <c r="AB52" i="62"/>
  <c r="AA52" i="62"/>
  <c r="Z52" i="62"/>
  <c r="X52" i="62"/>
  <c r="W52" i="62"/>
  <c r="V52" i="62"/>
  <c r="U52" i="62"/>
  <c r="T52" i="62"/>
  <c r="S52" i="62"/>
  <c r="Q52" i="62"/>
  <c r="P52" i="62"/>
  <c r="O52" i="62"/>
  <c r="N52" i="62"/>
  <c r="AS52" i="62" s="1"/>
  <c r="AZ51" i="62"/>
  <c r="BA51" i="62" s="1"/>
  <c r="AW51" i="62"/>
  <c r="AX51" i="62" s="1"/>
  <c r="AR51" i="62"/>
  <c r="AP51" i="62"/>
  <c r="AO51" i="62"/>
  <c r="AI51" i="62"/>
  <c r="AH51" i="62"/>
  <c r="AD51" i="62"/>
  <c r="AC51" i="62"/>
  <c r="AA51" i="62"/>
  <c r="Z51" i="62"/>
  <c r="U51" i="62"/>
  <c r="T51" i="62"/>
  <c r="Q51" i="62"/>
  <c r="R51" i="62" s="1"/>
  <c r="P51" i="62"/>
  <c r="O51" i="62"/>
  <c r="N51" i="62"/>
  <c r="AU51" i="62" s="1"/>
  <c r="AZ50" i="62"/>
  <c r="BA50" i="62" s="1"/>
  <c r="AW50" i="62"/>
  <c r="AX50" i="62" s="1"/>
  <c r="AR50" i="62"/>
  <c r="AP50" i="62"/>
  <c r="AO50" i="62"/>
  <c r="AJ50" i="62"/>
  <c r="AI50" i="62"/>
  <c r="AH50" i="62"/>
  <c r="AG50" i="62"/>
  <c r="AF50" i="62"/>
  <c r="AE50" i="62"/>
  <c r="AD50" i="62"/>
  <c r="AC50" i="62"/>
  <c r="AB50" i="62"/>
  <c r="AA50" i="62"/>
  <c r="Z50" i="62"/>
  <c r="X50" i="62"/>
  <c r="W50" i="62"/>
  <c r="V50" i="62"/>
  <c r="U50" i="62"/>
  <c r="T50" i="62"/>
  <c r="S50" i="62"/>
  <c r="Q50" i="62"/>
  <c r="P50" i="62"/>
  <c r="O50" i="62"/>
  <c r="R50" i="62" s="1"/>
  <c r="N50" i="62"/>
  <c r="AU50" i="62" s="1"/>
  <c r="AZ49" i="62"/>
  <c r="BA49" i="62" s="1"/>
  <c r="AX49" i="62"/>
  <c r="AW49" i="62"/>
  <c r="AR49" i="62"/>
  <c r="AP49" i="62"/>
  <c r="AO49" i="62"/>
  <c r="AH49" i="62"/>
  <c r="Z49" i="62"/>
  <c r="Q49" i="62"/>
  <c r="P49" i="62"/>
  <c r="O49" i="62"/>
  <c r="N49" i="62"/>
  <c r="AU49" i="62" s="1"/>
  <c r="AZ48" i="62"/>
  <c r="BA48" i="62" s="1"/>
  <c r="AW48" i="62"/>
  <c r="AX48" i="62" s="1"/>
  <c r="AR48" i="62"/>
  <c r="AP48" i="62"/>
  <c r="AO48" i="62"/>
  <c r="AJ48" i="62"/>
  <c r="AI48" i="62"/>
  <c r="AH48" i="62"/>
  <c r="AG48" i="62"/>
  <c r="AF48" i="62"/>
  <c r="AE48" i="62"/>
  <c r="AD48" i="62"/>
  <c r="AC48" i="62"/>
  <c r="AB48" i="62"/>
  <c r="AA48" i="62"/>
  <c r="Z48" i="62"/>
  <c r="X48" i="62"/>
  <c r="W48" i="62"/>
  <c r="V48" i="62"/>
  <c r="U48" i="62"/>
  <c r="T48" i="62"/>
  <c r="S48" i="62"/>
  <c r="Q48" i="62"/>
  <c r="P48" i="62"/>
  <c r="O48" i="62"/>
  <c r="N48" i="62"/>
  <c r="AU48" i="62" s="1"/>
  <c r="AZ47" i="62"/>
  <c r="BA47" i="62" s="1"/>
  <c r="AW47" i="62"/>
  <c r="AX47" i="62" s="1"/>
  <c r="AR47" i="62"/>
  <c r="AP47" i="62"/>
  <c r="AO47" i="62"/>
  <c r="AJ47" i="62"/>
  <c r="AH47" i="62"/>
  <c r="AG47" i="62"/>
  <c r="AC47" i="62"/>
  <c r="AB47" i="62"/>
  <c r="Z47" i="62"/>
  <c r="X47" i="62"/>
  <c r="T47" i="62"/>
  <c r="S47" i="62"/>
  <c r="Q47" i="62"/>
  <c r="P47" i="62"/>
  <c r="O47" i="62"/>
  <c r="R47" i="62" s="1"/>
  <c r="N47" i="62"/>
  <c r="AT47" i="62" s="1"/>
  <c r="AZ46" i="62"/>
  <c r="BA46" i="62" s="1"/>
  <c r="AW46" i="62"/>
  <c r="AX46" i="62" s="1"/>
  <c r="AR46" i="62"/>
  <c r="AP46" i="62"/>
  <c r="AO46" i="62"/>
  <c r="AJ46" i="62"/>
  <c r="AI46" i="62"/>
  <c r="AH46" i="62"/>
  <c r="AG46" i="62"/>
  <c r="AF46" i="62"/>
  <c r="AE46" i="62"/>
  <c r="AD46" i="62"/>
  <c r="AC46" i="62"/>
  <c r="AB46" i="62"/>
  <c r="AA46" i="62"/>
  <c r="Z46" i="62"/>
  <c r="X46" i="62"/>
  <c r="W46" i="62"/>
  <c r="V46" i="62"/>
  <c r="U46" i="62"/>
  <c r="T46" i="62"/>
  <c r="S46" i="62"/>
  <c r="Q46" i="62"/>
  <c r="P46" i="62"/>
  <c r="O46" i="62"/>
  <c r="N46" i="62"/>
  <c r="AU46" i="62" s="1"/>
  <c r="AZ45" i="62"/>
  <c r="BA45" i="62" s="1"/>
  <c r="AW45" i="62"/>
  <c r="AX45" i="62" s="1"/>
  <c r="AT45" i="62"/>
  <c r="AS45" i="62"/>
  <c r="AR45" i="62"/>
  <c r="AP45" i="62"/>
  <c r="AO45" i="62"/>
  <c r="AG45" i="62"/>
  <c r="X45" i="62"/>
  <c r="Q45" i="62"/>
  <c r="P45" i="62"/>
  <c r="O45" i="62"/>
  <c r="R45" i="62" s="1"/>
  <c r="N45" i="62"/>
  <c r="AU45" i="62" s="1"/>
  <c r="AZ44" i="62"/>
  <c r="BA44" i="62" s="1"/>
  <c r="AW44" i="62"/>
  <c r="AX44" i="62" s="1"/>
  <c r="AR44" i="62"/>
  <c r="AP44" i="62"/>
  <c r="AO44" i="62"/>
  <c r="AJ44" i="62"/>
  <c r="AI44" i="62"/>
  <c r="AH44" i="62"/>
  <c r="AG44" i="62"/>
  <c r="AF44" i="62"/>
  <c r="AE44" i="62"/>
  <c r="AD44" i="62"/>
  <c r="AC44" i="62"/>
  <c r="AB44" i="62"/>
  <c r="AA44" i="62"/>
  <c r="Z44" i="62"/>
  <c r="X44" i="62"/>
  <c r="W44" i="62"/>
  <c r="V44" i="62"/>
  <c r="U44" i="62"/>
  <c r="T44" i="62"/>
  <c r="S44" i="62"/>
  <c r="Q44" i="62"/>
  <c r="P44" i="62"/>
  <c r="O44" i="62"/>
  <c r="N44" i="62"/>
  <c r="AS44" i="62" s="1"/>
  <c r="AZ43" i="62"/>
  <c r="BA43" i="62" s="1"/>
  <c r="AW43" i="62"/>
  <c r="AX43" i="62" s="1"/>
  <c r="AR43" i="62"/>
  <c r="AP43" i="62"/>
  <c r="AO43" i="62"/>
  <c r="AJ43" i="62"/>
  <c r="AI43" i="62"/>
  <c r="AG43" i="62"/>
  <c r="AF43" i="62"/>
  <c r="AB43" i="62"/>
  <c r="AA43" i="62"/>
  <c r="X43" i="62"/>
  <c r="W43" i="62"/>
  <c r="S43" i="62"/>
  <c r="Q43" i="62"/>
  <c r="P43" i="62"/>
  <c r="O43" i="62"/>
  <c r="R43" i="62" s="1"/>
  <c r="N43" i="62"/>
  <c r="AU43" i="62" s="1"/>
  <c r="AZ42" i="62"/>
  <c r="BA42" i="62" s="1"/>
  <c r="AW42" i="62"/>
  <c r="AX42" i="62" s="1"/>
  <c r="AR42" i="62"/>
  <c r="AP42" i="62"/>
  <c r="AO42" i="62"/>
  <c r="AJ42" i="62"/>
  <c r="AI42" i="62"/>
  <c r="AH42" i="62"/>
  <c r="AG42" i="62"/>
  <c r="AF42" i="62"/>
  <c r="AE42" i="62"/>
  <c r="AD42" i="62"/>
  <c r="AC42" i="62"/>
  <c r="AB42" i="62"/>
  <c r="AA42" i="62"/>
  <c r="Z42" i="62"/>
  <c r="X42" i="62"/>
  <c r="W42" i="62"/>
  <c r="V42" i="62"/>
  <c r="U42" i="62"/>
  <c r="T42" i="62"/>
  <c r="S42" i="62"/>
  <c r="Q42" i="62"/>
  <c r="P42" i="62"/>
  <c r="O42" i="62"/>
  <c r="N42" i="62"/>
  <c r="AU42" i="62" s="1"/>
  <c r="AZ41" i="62"/>
  <c r="BA41" i="62" s="1"/>
  <c r="AW41" i="62"/>
  <c r="AX41" i="62" s="1"/>
  <c r="AR41" i="62"/>
  <c r="AP41" i="62"/>
  <c r="AO41" i="62"/>
  <c r="AF41" i="62"/>
  <c r="W41" i="62"/>
  <c r="Q41" i="62"/>
  <c r="P41" i="62"/>
  <c r="O41" i="62"/>
  <c r="R41" i="62" s="1"/>
  <c r="N41" i="62"/>
  <c r="AU41" i="62" s="1"/>
  <c r="AZ40" i="62"/>
  <c r="BA40" i="62" s="1"/>
  <c r="AW40" i="62"/>
  <c r="AX40" i="62" s="1"/>
  <c r="AR40" i="62"/>
  <c r="AP40" i="62"/>
  <c r="AO40" i="62"/>
  <c r="AJ40" i="62"/>
  <c r="AI40" i="62"/>
  <c r="AH40" i="62"/>
  <c r="AG40" i="62"/>
  <c r="AF40" i="62"/>
  <c r="AE40" i="62"/>
  <c r="AD40" i="62"/>
  <c r="AC40" i="62"/>
  <c r="AB40" i="62"/>
  <c r="AA40" i="62"/>
  <c r="Z40" i="62"/>
  <c r="X40" i="62"/>
  <c r="W40" i="62"/>
  <c r="V40" i="62"/>
  <c r="U40" i="62"/>
  <c r="T40" i="62"/>
  <c r="S40" i="62"/>
  <c r="Q40" i="62"/>
  <c r="P40" i="62"/>
  <c r="O40" i="62"/>
  <c r="R40" i="62" s="1"/>
  <c r="N40" i="62"/>
  <c r="AU40" i="62" s="1"/>
  <c r="AZ39" i="62"/>
  <c r="BA39" i="62" s="1"/>
  <c r="AW39" i="62"/>
  <c r="AX39" i="62" s="1"/>
  <c r="AR39" i="62"/>
  <c r="AP39" i="62"/>
  <c r="AO39" i="62"/>
  <c r="AJ39" i="62"/>
  <c r="AH39" i="62"/>
  <c r="AG39" i="62"/>
  <c r="AC39" i="62"/>
  <c r="AB39" i="62"/>
  <c r="Z39" i="62"/>
  <c r="X39" i="62"/>
  <c r="T39" i="62"/>
  <c r="S39" i="62"/>
  <c r="Q39" i="62"/>
  <c r="P39" i="62"/>
  <c r="O39" i="62"/>
  <c r="R39" i="62" s="1"/>
  <c r="N39" i="62"/>
  <c r="AT39" i="62" s="1"/>
  <c r="AZ38" i="62"/>
  <c r="BA38" i="62" s="1"/>
  <c r="AW38" i="62"/>
  <c r="AX38" i="62" s="1"/>
  <c r="AR38" i="62"/>
  <c r="AP38" i="62"/>
  <c r="AO38" i="62"/>
  <c r="AJ38" i="62"/>
  <c r="AI38" i="62"/>
  <c r="AH38" i="62"/>
  <c r="AG38" i="62"/>
  <c r="AF38" i="62"/>
  <c r="AE38" i="62"/>
  <c r="AD38" i="62"/>
  <c r="AC38" i="62"/>
  <c r="AB38" i="62"/>
  <c r="AA38" i="62"/>
  <c r="Z38" i="62"/>
  <c r="X38" i="62"/>
  <c r="W38" i="62"/>
  <c r="V38" i="62"/>
  <c r="U38" i="62"/>
  <c r="T38" i="62"/>
  <c r="S38" i="62"/>
  <c r="Q38" i="62"/>
  <c r="P38" i="62"/>
  <c r="O38" i="62"/>
  <c r="N38" i="62"/>
  <c r="AU38" i="62" s="1"/>
  <c r="AZ37" i="62"/>
  <c r="BA37" i="62" s="1"/>
  <c r="AW37" i="62"/>
  <c r="AX37" i="62" s="1"/>
  <c r="AR37" i="62"/>
  <c r="AP37" i="62"/>
  <c r="AO37" i="62"/>
  <c r="AG37" i="62"/>
  <c r="X37" i="62"/>
  <c r="Q37" i="62"/>
  <c r="P37" i="62"/>
  <c r="O37" i="62"/>
  <c r="N37" i="62"/>
  <c r="AU37" i="62" s="1"/>
  <c r="AZ36" i="62"/>
  <c r="BA36" i="62" s="1"/>
  <c r="AW36" i="62"/>
  <c r="AX36" i="62" s="1"/>
  <c r="AR36" i="62"/>
  <c r="AP36" i="62"/>
  <c r="AO36" i="62"/>
  <c r="AJ36" i="62"/>
  <c r="AI36" i="62"/>
  <c r="AH36" i="62"/>
  <c r="AG36" i="62"/>
  <c r="AF36" i="62"/>
  <c r="AE36" i="62"/>
  <c r="AD36" i="62"/>
  <c r="AC36" i="62"/>
  <c r="AB36" i="62"/>
  <c r="AA36" i="62"/>
  <c r="Z36" i="62"/>
  <c r="X36" i="62"/>
  <c r="W36" i="62"/>
  <c r="V36" i="62"/>
  <c r="U36" i="62"/>
  <c r="T36" i="62"/>
  <c r="S36" i="62"/>
  <c r="Q36" i="62"/>
  <c r="R36" i="62" s="1"/>
  <c r="P36" i="62"/>
  <c r="O36" i="62"/>
  <c r="N36" i="62"/>
  <c r="AS36" i="62" s="1"/>
  <c r="AZ35" i="62"/>
  <c r="BA35" i="62" s="1"/>
  <c r="AW35" i="62"/>
  <c r="AX35" i="62" s="1"/>
  <c r="AR35" i="62"/>
  <c r="AP35" i="62"/>
  <c r="AO35" i="62"/>
  <c r="AJ35" i="62"/>
  <c r="AI35" i="62"/>
  <c r="AG35" i="62"/>
  <c r="AF35" i="62"/>
  <c r="AB35" i="62"/>
  <c r="AA35" i="62"/>
  <c r="X35" i="62"/>
  <c r="W35" i="62"/>
  <c r="S35" i="62"/>
  <c r="Q35" i="62"/>
  <c r="P35" i="62"/>
  <c r="O35" i="62"/>
  <c r="R35" i="62" s="1"/>
  <c r="N35" i="62"/>
  <c r="AU35" i="62" s="1"/>
  <c r="AZ34" i="62"/>
  <c r="BA34" i="62" s="1"/>
  <c r="AW34" i="62"/>
  <c r="AX34" i="62" s="1"/>
  <c r="AR34" i="62"/>
  <c r="AP34" i="62"/>
  <c r="AO34" i="62"/>
  <c r="AJ34" i="62"/>
  <c r="AI34" i="62"/>
  <c r="AH34" i="62"/>
  <c r="AG34" i="62"/>
  <c r="AF34" i="62"/>
  <c r="AE34" i="62"/>
  <c r="AD34" i="62"/>
  <c r="AC34" i="62"/>
  <c r="AB34" i="62"/>
  <c r="AA34" i="62"/>
  <c r="Z34" i="62"/>
  <c r="X34" i="62"/>
  <c r="W34" i="62"/>
  <c r="V34" i="62"/>
  <c r="U34" i="62"/>
  <c r="T34" i="62"/>
  <c r="S34" i="62"/>
  <c r="Q34" i="62"/>
  <c r="P34" i="62"/>
  <c r="O34" i="62"/>
  <c r="N34" i="62"/>
  <c r="AU34" i="62" s="1"/>
  <c r="AZ33" i="62"/>
  <c r="BA33" i="62" s="1"/>
  <c r="AW33" i="62"/>
  <c r="AX33" i="62" s="1"/>
  <c r="AR33" i="62"/>
  <c r="AP33" i="62"/>
  <c r="AO33" i="62"/>
  <c r="AF33" i="62"/>
  <c r="W33" i="62"/>
  <c r="Q33" i="62"/>
  <c r="P33" i="62"/>
  <c r="O33" i="62"/>
  <c r="N33" i="62"/>
  <c r="AU33" i="62" s="1"/>
  <c r="AZ32" i="62"/>
  <c r="BA32" i="62" s="1"/>
  <c r="AW32" i="62"/>
  <c r="AX32" i="62" s="1"/>
  <c r="AR32" i="62"/>
  <c r="AP32" i="62"/>
  <c r="AO32" i="62"/>
  <c r="AJ32" i="62"/>
  <c r="AK32" i="62" s="1"/>
  <c r="AI32" i="62"/>
  <c r="AH32" i="62"/>
  <c r="AG32" i="62"/>
  <c r="AF32" i="62"/>
  <c r="AE32" i="62"/>
  <c r="AD32" i="62"/>
  <c r="AC32" i="62"/>
  <c r="AB32" i="62"/>
  <c r="AA32" i="62"/>
  <c r="Z32" i="62"/>
  <c r="X32" i="62"/>
  <c r="W32" i="62"/>
  <c r="V32" i="62"/>
  <c r="U32" i="62"/>
  <c r="T32" i="62"/>
  <c r="S32" i="62"/>
  <c r="Q32" i="62"/>
  <c r="P32" i="62"/>
  <c r="O32" i="62"/>
  <c r="N32" i="62"/>
  <c r="AU32" i="62" s="1"/>
  <c r="AZ31" i="62"/>
  <c r="BA31" i="62" s="1"/>
  <c r="AW31" i="62"/>
  <c r="AX31" i="62" s="1"/>
  <c r="AR31" i="62"/>
  <c r="AP31" i="62"/>
  <c r="AO31" i="62"/>
  <c r="AJ31" i="62"/>
  <c r="AK31" i="62" s="1"/>
  <c r="AI31" i="62"/>
  <c r="AG31" i="62"/>
  <c r="AF31" i="62"/>
  <c r="AB31" i="62"/>
  <c r="Z31" i="62"/>
  <c r="W31" i="62"/>
  <c r="V31" i="62"/>
  <c r="Q31" i="62"/>
  <c r="P31" i="62"/>
  <c r="O31" i="62"/>
  <c r="N31" i="62"/>
  <c r="AT31" i="62" s="1"/>
  <c r="AZ30" i="62"/>
  <c r="BA30" i="62" s="1"/>
  <c r="AW30" i="62"/>
  <c r="AX30" i="62" s="1"/>
  <c r="AR30" i="62"/>
  <c r="AP30" i="62"/>
  <c r="AO30" i="62"/>
  <c r="AJ30" i="62"/>
  <c r="AK30" i="62" s="1"/>
  <c r="AI30" i="62"/>
  <c r="AH30" i="62"/>
  <c r="AG30" i="62"/>
  <c r="AF30" i="62"/>
  <c r="AE30" i="62"/>
  <c r="AD30" i="62"/>
  <c r="AC30" i="62"/>
  <c r="AA30" i="62"/>
  <c r="Z30" i="62"/>
  <c r="X30" i="62"/>
  <c r="W30" i="62"/>
  <c r="V30" i="62"/>
  <c r="U30" i="62"/>
  <c r="T30" i="62"/>
  <c r="S30" i="62"/>
  <c r="Q30" i="62"/>
  <c r="P30" i="62"/>
  <c r="O30" i="62"/>
  <c r="R30" i="62" s="1"/>
  <c r="N30" i="62"/>
  <c r="AZ29" i="62"/>
  <c r="BA29" i="62" s="1"/>
  <c r="AX29" i="62"/>
  <c r="AW29" i="62"/>
  <c r="AR29" i="62"/>
  <c r="AP29" i="62"/>
  <c r="AO29" i="62"/>
  <c r="AC29" i="62"/>
  <c r="S29" i="62"/>
  <c r="Q29" i="62"/>
  <c r="P29" i="62"/>
  <c r="O29" i="62"/>
  <c r="N29" i="62"/>
  <c r="AZ28" i="62"/>
  <c r="BA28" i="62" s="1"/>
  <c r="AW28" i="62"/>
  <c r="AX28" i="62" s="1"/>
  <c r="AR28" i="62"/>
  <c r="AP28" i="62"/>
  <c r="AO28" i="62"/>
  <c r="AJ28" i="62"/>
  <c r="AK28" i="62" s="1"/>
  <c r="AI28" i="62"/>
  <c r="AH28" i="62"/>
  <c r="AG28" i="62"/>
  <c r="AF28" i="62"/>
  <c r="AE28" i="62"/>
  <c r="AD28" i="62"/>
  <c r="AC28" i="62"/>
  <c r="X28" i="62"/>
  <c r="W28" i="62"/>
  <c r="V28" i="62"/>
  <c r="U28" i="62"/>
  <c r="T28" i="62"/>
  <c r="S28" i="62"/>
  <c r="Q28" i="62"/>
  <c r="P28" i="62"/>
  <c r="O28" i="62"/>
  <c r="N28" i="62"/>
  <c r="AS28" i="62" s="1"/>
  <c r="AZ27" i="62"/>
  <c r="BA27" i="62" s="1"/>
  <c r="AW27" i="62"/>
  <c r="AX27" i="62" s="1"/>
  <c r="AR27" i="62"/>
  <c r="AP27" i="62"/>
  <c r="AO27" i="62"/>
  <c r="AI27" i="62"/>
  <c r="AH27" i="62"/>
  <c r="AD27" i="62"/>
  <c r="AC27" i="62"/>
  <c r="Z27" i="62"/>
  <c r="X27" i="62"/>
  <c r="T27" i="62"/>
  <c r="S27" i="62"/>
  <c r="Q27" i="62"/>
  <c r="P27" i="62"/>
  <c r="O27" i="62"/>
  <c r="N27" i="62"/>
  <c r="AZ26" i="62"/>
  <c r="BA26" i="62" s="1"/>
  <c r="AW26" i="62"/>
  <c r="AX26" i="62" s="1"/>
  <c r="AR26" i="62"/>
  <c r="AP26" i="62"/>
  <c r="AO26" i="62"/>
  <c r="AJ26" i="62"/>
  <c r="AK26" i="62" s="1"/>
  <c r="AI26" i="62"/>
  <c r="AG26" i="62"/>
  <c r="AF26" i="62"/>
  <c r="AE26" i="62"/>
  <c r="AD26" i="62"/>
  <c r="Z26" i="62"/>
  <c r="X26" i="62"/>
  <c r="W26" i="62"/>
  <c r="V26" i="62"/>
  <c r="U26" i="62"/>
  <c r="T26" i="62"/>
  <c r="S26" i="62"/>
  <c r="Q26" i="62"/>
  <c r="P26" i="62"/>
  <c r="O26" i="62"/>
  <c r="N26" i="62"/>
  <c r="AZ25" i="62"/>
  <c r="BA25" i="62" s="1"/>
  <c r="AW25" i="62"/>
  <c r="AX25" i="62" s="1"/>
  <c r="AR25" i="62"/>
  <c r="AP25" i="62"/>
  <c r="AO25" i="62"/>
  <c r="W25" i="62"/>
  <c r="Q25" i="62"/>
  <c r="P25" i="62"/>
  <c r="O25" i="62"/>
  <c r="N25" i="62"/>
  <c r="AZ24" i="62"/>
  <c r="BA24" i="62" s="1"/>
  <c r="AR24" i="62"/>
  <c r="AP24" i="62"/>
  <c r="AO24" i="62"/>
  <c r="AJ24" i="62"/>
  <c r="AK24" i="62" s="1"/>
  <c r="AI24" i="62"/>
  <c r="AG24" i="62"/>
  <c r="AF24" i="62"/>
  <c r="AE24" i="62"/>
  <c r="Z24" i="62"/>
  <c r="X24" i="62"/>
  <c r="W24" i="62"/>
  <c r="V24" i="62"/>
  <c r="U24" i="62"/>
  <c r="T24" i="62"/>
  <c r="S24" i="62"/>
  <c r="Q24" i="62"/>
  <c r="P24" i="62"/>
  <c r="O24" i="62"/>
  <c r="R24" i="62" s="1"/>
  <c r="N24" i="62"/>
  <c r="AZ23" i="62"/>
  <c r="BA23" i="62" s="1"/>
  <c r="AR23" i="62"/>
  <c r="AP23" i="62"/>
  <c r="AO23" i="62"/>
  <c r="AI23" i="62"/>
  <c r="AD23" i="62"/>
  <c r="Z23" i="62"/>
  <c r="X23" i="62"/>
  <c r="T23" i="62"/>
  <c r="S23" i="62"/>
  <c r="Q23" i="62"/>
  <c r="P23" i="62"/>
  <c r="O23" i="62"/>
  <c r="N23" i="62"/>
  <c r="AU23" i="62" s="1"/>
  <c r="AZ22" i="62"/>
  <c r="BA22" i="62" s="1"/>
  <c r="AR22" i="62"/>
  <c r="AP22" i="62"/>
  <c r="AO22" i="62"/>
  <c r="AJ22" i="62"/>
  <c r="AK22" i="62" s="1"/>
  <c r="AH22" i="62"/>
  <c r="AG22" i="62"/>
  <c r="AF22" i="62"/>
  <c r="AE22" i="62"/>
  <c r="X22" i="62"/>
  <c r="W22" i="62"/>
  <c r="V22" i="62"/>
  <c r="U22" i="62"/>
  <c r="T22" i="62"/>
  <c r="S22" i="62"/>
  <c r="Q22" i="62"/>
  <c r="P22" i="62"/>
  <c r="O22" i="62"/>
  <c r="N22" i="62"/>
  <c r="AU22" i="62" s="1"/>
  <c r="AZ21" i="62"/>
  <c r="BA21" i="62" s="1"/>
  <c r="AR21" i="62"/>
  <c r="AP21" i="62"/>
  <c r="AO21" i="62"/>
  <c r="AE21" i="62"/>
  <c r="U21" i="62"/>
  <c r="Q21" i="62"/>
  <c r="P21" i="62"/>
  <c r="O21" i="62"/>
  <c r="N21" i="62"/>
  <c r="AU21" i="62" s="1"/>
  <c r="AZ20" i="62"/>
  <c r="BA20" i="62" s="1"/>
  <c r="AR20" i="62"/>
  <c r="AP20" i="62"/>
  <c r="AO20" i="62"/>
  <c r="AJ20" i="62"/>
  <c r="AK20" i="62" s="1"/>
  <c r="AI20" i="62"/>
  <c r="AH20" i="62"/>
  <c r="AG20" i="62"/>
  <c r="AE20" i="62"/>
  <c r="AD20" i="62"/>
  <c r="X20" i="62"/>
  <c r="W20" i="62"/>
  <c r="V20" i="62"/>
  <c r="U20" i="62"/>
  <c r="T20" i="62"/>
  <c r="S20" i="62"/>
  <c r="Q20" i="62"/>
  <c r="P20" i="62"/>
  <c r="O20" i="62"/>
  <c r="N20" i="62"/>
  <c r="AZ19" i="62"/>
  <c r="BA19" i="62" s="1"/>
  <c r="AR19" i="62"/>
  <c r="AP19" i="62"/>
  <c r="AO19" i="62"/>
  <c r="AJ19" i="62"/>
  <c r="AK19" i="62" s="1"/>
  <c r="AH19" i="62"/>
  <c r="AC19" i="62"/>
  <c r="X19" i="62"/>
  <c r="W19" i="62"/>
  <c r="S19" i="62"/>
  <c r="Q19" i="62"/>
  <c r="P19" i="62"/>
  <c r="O19" i="62"/>
  <c r="N19" i="62"/>
  <c r="AT19" i="62" s="1"/>
  <c r="AZ18" i="62"/>
  <c r="BA18" i="62" s="1"/>
  <c r="AR18" i="62"/>
  <c r="AP18" i="62"/>
  <c r="AO18" i="62"/>
  <c r="AJ18" i="62"/>
  <c r="AK18" i="62" s="1"/>
  <c r="AI18" i="62"/>
  <c r="AG18" i="62"/>
  <c r="AF18" i="62"/>
  <c r="AE18" i="62"/>
  <c r="AD18" i="62"/>
  <c r="X18" i="62"/>
  <c r="W18" i="62"/>
  <c r="V18" i="62"/>
  <c r="U18" i="62"/>
  <c r="T18" i="62"/>
  <c r="S18" i="62"/>
  <c r="Q18" i="62"/>
  <c r="P18" i="62"/>
  <c r="O18" i="62"/>
  <c r="N18" i="62"/>
  <c r="AU18" i="62" s="1"/>
  <c r="E8" i="62"/>
  <c r="B18" i="59"/>
  <c r="H69" i="59"/>
  <c r="B19" i="59"/>
  <c r="B20" i="59"/>
  <c r="B21" i="59"/>
  <c r="B22" i="59"/>
  <c r="AH22" i="59"/>
  <c r="B23" i="59"/>
  <c r="B24" i="59"/>
  <c r="B25" i="59"/>
  <c r="B26" i="59"/>
  <c r="B27" i="59"/>
  <c r="B28" i="59"/>
  <c r="B29" i="59"/>
  <c r="B30" i="59"/>
  <c r="AJ30" i="59"/>
  <c r="B31" i="59"/>
  <c r="B32" i="59"/>
  <c r="B33" i="59"/>
  <c r="B34" i="59"/>
  <c r="AF34" i="59"/>
  <c r="B35" i="59"/>
  <c r="B36" i="59"/>
  <c r="B37" i="59"/>
  <c r="B38" i="59"/>
  <c r="AE38" i="59"/>
  <c r="B39" i="59"/>
  <c r="B40" i="59"/>
  <c r="B41" i="59"/>
  <c r="B42" i="59"/>
  <c r="AH42" i="59"/>
  <c r="B43" i="59"/>
  <c r="B44" i="59"/>
  <c r="B45" i="59"/>
  <c r="B46" i="59"/>
  <c r="AH46" i="59"/>
  <c r="B47" i="59"/>
  <c r="B48" i="59"/>
  <c r="B49" i="59"/>
  <c r="B50" i="59"/>
  <c r="AG50" i="59"/>
  <c r="B51" i="59"/>
  <c r="B52" i="59"/>
  <c r="B53" i="59"/>
  <c r="B18" i="53"/>
  <c r="B19" i="53"/>
  <c r="B20" i="53"/>
  <c r="E69" i="53"/>
  <c r="B21" i="53"/>
  <c r="AI21" i="53"/>
  <c r="B22" i="53"/>
  <c r="B23" i="53"/>
  <c r="B24" i="53"/>
  <c r="AG24" i="53"/>
  <c r="B25" i="53"/>
  <c r="AJ25" i="53"/>
  <c r="AK25" i="53" s="1"/>
  <c r="B26" i="53"/>
  <c r="B27" i="53"/>
  <c r="B28" i="53"/>
  <c r="AE28" i="53"/>
  <c r="B29" i="53"/>
  <c r="AD29" i="53"/>
  <c r="B30" i="53"/>
  <c r="B31" i="53"/>
  <c r="B32" i="53"/>
  <c r="AD32" i="53"/>
  <c r="B33" i="53"/>
  <c r="AJ33" i="53"/>
  <c r="B34" i="53"/>
  <c r="B35" i="53"/>
  <c r="B36" i="53"/>
  <c r="AC36" i="53"/>
  <c r="B37" i="53"/>
  <c r="AJ37" i="53"/>
  <c r="B38" i="53"/>
  <c r="B39" i="53"/>
  <c r="B40" i="53"/>
  <c r="AJ40" i="53"/>
  <c r="B41" i="53"/>
  <c r="AH41" i="53"/>
  <c r="B42" i="53"/>
  <c r="B43" i="53"/>
  <c r="B44" i="53"/>
  <c r="AH44" i="53"/>
  <c r="B45" i="53"/>
  <c r="AG45" i="53"/>
  <c r="B46" i="53"/>
  <c r="B47" i="53"/>
  <c r="B48" i="53"/>
  <c r="AI48" i="53"/>
  <c r="B49" i="53"/>
  <c r="AG49" i="53"/>
  <c r="B50" i="53"/>
  <c r="B51" i="53"/>
  <c r="B52" i="53"/>
  <c r="AG52" i="53"/>
  <c r="B53" i="53"/>
  <c r="AF53" i="53"/>
  <c r="B18" i="56"/>
  <c r="B19" i="56"/>
  <c r="B20" i="56"/>
  <c r="G68" i="56"/>
  <c r="B21" i="56"/>
  <c r="B22" i="56"/>
  <c r="B23" i="56"/>
  <c r="B24" i="56"/>
  <c r="AJ24" i="56"/>
  <c r="AK24" i="56" s="1"/>
  <c r="B25" i="56"/>
  <c r="B26" i="56"/>
  <c r="B27" i="56"/>
  <c r="B28" i="56"/>
  <c r="B29" i="56"/>
  <c r="B30" i="56"/>
  <c r="B31" i="56"/>
  <c r="B32" i="56"/>
  <c r="AH32" i="56"/>
  <c r="B33" i="56"/>
  <c r="B34" i="56"/>
  <c r="B35" i="56"/>
  <c r="B36" i="56"/>
  <c r="AH36" i="56"/>
  <c r="B37" i="56"/>
  <c r="B38" i="56"/>
  <c r="B39" i="56"/>
  <c r="B40" i="56"/>
  <c r="AI40" i="56"/>
  <c r="B41" i="56"/>
  <c r="B42" i="56"/>
  <c r="B43" i="56"/>
  <c r="B44" i="56"/>
  <c r="AE44" i="56"/>
  <c r="B45" i="56"/>
  <c r="B46" i="56"/>
  <c r="B47" i="56"/>
  <c r="B48" i="56"/>
  <c r="AG48" i="56"/>
  <c r="B49" i="56"/>
  <c r="B50" i="56"/>
  <c r="B51" i="56"/>
  <c r="B52" i="56"/>
  <c r="AC52" i="56"/>
  <c r="B53" i="56"/>
  <c r="G69" i="59"/>
  <c r="F69" i="59"/>
  <c r="D68" i="59"/>
  <c r="H67" i="59"/>
  <c r="G67" i="59"/>
  <c r="F67" i="59"/>
  <c r="E67" i="59"/>
  <c r="D67" i="59"/>
  <c r="H66" i="59"/>
  <c r="G66" i="59"/>
  <c r="F66" i="59"/>
  <c r="E66" i="59"/>
  <c r="D66" i="59"/>
  <c r="D58" i="59"/>
  <c r="E57" i="59"/>
  <c r="D57" i="59"/>
  <c r="X56" i="59"/>
  <c r="W56" i="59"/>
  <c r="V56" i="59"/>
  <c r="U56" i="59"/>
  <c r="T56" i="59"/>
  <c r="S56" i="59"/>
  <c r="AY55" i="59"/>
  <c r="AV55" i="59"/>
  <c r="AQ55" i="59"/>
  <c r="F55" i="59"/>
  <c r="E55" i="59"/>
  <c r="AL54" i="59"/>
  <c r="AZ53" i="59"/>
  <c r="BA53" i="59" s="1"/>
  <c r="AW53" i="59"/>
  <c r="AX53" i="59" s="1"/>
  <c r="AR53" i="59"/>
  <c r="AP53" i="59"/>
  <c r="AO53" i="59"/>
  <c r="AJ53" i="59"/>
  <c r="AI53" i="59"/>
  <c r="AH53" i="59"/>
  <c r="AG53" i="59"/>
  <c r="AF53" i="59"/>
  <c r="AE53" i="59"/>
  <c r="AD53" i="59"/>
  <c r="AC53" i="59"/>
  <c r="AB53" i="59"/>
  <c r="AA53" i="59"/>
  <c r="Z53" i="59"/>
  <c r="X53" i="59"/>
  <c r="W53" i="59"/>
  <c r="V53" i="59"/>
  <c r="U53" i="59"/>
  <c r="T53" i="59"/>
  <c r="S53" i="59"/>
  <c r="Q53" i="59"/>
  <c r="P53" i="59"/>
  <c r="O53" i="59"/>
  <c r="R53" i="59" s="1"/>
  <c r="N53" i="59"/>
  <c r="AU53" i="59" s="1"/>
  <c r="AZ52" i="59"/>
  <c r="BA52" i="59" s="1"/>
  <c r="AW52" i="59"/>
  <c r="AX52" i="59" s="1"/>
  <c r="AR52" i="59"/>
  <c r="AP52" i="59"/>
  <c r="AO52" i="59"/>
  <c r="AJ52" i="59"/>
  <c r="AI52" i="59"/>
  <c r="AH52" i="59"/>
  <c r="AG52" i="59"/>
  <c r="AF52" i="59"/>
  <c r="AE52" i="59"/>
  <c r="AD52" i="59"/>
  <c r="AC52" i="59"/>
  <c r="AB52" i="59"/>
  <c r="AA52" i="59"/>
  <c r="Z52" i="59"/>
  <c r="X52" i="59"/>
  <c r="W52" i="59"/>
  <c r="V52" i="59"/>
  <c r="U52" i="59"/>
  <c r="T52" i="59"/>
  <c r="S52" i="59"/>
  <c r="Q52" i="59"/>
  <c r="P52" i="59"/>
  <c r="O52" i="59"/>
  <c r="N52" i="59"/>
  <c r="AT52" i="59" s="1"/>
  <c r="AZ51" i="59"/>
  <c r="BA51" i="59" s="1"/>
  <c r="AW51" i="59"/>
  <c r="AX51" i="59" s="1"/>
  <c r="AR51" i="59"/>
  <c r="AP51" i="59"/>
  <c r="AO51" i="59"/>
  <c r="AJ51" i="59"/>
  <c r="AI51" i="59"/>
  <c r="AH51" i="59"/>
  <c r="AG51" i="59"/>
  <c r="AF51" i="59"/>
  <c r="AE51" i="59"/>
  <c r="AD51" i="59"/>
  <c r="AC51" i="59"/>
  <c r="AB51" i="59"/>
  <c r="AA51" i="59"/>
  <c r="Z51" i="59"/>
  <c r="X51" i="59"/>
  <c r="W51" i="59"/>
  <c r="V51" i="59"/>
  <c r="U51" i="59"/>
  <c r="T51" i="59"/>
  <c r="S51" i="59"/>
  <c r="Q51" i="59"/>
  <c r="P51" i="59"/>
  <c r="O51" i="59"/>
  <c r="N51" i="59"/>
  <c r="AU51" i="59" s="1"/>
  <c r="AZ50" i="59"/>
  <c r="BA50" i="59" s="1"/>
  <c r="AW50" i="59"/>
  <c r="AX50" i="59" s="1"/>
  <c r="AR50" i="59"/>
  <c r="AP50" i="59"/>
  <c r="AO50" i="59"/>
  <c r="AF50" i="59"/>
  <c r="AE50" i="59"/>
  <c r="X50" i="59"/>
  <c r="W50" i="59"/>
  <c r="Q50" i="59"/>
  <c r="P50" i="59"/>
  <c r="O50" i="59"/>
  <c r="N50" i="59"/>
  <c r="AU50" i="59" s="1"/>
  <c r="AZ49" i="59"/>
  <c r="BA49" i="59" s="1"/>
  <c r="AW49" i="59"/>
  <c r="AX49" i="59" s="1"/>
  <c r="AR49" i="59"/>
  <c r="AP49" i="59"/>
  <c r="AO49" i="59"/>
  <c r="AJ49" i="59"/>
  <c r="AI49" i="59"/>
  <c r="AH49" i="59"/>
  <c r="AG49" i="59"/>
  <c r="AF49" i="59"/>
  <c r="AE49" i="59"/>
  <c r="AD49" i="59"/>
  <c r="AC49" i="59"/>
  <c r="AB49" i="59"/>
  <c r="AA49" i="59"/>
  <c r="Z49" i="59"/>
  <c r="X49" i="59"/>
  <c r="W49" i="59"/>
  <c r="V49" i="59"/>
  <c r="U49" i="59"/>
  <c r="T49" i="59"/>
  <c r="S49" i="59"/>
  <c r="Q49" i="59"/>
  <c r="P49" i="59"/>
  <c r="O49" i="59"/>
  <c r="R49" i="59" s="1"/>
  <c r="N49" i="59"/>
  <c r="AS49" i="59" s="1"/>
  <c r="AZ48" i="59"/>
  <c r="BA48" i="59" s="1"/>
  <c r="AW48" i="59"/>
  <c r="AX48" i="59" s="1"/>
  <c r="AR48" i="59"/>
  <c r="AP48" i="59"/>
  <c r="AO48" i="59"/>
  <c r="AJ48" i="59"/>
  <c r="AI48" i="59"/>
  <c r="AH48" i="59"/>
  <c r="AG48" i="59"/>
  <c r="AF48" i="59"/>
  <c r="AE48" i="59"/>
  <c r="AD48" i="59"/>
  <c r="AC48" i="59"/>
  <c r="AB48" i="59"/>
  <c r="AA48" i="59"/>
  <c r="Z48" i="59"/>
  <c r="X48" i="59"/>
  <c r="W48" i="59"/>
  <c r="V48" i="59"/>
  <c r="U48" i="59"/>
  <c r="T48" i="59"/>
  <c r="S48" i="59"/>
  <c r="Q48" i="59"/>
  <c r="P48" i="59"/>
  <c r="O48" i="59"/>
  <c r="N48" i="59"/>
  <c r="AU48" i="59" s="1"/>
  <c r="AZ47" i="59"/>
  <c r="BA47" i="59" s="1"/>
  <c r="AW47" i="59"/>
  <c r="AX47" i="59" s="1"/>
  <c r="AR47" i="59"/>
  <c r="AP47" i="59"/>
  <c r="AO47" i="59"/>
  <c r="AJ47" i="59"/>
  <c r="AI47" i="59"/>
  <c r="AH47" i="59"/>
  <c r="AG47" i="59"/>
  <c r="AF47" i="59"/>
  <c r="AE47" i="59"/>
  <c r="AD47" i="59"/>
  <c r="AC47" i="59"/>
  <c r="AB47" i="59"/>
  <c r="AA47" i="59"/>
  <c r="Z47" i="59"/>
  <c r="X47" i="59"/>
  <c r="W47" i="59"/>
  <c r="V47" i="59"/>
  <c r="U47" i="59"/>
  <c r="T47" i="59"/>
  <c r="S47" i="59"/>
  <c r="Q47" i="59"/>
  <c r="P47" i="59"/>
  <c r="O47" i="59"/>
  <c r="N47" i="59"/>
  <c r="AU47" i="59" s="1"/>
  <c r="AZ46" i="59"/>
  <c r="BA46" i="59" s="1"/>
  <c r="AW46" i="59"/>
  <c r="AX46" i="59" s="1"/>
  <c r="AR46" i="59"/>
  <c r="AP46" i="59"/>
  <c r="AO46" i="59"/>
  <c r="AG46" i="59"/>
  <c r="AF46" i="59"/>
  <c r="X46" i="59"/>
  <c r="W46" i="59"/>
  <c r="Q46" i="59"/>
  <c r="P46" i="59"/>
  <c r="O46" i="59"/>
  <c r="N46" i="59"/>
  <c r="AU46" i="59" s="1"/>
  <c r="AZ45" i="59"/>
  <c r="BA45" i="59" s="1"/>
  <c r="AW45" i="59"/>
  <c r="AX45" i="59" s="1"/>
  <c r="AR45" i="59"/>
  <c r="AP45" i="59"/>
  <c r="AO45" i="59"/>
  <c r="AJ45" i="59"/>
  <c r="AI45" i="59"/>
  <c r="AH45" i="59"/>
  <c r="AG45" i="59"/>
  <c r="AF45" i="59"/>
  <c r="AE45" i="59"/>
  <c r="AD45" i="59"/>
  <c r="AC45" i="59"/>
  <c r="AB45" i="59"/>
  <c r="AA45" i="59"/>
  <c r="Z45" i="59"/>
  <c r="X45" i="59"/>
  <c r="W45" i="59"/>
  <c r="V45" i="59"/>
  <c r="U45" i="59"/>
  <c r="T45" i="59"/>
  <c r="S45" i="59"/>
  <c r="Q45" i="59"/>
  <c r="P45" i="59"/>
  <c r="O45" i="59"/>
  <c r="N45" i="59"/>
  <c r="AU45" i="59" s="1"/>
  <c r="AZ44" i="59"/>
  <c r="BA44" i="59" s="1"/>
  <c r="AW44" i="59"/>
  <c r="AX44" i="59" s="1"/>
  <c r="AR44" i="59"/>
  <c r="AP44" i="59"/>
  <c r="AO44" i="59"/>
  <c r="AJ44" i="59"/>
  <c r="AI44" i="59"/>
  <c r="AH44" i="59"/>
  <c r="AG44" i="59"/>
  <c r="AF44" i="59"/>
  <c r="AE44" i="59"/>
  <c r="AD44" i="59"/>
  <c r="AC44" i="59"/>
  <c r="AB44" i="59"/>
  <c r="AA44" i="59"/>
  <c r="Z44" i="59"/>
  <c r="X44" i="59"/>
  <c r="W44" i="59"/>
  <c r="V44" i="59"/>
  <c r="U44" i="59"/>
  <c r="T44" i="59"/>
  <c r="S44" i="59"/>
  <c r="Q44" i="59"/>
  <c r="P44" i="59"/>
  <c r="O44" i="59"/>
  <c r="R44" i="59" s="1"/>
  <c r="N44" i="59"/>
  <c r="AT44" i="59" s="1"/>
  <c r="AZ43" i="59"/>
  <c r="BA43" i="59" s="1"/>
  <c r="AW43" i="59"/>
  <c r="AX43" i="59" s="1"/>
  <c r="AR43" i="59"/>
  <c r="AP43" i="59"/>
  <c r="AO43" i="59"/>
  <c r="AJ43" i="59"/>
  <c r="AI43" i="59"/>
  <c r="AH43" i="59"/>
  <c r="AG43" i="59"/>
  <c r="AF43" i="59"/>
  <c r="AE43" i="59"/>
  <c r="AD43" i="59"/>
  <c r="AC43" i="59"/>
  <c r="AB43" i="59"/>
  <c r="AA43" i="59"/>
  <c r="Z43" i="59"/>
  <c r="X43" i="59"/>
  <c r="W43" i="59"/>
  <c r="V43" i="59"/>
  <c r="U43" i="59"/>
  <c r="T43" i="59"/>
  <c r="S43" i="59"/>
  <c r="Q43" i="59"/>
  <c r="P43" i="59"/>
  <c r="O43" i="59"/>
  <c r="N43" i="59"/>
  <c r="AU43" i="59" s="1"/>
  <c r="AZ42" i="59"/>
  <c r="BA42" i="59" s="1"/>
  <c r="AW42" i="59"/>
  <c r="AX42" i="59" s="1"/>
  <c r="AR42" i="59"/>
  <c r="AP42" i="59"/>
  <c r="AO42" i="59"/>
  <c r="AG42" i="59"/>
  <c r="AF42" i="59"/>
  <c r="X42" i="59"/>
  <c r="Q42" i="59"/>
  <c r="P42" i="59"/>
  <c r="O42" i="59"/>
  <c r="N42" i="59"/>
  <c r="AU42" i="59" s="1"/>
  <c r="AZ41" i="59"/>
  <c r="BA41" i="59" s="1"/>
  <c r="AW41" i="59"/>
  <c r="AX41" i="59" s="1"/>
  <c r="AR41" i="59"/>
  <c r="AP41" i="59"/>
  <c r="AO41" i="59"/>
  <c r="AJ41" i="59"/>
  <c r="AI41" i="59"/>
  <c r="AH41" i="59"/>
  <c r="AG41" i="59"/>
  <c r="AF41" i="59"/>
  <c r="AE41" i="59"/>
  <c r="AD41" i="59"/>
  <c r="AC41" i="59"/>
  <c r="AB41" i="59"/>
  <c r="AA41" i="59"/>
  <c r="Z41" i="59"/>
  <c r="X41" i="59"/>
  <c r="W41" i="59"/>
  <c r="V41" i="59"/>
  <c r="U41" i="59"/>
  <c r="T41" i="59"/>
  <c r="S41" i="59"/>
  <c r="Q41" i="59"/>
  <c r="P41" i="59"/>
  <c r="O41" i="59"/>
  <c r="R41" i="59" s="1"/>
  <c r="N41" i="59"/>
  <c r="AS41" i="59" s="1"/>
  <c r="AZ40" i="59"/>
  <c r="BA40" i="59" s="1"/>
  <c r="AW40" i="59"/>
  <c r="AX40" i="59" s="1"/>
  <c r="AR40" i="59"/>
  <c r="AP40" i="59"/>
  <c r="AO40" i="59"/>
  <c r="AJ40" i="59"/>
  <c r="AI40" i="59"/>
  <c r="AH40" i="59"/>
  <c r="AG40" i="59"/>
  <c r="AF40" i="59"/>
  <c r="AE40" i="59"/>
  <c r="AD40" i="59"/>
  <c r="AC40" i="59"/>
  <c r="AB40" i="59"/>
  <c r="AA40" i="59"/>
  <c r="Z40" i="59"/>
  <c r="X40" i="59"/>
  <c r="W40" i="59"/>
  <c r="V40" i="59"/>
  <c r="U40" i="59"/>
  <c r="T40" i="59"/>
  <c r="S40" i="59"/>
  <c r="Q40" i="59"/>
  <c r="P40" i="59"/>
  <c r="O40" i="59"/>
  <c r="R40" i="59" s="1"/>
  <c r="N40" i="59"/>
  <c r="AU40" i="59" s="1"/>
  <c r="AZ39" i="59"/>
  <c r="BA39" i="59" s="1"/>
  <c r="AW39" i="59"/>
  <c r="AX39" i="59" s="1"/>
  <c r="AR39" i="59"/>
  <c r="AP39" i="59"/>
  <c r="AO39" i="59"/>
  <c r="AJ39" i="59"/>
  <c r="AI39" i="59"/>
  <c r="AH39" i="59"/>
  <c r="AG39" i="59"/>
  <c r="AF39" i="59"/>
  <c r="AE39" i="59"/>
  <c r="AD39" i="59"/>
  <c r="AC39" i="59"/>
  <c r="AB39" i="59"/>
  <c r="AA39" i="59"/>
  <c r="Z39" i="59"/>
  <c r="X39" i="59"/>
  <c r="W39" i="59"/>
  <c r="V39" i="59"/>
  <c r="U39" i="59"/>
  <c r="T39" i="59"/>
  <c r="S39" i="59"/>
  <c r="Q39" i="59"/>
  <c r="P39" i="59"/>
  <c r="O39" i="59"/>
  <c r="N39" i="59"/>
  <c r="AU39" i="59" s="1"/>
  <c r="AZ38" i="59"/>
  <c r="BA38" i="59" s="1"/>
  <c r="AW38" i="59"/>
  <c r="AX38" i="59" s="1"/>
  <c r="AT38" i="59"/>
  <c r="AR38" i="59"/>
  <c r="AP38" i="59"/>
  <c r="AO38" i="59"/>
  <c r="AD38" i="59"/>
  <c r="AC38" i="59"/>
  <c r="U38" i="59"/>
  <c r="T38" i="59"/>
  <c r="Q38" i="59"/>
  <c r="P38" i="59"/>
  <c r="O38" i="59"/>
  <c r="N38" i="59"/>
  <c r="AU38" i="59" s="1"/>
  <c r="AZ37" i="59"/>
  <c r="BA37" i="59" s="1"/>
  <c r="AW37" i="59"/>
  <c r="AX37" i="59" s="1"/>
  <c r="AR37" i="59"/>
  <c r="AP37" i="59"/>
  <c r="AO37" i="59"/>
  <c r="AJ37" i="59"/>
  <c r="AI37" i="59"/>
  <c r="AH37" i="59"/>
  <c r="AG37" i="59"/>
  <c r="AF37" i="59"/>
  <c r="AE37" i="59"/>
  <c r="AD37" i="59"/>
  <c r="AC37" i="59"/>
  <c r="AB37" i="59"/>
  <c r="AA37" i="59"/>
  <c r="Z37" i="59"/>
  <c r="X37" i="59"/>
  <c r="W37" i="59"/>
  <c r="V37" i="59"/>
  <c r="U37" i="59"/>
  <c r="T37" i="59"/>
  <c r="S37" i="59"/>
  <c r="Q37" i="59"/>
  <c r="P37" i="59"/>
  <c r="O37" i="59"/>
  <c r="N37" i="59"/>
  <c r="AU37" i="59" s="1"/>
  <c r="AZ36" i="59"/>
  <c r="BA36" i="59" s="1"/>
  <c r="AW36" i="59"/>
  <c r="AX36" i="59" s="1"/>
  <c r="AR36" i="59"/>
  <c r="AP36" i="59"/>
  <c r="AO36" i="59"/>
  <c r="AJ36" i="59"/>
  <c r="AI36" i="59"/>
  <c r="AH36" i="59"/>
  <c r="AG36" i="59"/>
  <c r="AF36" i="59"/>
  <c r="AE36" i="59"/>
  <c r="AD36" i="59"/>
  <c r="AC36" i="59"/>
  <c r="AB36" i="59"/>
  <c r="AA36" i="59"/>
  <c r="Z36" i="59"/>
  <c r="X36" i="59"/>
  <c r="W36" i="59"/>
  <c r="V36" i="59"/>
  <c r="U36" i="59"/>
  <c r="T36" i="59"/>
  <c r="S36" i="59"/>
  <c r="Q36" i="59"/>
  <c r="P36" i="59"/>
  <c r="O36" i="59"/>
  <c r="N36" i="59"/>
  <c r="AT36" i="59" s="1"/>
  <c r="AZ35" i="59"/>
  <c r="BA35" i="59" s="1"/>
  <c r="AW35" i="59"/>
  <c r="AX35" i="59" s="1"/>
  <c r="AR35" i="59"/>
  <c r="AP35" i="59"/>
  <c r="AO35" i="59"/>
  <c r="AJ35" i="59"/>
  <c r="AI35" i="59"/>
  <c r="AH35" i="59"/>
  <c r="AG35" i="59"/>
  <c r="AF35" i="59"/>
  <c r="AE35" i="59"/>
  <c r="AD35" i="59"/>
  <c r="AC35" i="59"/>
  <c r="AB35" i="59"/>
  <c r="AA35" i="59"/>
  <c r="Z35" i="59"/>
  <c r="X35" i="59"/>
  <c r="W35" i="59"/>
  <c r="V35" i="59"/>
  <c r="U35" i="59"/>
  <c r="T35" i="59"/>
  <c r="S35" i="59"/>
  <c r="Q35" i="59"/>
  <c r="P35" i="59"/>
  <c r="O35" i="59"/>
  <c r="R35" i="59" s="1"/>
  <c r="N35" i="59"/>
  <c r="AU35" i="59" s="1"/>
  <c r="AZ34" i="59"/>
  <c r="BA34" i="59" s="1"/>
  <c r="AW34" i="59"/>
  <c r="AX34" i="59" s="1"/>
  <c r="AR34" i="59"/>
  <c r="AP34" i="59"/>
  <c r="AO34" i="59"/>
  <c r="AE34" i="59"/>
  <c r="AD34" i="59"/>
  <c r="W34" i="59"/>
  <c r="V34" i="59"/>
  <c r="Q34" i="59"/>
  <c r="P34" i="59"/>
  <c r="O34" i="59"/>
  <c r="N34" i="59"/>
  <c r="AU34" i="59" s="1"/>
  <c r="AZ33" i="59"/>
  <c r="BA33" i="59" s="1"/>
  <c r="AW33" i="59"/>
  <c r="AX33" i="59" s="1"/>
  <c r="AR33" i="59"/>
  <c r="AP33" i="59"/>
  <c r="AO33" i="59"/>
  <c r="AJ33" i="59"/>
  <c r="AI33" i="59"/>
  <c r="AH33" i="59"/>
  <c r="AG33" i="59"/>
  <c r="AF33" i="59"/>
  <c r="AE33" i="59"/>
  <c r="AD33" i="59"/>
  <c r="AC33" i="59"/>
  <c r="AB33" i="59"/>
  <c r="AA33" i="59"/>
  <c r="Z33" i="59"/>
  <c r="X33" i="59"/>
  <c r="W33" i="59"/>
  <c r="V33" i="59"/>
  <c r="U33" i="59"/>
  <c r="T33" i="59"/>
  <c r="S33" i="59"/>
  <c r="Q33" i="59"/>
  <c r="P33" i="59"/>
  <c r="O33" i="59"/>
  <c r="R33" i="59" s="1"/>
  <c r="N33" i="59"/>
  <c r="AS33" i="59" s="1"/>
  <c r="BA32" i="59"/>
  <c r="AZ32" i="59"/>
  <c r="AW32" i="59"/>
  <c r="AX32" i="59" s="1"/>
  <c r="AR32" i="59"/>
  <c r="AP32" i="59"/>
  <c r="AO32" i="59"/>
  <c r="AJ32" i="59"/>
  <c r="AI32" i="59"/>
  <c r="AH32" i="59"/>
  <c r="AG32" i="59"/>
  <c r="AF32" i="59"/>
  <c r="AE32" i="59"/>
  <c r="AD32" i="59"/>
  <c r="AC32" i="59"/>
  <c r="AB32" i="59"/>
  <c r="AA32" i="59"/>
  <c r="Z32" i="59"/>
  <c r="X32" i="59"/>
  <c r="W32" i="59"/>
  <c r="V32" i="59"/>
  <c r="U32" i="59"/>
  <c r="T32" i="59"/>
  <c r="S32" i="59"/>
  <c r="Q32" i="59"/>
  <c r="P32" i="59"/>
  <c r="O32" i="59"/>
  <c r="N32" i="59"/>
  <c r="AU32" i="59" s="1"/>
  <c r="AZ31" i="59"/>
  <c r="BA31" i="59" s="1"/>
  <c r="AW31" i="59"/>
  <c r="AX31" i="59" s="1"/>
  <c r="AR31" i="59"/>
  <c r="AP31" i="59"/>
  <c r="AO31" i="59"/>
  <c r="AJ31" i="59"/>
  <c r="AI31" i="59"/>
  <c r="AH31" i="59"/>
  <c r="AG31" i="59"/>
  <c r="AF31" i="59"/>
  <c r="AE31" i="59"/>
  <c r="AD31" i="59"/>
  <c r="AC31" i="59"/>
  <c r="AB31" i="59"/>
  <c r="AA31" i="59"/>
  <c r="Z31" i="59"/>
  <c r="X31" i="59"/>
  <c r="W31" i="59"/>
  <c r="V31" i="59"/>
  <c r="U31" i="59"/>
  <c r="T31" i="59"/>
  <c r="S31" i="59"/>
  <c r="Q31" i="59"/>
  <c r="P31" i="59"/>
  <c r="O31" i="59"/>
  <c r="N31" i="59"/>
  <c r="AU31" i="59" s="1"/>
  <c r="AZ30" i="59"/>
  <c r="BA30" i="59" s="1"/>
  <c r="AW30" i="59"/>
  <c r="AX30" i="59" s="1"/>
  <c r="AR30" i="59"/>
  <c r="AP30" i="59"/>
  <c r="AO30" i="59"/>
  <c r="AI30" i="59"/>
  <c r="AH30" i="59"/>
  <c r="AA30" i="59"/>
  <c r="Z30" i="59"/>
  <c r="Q30" i="59"/>
  <c r="P30" i="59"/>
  <c r="O30" i="59"/>
  <c r="R30" i="59" s="1"/>
  <c r="N30" i="59"/>
  <c r="AU30" i="59" s="1"/>
  <c r="AZ29" i="59"/>
  <c r="BA29" i="59" s="1"/>
  <c r="AW29" i="59"/>
  <c r="AX29" i="59" s="1"/>
  <c r="AR29" i="59"/>
  <c r="AP29" i="59"/>
  <c r="AO29" i="59"/>
  <c r="AJ29" i="59"/>
  <c r="AI29" i="59"/>
  <c r="AH29" i="59"/>
  <c r="AG29" i="59"/>
  <c r="AF29" i="59"/>
  <c r="AE29" i="59"/>
  <c r="AD29" i="59"/>
  <c r="AC29" i="59"/>
  <c r="AB29" i="59"/>
  <c r="Z29" i="59"/>
  <c r="X29" i="59"/>
  <c r="W29" i="59"/>
  <c r="V29" i="59"/>
  <c r="U29" i="59"/>
  <c r="T29" i="59"/>
  <c r="S29" i="59"/>
  <c r="Q29" i="59"/>
  <c r="P29" i="59"/>
  <c r="O29" i="59"/>
  <c r="N29" i="59"/>
  <c r="AU29" i="59" s="1"/>
  <c r="AZ28" i="59"/>
  <c r="BA28" i="59" s="1"/>
  <c r="AW28" i="59"/>
  <c r="AX28" i="59" s="1"/>
  <c r="AR28" i="59"/>
  <c r="AP28" i="59"/>
  <c r="AO28" i="59"/>
  <c r="AJ28" i="59"/>
  <c r="AK28" i="59" s="1"/>
  <c r="AI28" i="59"/>
  <c r="AH28" i="59"/>
  <c r="AG28" i="59"/>
  <c r="AF28" i="59"/>
  <c r="AE28" i="59"/>
  <c r="AD28" i="59"/>
  <c r="AC28" i="59"/>
  <c r="X28" i="59"/>
  <c r="W28" i="59"/>
  <c r="V28" i="59"/>
  <c r="U28" i="59"/>
  <c r="T28" i="59"/>
  <c r="S28" i="59"/>
  <c r="Q28" i="59"/>
  <c r="P28" i="59"/>
  <c r="O28" i="59"/>
  <c r="N28" i="59"/>
  <c r="AT28" i="59" s="1"/>
  <c r="AZ27" i="59"/>
  <c r="BA27" i="59" s="1"/>
  <c r="AW27" i="59"/>
  <c r="AX27" i="59" s="1"/>
  <c r="AR27" i="59"/>
  <c r="AP27" i="59"/>
  <c r="AO27" i="59"/>
  <c r="AJ27" i="59"/>
  <c r="AK27" i="59" s="1"/>
  <c r="AI27" i="59"/>
  <c r="AH27" i="59"/>
  <c r="AG27" i="59"/>
  <c r="AE27" i="59"/>
  <c r="AD27" i="59"/>
  <c r="AC27" i="59"/>
  <c r="Z27" i="59"/>
  <c r="X27" i="59"/>
  <c r="W27" i="59"/>
  <c r="V27" i="59"/>
  <c r="U27" i="59"/>
  <c r="T27" i="59"/>
  <c r="S27" i="59"/>
  <c r="Q27" i="59"/>
  <c r="P27" i="59"/>
  <c r="O27" i="59"/>
  <c r="N27" i="59"/>
  <c r="AU27" i="59" s="1"/>
  <c r="AZ26" i="59"/>
  <c r="BA26" i="59" s="1"/>
  <c r="AW26" i="59"/>
  <c r="AX26" i="59" s="1"/>
  <c r="AR26" i="59"/>
  <c r="AP26" i="59"/>
  <c r="AO26" i="59"/>
  <c r="AJ26" i="59"/>
  <c r="AK26" i="59" s="1"/>
  <c r="AI26" i="59"/>
  <c r="Z26" i="59"/>
  <c r="S26" i="59"/>
  <c r="Q26" i="59"/>
  <c r="P26" i="59"/>
  <c r="O26" i="59"/>
  <c r="N26" i="59"/>
  <c r="AZ25" i="59"/>
  <c r="BA25" i="59" s="1"/>
  <c r="AW25" i="59"/>
  <c r="AX25" i="59" s="1"/>
  <c r="AR25" i="59"/>
  <c r="AP25" i="59"/>
  <c r="AO25" i="59"/>
  <c r="AJ25" i="59"/>
  <c r="AK25" i="59" s="1"/>
  <c r="AI25" i="59"/>
  <c r="AH25" i="59"/>
  <c r="AF25" i="59"/>
  <c r="AE25" i="59"/>
  <c r="AD25" i="59"/>
  <c r="Z25" i="59"/>
  <c r="X25" i="59"/>
  <c r="W25" i="59"/>
  <c r="V25" i="59"/>
  <c r="U25" i="59"/>
  <c r="T25" i="59"/>
  <c r="S25" i="59"/>
  <c r="Q25" i="59"/>
  <c r="P25" i="59"/>
  <c r="O25" i="59"/>
  <c r="N25" i="59"/>
  <c r="AS25" i="59" s="1"/>
  <c r="BA24" i="59"/>
  <c r="AZ24" i="59"/>
  <c r="AR24" i="59"/>
  <c r="AP24" i="59"/>
  <c r="AO24" i="59"/>
  <c r="AJ24" i="59"/>
  <c r="AK24" i="59" s="1"/>
  <c r="AI24" i="59"/>
  <c r="AH24" i="59"/>
  <c r="AF24" i="59"/>
  <c r="AE24" i="59"/>
  <c r="AD24" i="59"/>
  <c r="Z24" i="59"/>
  <c r="X24" i="59"/>
  <c r="W24" i="59"/>
  <c r="V24" i="59"/>
  <c r="U24" i="59"/>
  <c r="T24" i="59"/>
  <c r="S24" i="59"/>
  <c r="Q24" i="59"/>
  <c r="P24" i="59"/>
  <c r="O24" i="59"/>
  <c r="N24" i="59"/>
  <c r="AU24" i="59" s="1"/>
  <c r="AZ23" i="59"/>
  <c r="BA23" i="59" s="1"/>
  <c r="AR23" i="59"/>
  <c r="AP23" i="59"/>
  <c r="AO23" i="59"/>
  <c r="AJ23" i="59"/>
  <c r="AK23" i="59" s="1"/>
  <c r="AI23" i="59"/>
  <c r="AH23" i="59"/>
  <c r="AG23" i="59"/>
  <c r="AE23" i="59"/>
  <c r="AD23" i="59"/>
  <c r="AC23" i="59"/>
  <c r="Z23" i="59"/>
  <c r="X23" i="59"/>
  <c r="W23" i="59"/>
  <c r="V23" i="59"/>
  <c r="U23" i="59"/>
  <c r="T23" i="59"/>
  <c r="S23" i="59"/>
  <c r="Q23" i="59"/>
  <c r="P23" i="59"/>
  <c r="O23" i="59"/>
  <c r="N23" i="59"/>
  <c r="AU23" i="59" s="1"/>
  <c r="AZ22" i="59"/>
  <c r="BA22" i="59" s="1"/>
  <c r="AR22" i="59"/>
  <c r="AP22" i="59"/>
  <c r="AO22" i="59"/>
  <c r="AG22" i="59"/>
  <c r="W22" i="59"/>
  <c r="V22" i="59"/>
  <c r="Q22" i="59"/>
  <c r="P22" i="59"/>
  <c r="O22" i="59"/>
  <c r="N22" i="59"/>
  <c r="AT22" i="59" s="1"/>
  <c r="AZ21" i="59"/>
  <c r="BA21" i="59" s="1"/>
  <c r="AR21" i="59"/>
  <c r="AP21" i="59"/>
  <c r="AO21" i="59"/>
  <c r="AJ21" i="59"/>
  <c r="AK21" i="59" s="1"/>
  <c r="AI21" i="59"/>
  <c r="AH21" i="59"/>
  <c r="AG21" i="59"/>
  <c r="AF21" i="59"/>
  <c r="AE21" i="59"/>
  <c r="AD21" i="59"/>
  <c r="X21" i="59"/>
  <c r="W21" i="59"/>
  <c r="V21" i="59"/>
  <c r="U21" i="59"/>
  <c r="T21" i="59"/>
  <c r="S21" i="59"/>
  <c r="Q21" i="59"/>
  <c r="P21" i="59"/>
  <c r="O21" i="59"/>
  <c r="N21" i="59"/>
  <c r="AZ20" i="59"/>
  <c r="BA20" i="59" s="1"/>
  <c r="AR20" i="59"/>
  <c r="AP20" i="59"/>
  <c r="AO20" i="59"/>
  <c r="AJ20" i="59"/>
  <c r="AK20" i="59" s="1"/>
  <c r="AI20" i="59"/>
  <c r="AH20" i="59"/>
  <c r="AG20" i="59"/>
  <c r="AE20" i="59"/>
  <c r="AD20" i="59"/>
  <c r="X20" i="59"/>
  <c r="W20" i="59"/>
  <c r="V20" i="59"/>
  <c r="U20" i="59"/>
  <c r="T20" i="59"/>
  <c r="S20" i="59"/>
  <c r="Q20" i="59"/>
  <c r="P20" i="59"/>
  <c r="O20" i="59"/>
  <c r="N20" i="59"/>
  <c r="AZ19" i="59"/>
  <c r="BA19" i="59" s="1"/>
  <c r="AR19" i="59"/>
  <c r="AP19" i="59"/>
  <c r="AO19" i="59"/>
  <c r="AJ19" i="59"/>
  <c r="AK19" i="59" s="1"/>
  <c r="AI19" i="59"/>
  <c r="AH19" i="59"/>
  <c r="AF19" i="59"/>
  <c r="AE19" i="59"/>
  <c r="AD19" i="59"/>
  <c r="Z19" i="59"/>
  <c r="X19" i="59"/>
  <c r="W19" i="59"/>
  <c r="V19" i="59"/>
  <c r="U19" i="59"/>
  <c r="T19" i="59"/>
  <c r="S19" i="59"/>
  <c r="Q19" i="59"/>
  <c r="P19" i="59"/>
  <c r="O19" i="59"/>
  <c r="N19" i="59"/>
  <c r="AU19" i="59" s="1"/>
  <c r="AZ18" i="59"/>
  <c r="BA18" i="59" s="1"/>
  <c r="AR18" i="59"/>
  <c r="AP18" i="59"/>
  <c r="AO18" i="59"/>
  <c r="AE18" i="59"/>
  <c r="AD18" i="59"/>
  <c r="U18" i="59"/>
  <c r="T18" i="59"/>
  <c r="Q18" i="59"/>
  <c r="P18" i="59"/>
  <c r="O18" i="59"/>
  <c r="N18" i="59"/>
  <c r="AU18" i="59" s="1"/>
  <c r="E8" i="59"/>
  <c r="E69" i="56"/>
  <c r="D69" i="56"/>
  <c r="H67" i="56"/>
  <c r="G67" i="56"/>
  <c r="F67" i="56"/>
  <c r="E67" i="56"/>
  <c r="D67" i="56"/>
  <c r="H66" i="56"/>
  <c r="G66" i="56"/>
  <c r="F66" i="56"/>
  <c r="E66" i="56"/>
  <c r="D66" i="56"/>
  <c r="D58" i="56"/>
  <c r="E57" i="56"/>
  <c r="D57" i="56"/>
  <c r="X56" i="56"/>
  <c r="W56" i="56"/>
  <c r="V56" i="56"/>
  <c r="K54" i="56" s="1"/>
  <c r="U56" i="56"/>
  <c r="T56" i="56"/>
  <c r="S56" i="56"/>
  <c r="AY55" i="56"/>
  <c r="AV55" i="56"/>
  <c r="AQ55" i="56"/>
  <c r="F55" i="56"/>
  <c r="E55" i="56"/>
  <c r="AL54" i="56"/>
  <c r="AZ53" i="56"/>
  <c r="BA53" i="56" s="1"/>
  <c r="AW53" i="56"/>
  <c r="AX53" i="56" s="1"/>
  <c r="AU53" i="56"/>
  <c r="AT53" i="56"/>
  <c r="AS53" i="56"/>
  <c r="AR53" i="56"/>
  <c r="AP53" i="56"/>
  <c r="AO53" i="56"/>
  <c r="AL53" i="56"/>
  <c r="AM53" i="56" s="1"/>
  <c r="AN53" i="56" s="1"/>
  <c r="AJ53" i="56"/>
  <c r="AI53" i="56"/>
  <c r="AH53" i="56"/>
  <c r="AG53" i="56"/>
  <c r="AF53" i="56"/>
  <c r="AE53" i="56"/>
  <c r="AD53" i="56"/>
  <c r="AC53" i="56"/>
  <c r="AB53" i="56"/>
  <c r="AA53" i="56"/>
  <c r="Z53" i="56"/>
  <c r="X53" i="56"/>
  <c r="W53" i="56"/>
  <c r="V53" i="56"/>
  <c r="U53" i="56"/>
  <c r="T53" i="56"/>
  <c r="S53" i="56"/>
  <c r="R53" i="56"/>
  <c r="Q53" i="56"/>
  <c r="P53" i="56"/>
  <c r="O53" i="56"/>
  <c r="N53" i="56"/>
  <c r="AZ52" i="56"/>
  <c r="BA52" i="56" s="1"/>
  <c r="AW52" i="56"/>
  <c r="AX52" i="56" s="1"/>
  <c r="AU52" i="56"/>
  <c r="AT52" i="56"/>
  <c r="AS52" i="56"/>
  <c r="AR52" i="56"/>
  <c r="AP52" i="56"/>
  <c r="AO52" i="56"/>
  <c r="AL52" i="56"/>
  <c r="AM52" i="56" s="1"/>
  <c r="AN52" i="56" s="1"/>
  <c r="AF52" i="56"/>
  <c r="AE52" i="56"/>
  <c r="W52" i="56"/>
  <c r="V52" i="56"/>
  <c r="R52" i="56"/>
  <c r="Q52" i="56"/>
  <c r="P52" i="56"/>
  <c r="O52" i="56"/>
  <c r="N52" i="56"/>
  <c r="AZ51" i="56"/>
  <c r="BA51" i="56" s="1"/>
  <c r="AW51" i="56"/>
  <c r="AX51" i="56" s="1"/>
  <c r="AU51" i="56"/>
  <c r="AT51" i="56"/>
  <c r="AS51" i="56"/>
  <c r="AR51" i="56"/>
  <c r="AP51" i="56"/>
  <c r="AO51" i="56"/>
  <c r="AL51" i="56"/>
  <c r="AM51" i="56" s="1"/>
  <c r="AN51" i="56" s="1"/>
  <c r="AJ51" i="56"/>
  <c r="AI51" i="56"/>
  <c r="AH51" i="56"/>
  <c r="AG51" i="56"/>
  <c r="AF51" i="56"/>
  <c r="AE51" i="56"/>
  <c r="AD51" i="56"/>
  <c r="AC51" i="56"/>
  <c r="AB51" i="56"/>
  <c r="AA51" i="56"/>
  <c r="Z51" i="56"/>
  <c r="X51" i="56"/>
  <c r="W51" i="56"/>
  <c r="V51" i="56"/>
  <c r="U51" i="56"/>
  <c r="T51" i="56"/>
  <c r="S51" i="56"/>
  <c r="R51" i="56"/>
  <c r="Q51" i="56"/>
  <c r="P51" i="56"/>
  <c r="O51" i="56"/>
  <c r="N51" i="56"/>
  <c r="AZ50" i="56"/>
  <c r="BA50" i="56" s="1"/>
  <c r="AW50" i="56"/>
  <c r="AX50" i="56" s="1"/>
  <c r="AU50" i="56"/>
  <c r="AT50" i="56"/>
  <c r="AS50" i="56"/>
  <c r="AR50" i="56"/>
  <c r="AP50" i="56"/>
  <c r="AO50" i="56"/>
  <c r="AL50" i="56"/>
  <c r="AM50" i="56" s="1"/>
  <c r="AN50" i="56" s="1"/>
  <c r="AJ50" i="56"/>
  <c r="AI50" i="56"/>
  <c r="AH50" i="56"/>
  <c r="AG50" i="56"/>
  <c r="AF50" i="56"/>
  <c r="AE50" i="56"/>
  <c r="AD50" i="56"/>
  <c r="AC50" i="56"/>
  <c r="AB50" i="56"/>
  <c r="AA50" i="56"/>
  <c r="Z50" i="56"/>
  <c r="X50" i="56"/>
  <c r="W50" i="56"/>
  <c r="V50" i="56"/>
  <c r="U50" i="56"/>
  <c r="T50" i="56"/>
  <c r="S50" i="56"/>
  <c r="R50" i="56"/>
  <c r="Q50" i="56"/>
  <c r="P50" i="56"/>
  <c r="O50" i="56"/>
  <c r="N50" i="56"/>
  <c r="AZ49" i="56"/>
  <c r="BA49" i="56" s="1"/>
  <c r="AW49" i="56"/>
  <c r="AX49" i="56" s="1"/>
  <c r="AU49" i="56"/>
  <c r="AT49" i="56"/>
  <c r="AS49" i="56"/>
  <c r="AR49" i="56"/>
  <c r="AP49" i="56"/>
  <c r="AO49" i="56"/>
  <c r="AL49" i="56"/>
  <c r="AM49" i="56" s="1"/>
  <c r="AN49" i="56" s="1"/>
  <c r="AJ49" i="56"/>
  <c r="AI49" i="56"/>
  <c r="AH49" i="56"/>
  <c r="AG49" i="56"/>
  <c r="AF49" i="56"/>
  <c r="AE49" i="56"/>
  <c r="AD49" i="56"/>
  <c r="AC49" i="56"/>
  <c r="AB49" i="56"/>
  <c r="AA49" i="56"/>
  <c r="Z49" i="56"/>
  <c r="X49" i="56"/>
  <c r="W49" i="56"/>
  <c r="V49" i="56"/>
  <c r="U49" i="56"/>
  <c r="T49" i="56"/>
  <c r="S49" i="56"/>
  <c r="R49" i="56"/>
  <c r="Q49" i="56"/>
  <c r="P49" i="56"/>
  <c r="O49" i="56"/>
  <c r="N49" i="56"/>
  <c r="AZ48" i="56"/>
  <c r="BA48" i="56" s="1"/>
  <c r="AW48" i="56"/>
  <c r="AX48" i="56" s="1"/>
  <c r="AU48" i="56"/>
  <c r="AT48" i="56"/>
  <c r="AS48" i="56"/>
  <c r="AR48" i="56"/>
  <c r="AP48" i="56"/>
  <c r="AO48" i="56"/>
  <c r="AL48" i="56"/>
  <c r="AM48" i="56" s="1"/>
  <c r="AN48" i="56" s="1"/>
  <c r="AJ48" i="56"/>
  <c r="AI48" i="56"/>
  <c r="AB48" i="56"/>
  <c r="AA48" i="56"/>
  <c r="S48" i="56"/>
  <c r="R48" i="56"/>
  <c r="Q48" i="56"/>
  <c r="P48" i="56"/>
  <c r="O48" i="56"/>
  <c r="N48" i="56"/>
  <c r="AZ47" i="56"/>
  <c r="BA47" i="56" s="1"/>
  <c r="AW47" i="56"/>
  <c r="AX47" i="56" s="1"/>
  <c r="AU47" i="56"/>
  <c r="AT47" i="56"/>
  <c r="AS47" i="56"/>
  <c r="AR47" i="56"/>
  <c r="AP47" i="56"/>
  <c r="AO47" i="56"/>
  <c r="AL47" i="56"/>
  <c r="AM47" i="56" s="1"/>
  <c r="AN47" i="56" s="1"/>
  <c r="AJ47" i="56"/>
  <c r="AI47" i="56"/>
  <c r="AH47" i="56"/>
  <c r="AG47" i="56"/>
  <c r="AF47" i="56"/>
  <c r="AE47" i="56"/>
  <c r="AD47" i="56"/>
  <c r="AC47" i="56"/>
  <c r="AB47" i="56"/>
  <c r="AA47" i="56"/>
  <c r="Z47" i="56"/>
  <c r="X47" i="56"/>
  <c r="W47" i="56"/>
  <c r="V47" i="56"/>
  <c r="U47" i="56"/>
  <c r="T47" i="56"/>
  <c r="S47" i="56"/>
  <c r="R47" i="56"/>
  <c r="Q47" i="56"/>
  <c r="P47" i="56"/>
  <c r="O47" i="56"/>
  <c r="N47" i="56"/>
  <c r="AZ46" i="56"/>
  <c r="BA46" i="56" s="1"/>
  <c r="AW46" i="56"/>
  <c r="AX46" i="56" s="1"/>
  <c r="AU46" i="56"/>
  <c r="AT46" i="56"/>
  <c r="AS46" i="56"/>
  <c r="AR46" i="56"/>
  <c r="AP46" i="56"/>
  <c r="AO46" i="56"/>
  <c r="AL46" i="56"/>
  <c r="AM46" i="56" s="1"/>
  <c r="AN46" i="56" s="1"/>
  <c r="AJ46" i="56"/>
  <c r="AI46" i="56"/>
  <c r="AH46" i="56"/>
  <c r="AG46" i="56"/>
  <c r="AF46" i="56"/>
  <c r="AE46" i="56"/>
  <c r="AD46" i="56"/>
  <c r="AC46" i="56"/>
  <c r="AB46" i="56"/>
  <c r="AA46" i="56"/>
  <c r="Z46" i="56"/>
  <c r="X46" i="56"/>
  <c r="W46" i="56"/>
  <c r="V46" i="56"/>
  <c r="U46" i="56"/>
  <c r="T46" i="56"/>
  <c r="S46" i="56"/>
  <c r="R46" i="56"/>
  <c r="Q46" i="56"/>
  <c r="P46" i="56"/>
  <c r="O46" i="56"/>
  <c r="N46" i="56"/>
  <c r="AZ45" i="56"/>
  <c r="BA45" i="56" s="1"/>
  <c r="AW45" i="56"/>
  <c r="AX45" i="56" s="1"/>
  <c r="AU45" i="56"/>
  <c r="AT45" i="56"/>
  <c r="AS45" i="56"/>
  <c r="AR45" i="56"/>
  <c r="AP45" i="56"/>
  <c r="AO45" i="56"/>
  <c r="AL45" i="56"/>
  <c r="AM45" i="56" s="1"/>
  <c r="AN45" i="56" s="1"/>
  <c r="AJ45" i="56"/>
  <c r="AI45" i="56"/>
  <c r="AH45" i="56"/>
  <c r="AG45" i="56"/>
  <c r="AF45" i="56"/>
  <c r="AE45" i="56"/>
  <c r="AD45" i="56"/>
  <c r="AC45" i="56"/>
  <c r="AB45" i="56"/>
  <c r="AA45" i="56"/>
  <c r="Z45" i="56"/>
  <c r="X45" i="56"/>
  <c r="W45" i="56"/>
  <c r="V45" i="56"/>
  <c r="U45" i="56"/>
  <c r="T45" i="56"/>
  <c r="S45" i="56"/>
  <c r="R45" i="56"/>
  <c r="Q45" i="56"/>
  <c r="P45" i="56"/>
  <c r="O45" i="56"/>
  <c r="N45" i="56"/>
  <c r="AZ44" i="56"/>
  <c r="BA44" i="56" s="1"/>
  <c r="AW44" i="56"/>
  <c r="AX44" i="56" s="1"/>
  <c r="AU44" i="56"/>
  <c r="AT44" i="56"/>
  <c r="AS44" i="56"/>
  <c r="AR44" i="56"/>
  <c r="AP44" i="56"/>
  <c r="AO44" i="56"/>
  <c r="AL44" i="56"/>
  <c r="AM44" i="56" s="1"/>
  <c r="AN44" i="56" s="1"/>
  <c r="AH44" i="56"/>
  <c r="AG44" i="56"/>
  <c r="Z44" i="56"/>
  <c r="X44" i="56"/>
  <c r="R44" i="56"/>
  <c r="Q44" i="56"/>
  <c r="P44" i="56"/>
  <c r="O44" i="56"/>
  <c r="N44" i="56"/>
  <c r="AZ43" i="56"/>
  <c r="BA43" i="56" s="1"/>
  <c r="AW43" i="56"/>
  <c r="AX43" i="56" s="1"/>
  <c r="AU43" i="56"/>
  <c r="AT43" i="56"/>
  <c r="AS43" i="56"/>
  <c r="AR43" i="56"/>
  <c r="AP43" i="56"/>
  <c r="AO43" i="56"/>
  <c r="AL43" i="56"/>
  <c r="AM43" i="56" s="1"/>
  <c r="AN43" i="56" s="1"/>
  <c r="AJ43" i="56"/>
  <c r="AI43" i="56"/>
  <c r="AH43" i="56"/>
  <c r="AG43" i="56"/>
  <c r="AF43" i="56"/>
  <c r="AE43" i="56"/>
  <c r="AD43" i="56"/>
  <c r="AC43" i="56"/>
  <c r="AB43" i="56"/>
  <c r="AA43" i="56"/>
  <c r="Z43" i="56"/>
  <c r="X43" i="56"/>
  <c r="W43" i="56"/>
  <c r="V43" i="56"/>
  <c r="U43" i="56"/>
  <c r="T43" i="56"/>
  <c r="S43" i="56"/>
  <c r="R43" i="56"/>
  <c r="Q43" i="56"/>
  <c r="P43" i="56"/>
  <c r="O43" i="56"/>
  <c r="N43" i="56"/>
  <c r="AZ42" i="56"/>
  <c r="BA42" i="56" s="1"/>
  <c r="AW42" i="56"/>
  <c r="AX42" i="56" s="1"/>
  <c r="AU42" i="56"/>
  <c r="AT42" i="56"/>
  <c r="AS42" i="56"/>
  <c r="AR42" i="56"/>
  <c r="AP42" i="56"/>
  <c r="AO42" i="56"/>
  <c r="AL42" i="56"/>
  <c r="AM42" i="56" s="1"/>
  <c r="AN42" i="56" s="1"/>
  <c r="AJ42" i="56"/>
  <c r="AI42" i="56"/>
  <c r="AH42" i="56"/>
  <c r="AG42" i="56"/>
  <c r="AF42" i="56"/>
  <c r="AE42" i="56"/>
  <c r="AD42" i="56"/>
  <c r="AC42" i="56"/>
  <c r="AB42" i="56"/>
  <c r="AA42" i="56"/>
  <c r="Z42" i="56"/>
  <c r="X42" i="56"/>
  <c r="W42" i="56"/>
  <c r="V42" i="56"/>
  <c r="U42" i="56"/>
  <c r="T42" i="56"/>
  <c r="S42" i="56"/>
  <c r="R42" i="56"/>
  <c r="Q42" i="56"/>
  <c r="P42" i="56"/>
  <c r="O42" i="56"/>
  <c r="N42" i="56"/>
  <c r="AZ41" i="56"/>
  <c r="BA41" i="56" s="1"/>
  <c r="AW41" i="56"/>
  <c r="AX41" i="56" s="1"/>
  <c r="AU41" i="56"/>
  <c r="AT41" i="56"/>
  <c r="AS41" i="56"/>
  <c r="AR41" i="56"/>
  <c r="AP41" i="56"/>
  <c r="AO41" i="56"/>
  <c r="AL41" i="56"/>
  <c r="AM41" i="56" s="1"/>
  <c r="AN41" i="56" s="1"/>
  <c r="AJ41" i="56"/>
  <c r="AI41" i="56"/>
  <c r="AH41" i="56"/>
  <c r="AG41" i="56"/>
  <c r="AF41" i="56"/>
  <c r="AE41" i="56"/>
  <c r="AD41" i="56"/>
  <c r="AC41" i="56"/>
  <c r="AB41" i="56"/>
  <c r="AA41" i="56"/>
  <c r="Z41" i="56"/>
  <c r="X41" i="56"/>
  <c r="W41" i="56"/>
  <c r="V41" i="56"/>
  <c r="U41" i="56"/>
  <c r="T41" i="56"/>
  <c r="S41" i="56"/>
  <c r="R41" i="56"/>
  <c r="Q41" i="56"/>
  <c r="P41" i="56"/>
  <c r="O41" i="56"/>
  <c r="N41" i="56"/>
  <c r="AZ40" i="56"/>
  <c r="BA40" i="56" s="1"/>
  <c r="AW40" i="56"/>
  <c r="AX40" i="56" s="1"/>
  <c r="AU40" i="56"/>
  <c r="AT40" i="56"/>
  <c r="AS40" i="56"/>
  <c r="AR40" i="56"/>
  <c r="AP40" i="56"/>
  <c r="AO40" i="56"/>
  <c r="AL40" i="56"/>
  <c r="AM40" i="56" s="1"/>
  <c r="AN40" i="56" s="1"/>
  <c r="AD40" i="56"/>
  <c r="AC40" i="56"/>
  <c r="U40" i="56"/>
  <c r="T40" i="56"/>
  <c r="R40" i="56"/>
  <c r="Q40" i="56"/>
  <c r="P40" i="56"/>
  <c r="O40" i="56"/>
  <c r="N40" i="56"/>
  <c r="AZ39" i="56"/>
  <c r="BA39" i="56" s="1"/>
  <c r="AW39" i="56"/>
  <c r="AX39" i="56" s="1"/>
  <c r="AU39" i="56"/>
  <c r="AT39" i="56"/>
  <c r="AS39" i="56"/>
  <c r="AR39" i="56"/>
  <c r="AP39" i="56"/>
  <c r="AO39" i="56"/>
  <c r="AL39" i="56"/>
  <c r="AM39" i="56" s="1"/>
  <c r="AN39" i="56" s="1"/>
  <c r="AJ39" i="56"/>
  <c r="AI39" i="56"/>
  <c r="AH39" i="56"/>
  <c r="AG39" i="56"/>
  <c r="AF39" i="56"/>
  <c r="AE39" i="56"/>
  <c r="AD39" i="56"/>
  <c r="AC39" i="56"/>
  <c r="AB39" i="56"/>
  <c r="AA39" i="56"/>
  <c r="Z39" i="56"/>
  <c r="X39" i="56"/>
  <c r="W39" i="56"/>
  <c r="V39" i="56"/>
  <c r="U39" i="56"/>
  <c r="T39" i="56"/>
  <c r="S39" i="56"/>
  <c r="R39" i="56"/>
  <c r="Q39" i="56"/>
  <c r="P39" i="56"/>
  <c r="O39" i="56"/>
  <c r="N39" i="56"/>
  <c r="AZ38" i="56"/>
  <c r="BA38" i="56" s="1"/>
  <c r="AX38" i="56"/>
  <c r="AW38" i="56"/>
  <c r="AU38" i="56"/>
  <c r="AT38" i="56"/>
  <c r="AS38" i="56"/>
  <c r="AR38" i="56"/>
  <c r="AP38" i="56"/>
  <c r="AO38" i="56"/>
  <c r="AL38" i="56"/>
  <c r="AM38" i="56" s="1"/>
  <c r="AN38" i="56" s="1"/>
  <c r="AJ38" i="56"/>
  <c r="AI38" i="56"/>
  <c r="AH38" i="56"/>
  <c r="AG38" i="56"/>
  <c r="AF38" i="56"/>
  <c r="AE38" i="56"/>
  <c r="AD38" i="56"/>
  <c r="AC38" i="56"/>
  <c r="AB38" i="56"/>
  <c r="AA38" i="56"/>
  <c r="Z38" i="56"/>
  <c r="X38" i="56"/>
  <c r="W38" i="56"/>
  <c r="V38" i="56"/>
  <c r="U38" i="56"/>
  <c r="T38" i="56"/>
  <c r="S38" i="56"/>
  <c r="R38" i="56"/>
  <c r="Q38" i="56"/>
  <c r="P38" i="56"/>
  <c r="O38" i="56"/>
  <c r="N38" i="56"/>
  <c r="AZ37" i="56"/>
  <c r="BA37" i="56" s="1"/>
  <c r="AW37" i="56"/>
  <c r="AX37" i="56" s="1"/>
  <c r="AU37" i="56"/>
  <c r="AT37" i="56"/>
  <c r="AS37" i="56"/>
  <c r="AR37" i="56"/>
  <c r="AP37" i="56"/>
  <c r="AO37" i="56"/>
  <c r="AL37" i="56"/>
  <c r="AM37" i="56" s="1"/>
  <c r="AN37" i="56" s="1"/>
  <c r="AJ37" i="56"/>
  <c r="AI37" i="56"/>
  <c r="AH37" i="56"/>
  <c r="AG37" i="56"/>
  <c r="AF37" i="56"/>
  <c r="AE37" i="56"/>
  <c r="AD37" i="56"/>
  <c r="AC37" i="56"/>
  <c r="AB37" i="56"/>
  <c r="AA37" i="56"/>
  <c r="Z37" i="56"/>
  <c r="X37" i="56"/>
  <c r="W37" i="56"/>
  <c r="V37" i="56"/>
  <c r="U37" i="56"/>
  <c r="T37" i="56"/>
  <c r="S37" i="56"/>
  <c r="R37" i="56"/>
  <c r="Q37" i="56"/>
  <c r="P37" i="56"/>
  <c r="O37" i="56"/>
  <c r="N37" i="56"/>
  <c r="AZ36" i="56"/>
  <c r="BA36" i="56" s="1"/>
  <c r="AW36" i="56"/>
  <c r="AX36" i="56" s="1"/>
  <c r="AU36" i="56"/>
  <c r="AT36" i="56"/>
  <c r="AS36" i="56"/>
  <c r="AR36" i="56"/>
  <c r="AP36" i="56"/>
  <c r="AO36" i="56"/>
  <c r="AL36" i="56"/>
  <c r="AM36" i="56" s="1"/>
  <c r="AN36" i="56" s="1"/>
  <c r="AJ36" i="56"/>
  <c r="AC36" i="56"/>
  <c r="AB36" i="56"/>
  <c r="T36" i="56"/>
  <c r="S36" i="56"/>
  <c r="R36" i="56"/>
  <c r="Q36" i="56"/>
  <c r="P36" i="56"/>
  <c r="O36" i="56"/>
  <c r="N36" i="56"/>
  <c r="AZ35" i="56"/>
  <c r="BA35" i="56" s="1"/>
  <c r="AW35" i="56"/>
  <c r="AX35" i="56" s="1"/>
  <c r="AU35" i="56"/>
  <c r="AT35" i="56"/>
  <c r="AS35" i="56"/>
  <c r="AR35" i="56"/>
  <c r="AP35" i="56"/>
  <c r="AO35" i="56"/>
  <c r="AL35" i="56"/>
  <c r="AM35" i="56" s="1"/>
  <c r="AN35" i="56" s="1"/>
  <c r="AJ35" i="56"/>
  <c r="AI35" i="56"/>
  <c r="AH35" i="56"/>
  <c r="AG35" i="56"/>
  <c r="AF35" i="56"/>
  <c r="AE35" i="56"/>
  <c r="AD35" i="56"/>
  <c r="AC35" i="56"/>
  <c r="AB35" i="56"/>
  <c r="AA35" i="56"/>
  <c r="Z35" i="56"/>
  <c r="X35" i="56"/>
  <c r="W35" i="56"/>
  <c r="V35" i="56"/>
  <c r="U35" i="56"/>
  <c r="T35" i="56"/>
  <c r="S35" i="56"/>
  <c r="R35" i="56"/>
  <c r="Q35" i="56"/>
  <c r="P35" i="56"/>
  <c r="O35" i="56"/>
  <c r="N35" i="56"/>
  <c r="AZ34" i="56"/>
  <c r="BA34" i="56" s="1"/>
  <c r="AX34" i="56"/>
  <c r="AW34" i="56"/>
  <c r="AU34" i="56"/>
  <c r="AT34" i="56"/>
  <c r="AS34" i="56"/>
  <c r="AR34" i="56"/>
  <c r="AP34" i="56"/>
  <c r="AO34" i="56"/>
  <c r="AL34" i="56"/>
  <c r="AM34" i="56" s="1"/>
  <c r="AN34" i="56" s="1"/>
  <c r="AJ34" i="56"/>
  <c r="AI34" i="56"/>
  <c r="AH34" i="56"/>
  <c r="AG34" i="56"/>
  <c r="AF34" i="56"/>
  <c r="AE34" i="56"/>
  <c r="AD34" i="56"/>
  <c r="AC34" i="56"/>
  <c r="AB34" i="56"/>
  <c r="AA34" i="56"/>
  <c r="Z34" i="56"/>
  <c r="X34" i="56"/>
  <c r="W34" i="56"/>
  <c r="V34" i="56"/>
  <c r="U34" i="56"/>
  <c r="T34" i="56"/>
  <c r="S34" i="56"/>
  <c r="R34" i="56"/>
  <c r="Q34" i="56"/>
  <c r="P34" i="56"/>
  <c r="O34" i="56"/>
  <c r="N34" i="56"/>
  <c r="AZ33" i="56"/>
  <c r="BA33" i="56" s="1"/>
  <c r="AX33" i="56"/>
  <c r="AW33" i="56"/>
  <c r="AU33" i="56"/>
  <c r="AT33" i="56"/>
  <c r="AS33" i="56"/>
  <c r="AR33" i="56"/>
  <c r="AP33" i="56"/>
  <c r="AO33" i="56"/>
  <c r="AL33" i="56"/>
  <c r="AM33" i="56" s="1"/>
  <c r="AN33" i="56" s="1"/>
  <c r="AJ33" i="56"/>
  <c r="AI33" i="56"/>
  <c r="AH33" i="56"/>
  <c r="AG33" i="56"/>
  <c r="AF33" i="56"/>
  <c r="AE33" i="56"/>
  <c r="AD33" i="56"/>
  <c r="AB33" i="56"/>
  <c r="AA33" i="56"/>
  <c r="Z33" i="56"/>
  <c r="X33" i="56"/>
  <c r="W33" i="56"/>
  <c r="V33" i="56"/>
  <c r="U33" i="56"/>
  <c r="T33" i="56"/>
  <c r="S33" i="56"/>
  <c r="R33" i="56"/>
  <c r="Q33" i="56"/>
  <c r="P33" i="56"/>
  <c r="O33" i="56"/>
  <c r="N33" i="56"/>
  <c r="AZ32" i="56"/>
  <c r="BA32" i="56" s="1"/>
  <c r="AW32" i="56"/>
  <c r="AX32" i="56" s="1"/>
  <c r="AU32" i="56"/>
  <c r="AT32" i="56"/>
  <c r="AS32" i="56"/>
  <c r="AR32" i="56"/>
  <c r="AP32" i="56"/>
  <c r="AO32" i="56"/>
  <c r="AL32" i="56"/>
  <c r="AM32" i="56" s="1"/>
  <c r="AN32" i="56" s="1"/>
  <c r="AJ32" i="56"/>
  <c r="AC32" i="56"/>
  <c r="AB32" i="56"/>
  <c r="T32" i="56"/>
  <c r="S32" i="56"/>
  <c r="R32" i="56"/>
  <c r="Q32" i="56"/>
  <c r="P32" i="56"/>
  <c r="O32" i="56"/>
  <c r="N32" i="56"/>
  <c r="AZ31" i="56"/>
  <c r="BA31" i="56" s="1"/>
  <c r="AW31" i="56"/>
  <c r="AX31" i="56" s="1"/>
  <c r="AU31" i="56"/>
  <c r="AT31" i="56"/>
  <c r="AS31" i="56"/>
  <c r="AR31" i="56"/>
  <c r="AP31" i="56"/>
  <c r="AO31" i="56"/>
  <c r="AL31" i="56"/>
  <c r="AM31" i="56" s="1"/>
  <c r="AN31" i="56" s="1"/>
  <c r="AJ31" i="56"/>
  <c r="AI31" i="56"/>
  <c r="AH31" i="56"/>
  <c r="AG31" i="56"/>
  <c r="AE31" i="56"/>
  <c r="AD31" i="56"/>
  <c r="AC31" i="56"/>
  <c r="Z31" i="56"/>
  <c r="X31" i="56"/>
  <c r="W31" i="56"/>
  <c r="V31" i="56"/>
  <c r="U31" i="56"/>
  <c r="T31" i="56"/>
  <c r="S31" i="56"/>
  <c r="R31" i="56"/>
  <c r="Q31" i="56"/>
  <c r="P31" i="56"/>
  <c r="O31" i="56"/>
  <c r="N31" i="56"/>
  <c r="AZ30" i="56"/>
  <c r="BA30" i="56" s="1"/>
  <c r="AW30" i="56"/>
  <c r="AX30" i="56" s="1"/>
  <c r="AU30" i="56"/>
  <c r="AT30" i="56"/>
  <c r="AS30" i="56"/>
  <c r="AR30" i="56"/>
  <c r="AP30" i="56"/>
  <c r="AO30" i="56"/>
  <c r="AL30" i="56"/>
  <c r="AM30" i="56" s="1"/>
  <c r="AN30" i="56" s="1"/>
  <c r="AJ30" i="56"/>
  <c r="AI30" i="56"/>
  <c r="AH30" i="56"/>
  <c r="AE30" i="56"/>
  <c r="AD30" i="56"/>
  <c r="AC30" i="56"/>
  <c r="Z30" i="56"/>
  <c r="X30" i="56"/>
  <c r="W30" i="56"/>
  <c r="V30" i="56"/>
  <c r="U30" i="56"/>
  <c r="T30" i="56"/>
  <c r="S30" i="56"/>
  <c r="R30" i="56"/>
  <c r="Q30" i="56"/>
  <c r="P30" i="56"/>
  <c r="O30" i="56"/>
  <c r="N30" i="56"/>
  <c r="AZ29" i="56"/>
  <c r="BA29" i="56" s="1"/>
  <c r="AW29" i="56"/>
  <c r="AX29" i="56" s="1"/>
  <c r="AU29" i="56"/>
  <c r="AT29" i="56"/>
  <c r="AS29" i="56"/>
  <c r="AR29" i="56"/>
  <c r="AP29" i="56"/>
  <c r="AO29" i="56"/>
  <c r="AL29" i="56"/>
  <c r="AM29" i="56" s="1"/>
  <c r="AN29" i="56" s="1"/>
  <c r="AJ29" i="56"/>
  <c r="AI29" i="56"/>
  <c r="AH29" i="56"/>
  <c r="AE29" i="56"/>
  <c r="AD29" i="56"/>
  <c r="AC29" i="56"/>
  <c r="AB29" i="56"/>
  <c r="X29" i="56"/>
  <c r="W29" i="56"/>
  <c r="V29" i="56"/>
  <c r="U29" i="56"/>
  <c r="T29" i="56"/>
  <c r="S29" i="56"/>
  <c r="R29" i="56"/>
  <c r="Q29" i="56"/>
  <c r="P29" i="56"/>
  <c r="O29" i="56"/>
  <c r="N29" i="56"/>
  <c r="AZ28" i="56"/>
  <c r="BA28" i="56" s="1"/>
  <c r="AW28" i="56"/>
  <c r="AX28" i="56" s="1"/>
  <c r="AU28" i="56"/>
  <c r="AT28" i="56"/>
  <c r="AS28" i="56"/>
  <c r="AR28" i="56"/>
  <c r="AP28" i="56"/>
  <c r="AO28" i="56"/>
  <c r="AL28" i="56"/>
  <c r="AM28" i="56" s="1"/>
  <c r="AN28" i="56" s="1"/>
  <c r="AJ28" i="56"/>
  <c r="AI28" i="56"/>
  <c r="S28" i="56"/>
  <c r="R28" i="56"/>
  <c r="Q28" i="56"/>
  <c r="P28" i="56"/>
  <c r="O28" i="56"/>
  <c r="N28" i="56"/>
  <c r="AZ27" i="56"/>
  <c r="BA27" i="56" s="1"/>
  <c r="AW27" i="56"/>
  <c r="AX27" i="56" s="1"/>
  <c r="AU27" i="56"/>
  <c r="AT27" i="56"/>
  <c r="AS27" i="56"/>
  <c r="AR27" i="56"/>
  <c r="AP27" i="56"/>
  <c r="AO27" i="56"/>
  <c r="AL27" i="56"/>
  <c r="AM27" i="56" s="1"/>
  <c r="AN27" i="56" s="1"/>
  <c r="AJ27" i="56"/>
  <c r="AK27" i="56" s="1"/>
  <c r="AI27" i="56"/>
  <c r="AH27" i="56"/>
  <c r="AF27" i="56"/>
  <c r="AE27" i="56"/>
  <c r="AD27" i="56"/>
  <c r="AC27" i="56"/>
  <c r="Z27" i="56"/>
  <c r="X27" i="56"/>
  <c r="W27" i="56"/>
  <c r="V27" i="56"/>
  <c r="U27" i="56"/>
  <c r="T27" i="56"/>
  <c r="S27" i="56"/>
  <c r="R27" i="56"/>
  <c r="Q27" i="56"/>
  <c r="P27" i="56"/>
  <c r="O27" i="56"/>
  <c r="N27" i="56"/>
  <c r="AZ26" i="56"/>
  <c r="BA26" i="56" s="1"/>
  <c r="AW26" i="56"/>
  <c r="AX26" i="56" s="1"/>
  <c r="AU26" i="56"/>
  <c r="AT26" i="56"/>
  <c r="AS26" i="56"/>
  <c r="AR26" i="56"/>
  <c r="AP26" i="56"/>
  <c r="AO26" i="56"/>
  <c r="AL26" i="56"/>
  <c r="AM26" i="56" s="1"/>
  <c r="AN26" i="56" s="1"/>
  <c r="AJ26" i="56"/>
  <c r="AK26" i="56" s="1"/>
  <c r="AI26" i="56"/>
  <c r="AH26" i="56"/>
  <c r="AF26" i="56"/>
  <c r="AE26" i="56"/>
  <c r="AC26" i="56"/>
  <c r="AA26" i="56"/>
  <c r="Z26" i="56"/>
  <c r="X26" i="56"/>
  <c r="W26" i="56"/>
  <c r="V26" i="56"/>
  <c r="U26" i="56"/>
  <c r="T26" i="56"/>
  <c r="S26" i="56"/>
  <c r="R26" i="56"/>
  <c r="Q26" i="56"/>
  <c r="P26" i="56"/>
  <c r="O26" i="56"/>
  <c r="N26" i="56"/>
  <c r="AZ25" i="56"/>
  <c r="BA25" i="56" s="1"/>
  <c r="AX25" i="56"/>
  <c r="AW25" i="56"/>
  <c r="AU25" i="56"/>
  <c r="AT25" i="56"/>
  <c r="AS25" i="56"/>
  <c r="AR25" i="56"/>
  <c r="AP25" i="56"/>
  <c r="AO25" i="56"/>
  <c r="AL25" i="56"/>
  <c r="AM25" i="56" s="1"/>
  <c r="AN25" i="56" s="1"/>
  <c r="AJ25" i="56"/>
  <c r="AK25" i="56" s="1"/>
  <c r="AI25" i="56"/>
  <c r="AH25" i="56"/>
  <c r="AF25" i="56"/>
  <c r="AE25" i="56"/>
  <c r="AD25" i="56"/>
  <c r="Z25" i="56"/>
  <c r="X25" i="56"/>
  <c r="W25" i="56"/>
  <c r="V25" i="56"/>
  <c r="U25" i="56"/>
  <c r="T25" i="56"/>
  <c r="S25" i="56"/>
  <c r="R25" i="56"/>
  <c r="Q25" i="56"/>
  <c r="P25" i="56"/>
  <c r="O25" i="56"/>
  <c r="N25" i="56"/>
  <c r="AZ24" i="56"/>
  <c r="BA24" i="56" s="1"/>
  <c r="AU24" i="56"/>
  <c r="AT24" i="56"/>
  <c r="AS24" i="56"/>
  <c r="AR24" i="56"/>
  <c r="AP24" i="56"/>
  <c r="AO24" i="56"/>
  <c r="AL24" i="56"/>
  <c r="AM24" i="56" s="1"/>
  <c r="AN24" i="56" s="1"/>
  <c r="AE24" i="56"/>
  <c r="AD24" i="56"/>
  <c r="U24" i="56"/>
  <c r="T24" i="56"/>
  <c r="R24" i="56"/>
  <c r="Q24" i="56"/>
  <c r="P24" i="56"/>
  <c r="O24" i="56"/>
  <c r="N24" i="56"/>
  <c r="AZ23" i="56"/>
  <c r="BA23" i="56" s="1"/>
  <c r="AU23" i="56"/>
  <c r="AT23" i="56"/>
  <c r="AS23" i="56"/>
  <c r="AR23" i="56"/>
  <c r="AP23" i="56"/>
  <c r="AO23" i="56"/>
  <c r="AL23" i="56"/>
  <c r="AM23" i="56" s="1"/>
  <c r="AN23" i="56" s="1"/>
  <c r="AJ23" i="56"/>
  <c r="AK23" i="56" s="1"/>
  <c r="AI23" i="56"/>
  <c r="AH23" i="56"/>
  <c r="AF23" i="56"/>
  <c r="AE23" i="56"/>
  <c r="AD23" i="56"/>
  <c r="AA23" i="56"/>
  <c r="X23" i="56"/>
  <c r="W23" i="56"/>
  <c r="V23" i="56"/>
  <c r="U23" i="56"/>
  <c r="T23" i="56"/>
  <c r="S23" i="56"/>
  <c r="R23" i="56"/>
  <c r="Q23" i="56"/>
  <c r="P23" i="56"/>
  <c r="O23" i="56"/>
  <c r="N23" i="56"/>
  <c r="AZ22" i="56"/>
  <c r="BA22" i="56" s="1"/>
  <c r="AU22" i="56"/>
  <c r="AT22" i="56"/>
  <c r="AS22" i="56"/>
  <c r="AR22" i="56"/>
  <c r="AP22" i="56"/>
  <c r="AO22" i="56"/>
  <c r="AL22" i="56"/>
  <c r="AM22" i="56" s="1"/>
  <c r="AN22" i="56" s="1"/>
  <c r="AJ22" i="56"/>
  <c r="AK22" i="56" s="1"/>
  <c r="AI22" i="56"/>
  <c r="AH22" i="56"/>
  <c r="AF22" i="56"/>
  <c r="AE22" i="56"/>
  <c r="AD22" i="56"/>
  <c r="AC22" i="56"/>
  <c r="Z22" i="56"/>
  <c r="X22" i="56"/>
  <c r="W22" i="56"/>
  <c r="V22" i="56"/>
  <c r="U22" i="56"/>
  <c r="T22" i="56"/>
  <c r="S22" i="56"/>
  <c r="R22" i="56"/>
  <c r="Q22" i="56"/>
  <c r="P22" i="56"/>
  <c r="O22" i="56"/>
  <c r="N22" i="56"/>
  <c r="AZ21" i="56"/>
  <c r="BA21" i="56" s="1"/>
  <c r="AU21" i="56"/>
  <c r="AT21" i="56"/>
  <c r="AS21" i="56"/>
  <c r="AR21" i="56"/>
  <c r="AP21" i="56"/>
  <c r="AO21" i="56"/>
  <c r="AL21" i="56"/>
  <c r="AM21" i="56" s="1"/>
  <c r="AN21" i="56" s="1"/>
  <c r="AJ21" i="56"/>
  <c r="AK21" i="56" s="1"/>
  <c r="AI21" i="56"/>
  <c r="AH21" i="56"/>
  <c r="AF21" i="56"/>
  <c r="AE21" i="56"/>
  <c r="AD21" i="56"/>
  <c r="AA21" i="56"/>
  <c r="X21" i="56"/>
  <c r="W21" i="56"/>
  <c r="V21" i="56"/>
  <c r="U21" i="56"/>
  <c r="T21" i="56"/>
  <c r="S21" i="56"/>
  <c r="R21" i="56"/>
  <c r="Q21" i="56"/>
  <c r="P21" i="56"/>
  <c r="O21" i="56"/>
  <c r="N21" i="56"/>
  <c r="AZ20" i="56"/>
  <c r="BA20" i="56" s="1"/>
  <c r="AU20" i="56"/>
  <c r="AT20" i="56"/>
  <c r="AS20" i="56"/>
  <c r="AR20" i="56"/>
  <c r="AP20" i="56"/>
  <c r="AO20" i="56"/>
  <c r="AL20" i="56"/>
  <c r="AM20" i="56" s="1"/>
  <c r="AN20" i="56" s="1"/>
  <c r="AE20" i="56"/>
  <c r="AD20" i="56"/>
  <c r="U20" i="56"/>
  <c r="T20" i="56"/>
  <c r="R20" i="56"/>
  <c r="Q20" i="56"/>
  <c r="P20" i="56"/>
  <c r="O20" i="56"/>
  <c r="N20" i="56"/>
  <c r="AZ19" i="56"/>
  <c r="BA19" i="56" s="1"/>
  <c r="AU19" i="56"/>
  <c r="AT19" i="56"/>
  <c r="AS19" i="56"/>
  <c r="AR19" i="56"/>
  <c r="AP19" i="56"/>
  <c r="AO19" i="56"/>
  <c r="AL19" i="56"/>
  <c r="AM19" i="56" s="1"/>
  <c r="AN19" i="56" s="1"/>
  <c r="AJ19" i="56"/>
  <c r="AK19" i="56" s="1"/>
  <c r="AI19" i="56"/>
  <c r="AH19" i="56"/>
  <c r="AF19" i="56"/>
  <c r="AE19" i="56"/>
  <c r="AC19" i="56"/>
  <c r="Z19" i="56"/>
  <c r="X19" i="56"/>
  <c r="W19" i="56"/>
  <c r="V19" i="56"/>
  <c r="U19" i="56"/>
  <c r="T19" i="56"/>
  <c r="S19" i="56"/>
  <c r="R19" i="56"/>
  <c r="Q19" i="56"/>
  <c r="P19" i="56"/>
  <c r="O19" i="56"/>
  <c r="N19" i="56"/>
  <c r="BA18" i="56"/>
  <c r="AZ18" i="56"/>
  <c r="AU18" i="56"/>
  <c r="AT18" i="56"/>
  <c r="AS18" i="56"/>
  <c r="AR18" i="56"/>
  <c r="AP18" i="56"/>
  <c r="AO18" i="56"/>
  <c r="AL18" i="56"/>
  <c r="AM18" i="56" s="1"/>
  <c r="AN18" i="56" s="1"/>
  <c r="AJ18" i="56"/>
  <c r="AK18" i="56" s="1"/>
  <c r="AI18" i="56"/>
  <c r="AH18" i="56"/>
  <c r="AG18" i="56"/>
  <c r="AE18" i="56"/>
  <c r="AD18" i="56"/>
  <c r="AC18" i="56"/>
  <c r="Z18" i="56"/>
  <c r="X18" i="56"/>
  <c r="W18" i="56"/>
  <c r="V18" i="56"/>
  <c r="U18" i="56"/>
  <c r="T18" i="56"/>
  <c r="S18" i="56"/>
  <c r="Q18" i="56"/>
  <c r="P18" i="56"/>
  <c r="O18" i="56"/>
  <c r="N18" i="56"/>
  <c r="R18" i="56" s="1"/>
  <c r="E8" i="56"/>
  <c r="B18" i="52"/>
  <c r="B19" i="52"/>
  <c r="B20" i="52"/>
  <c r="B21" i="52"/>
  <c r="B22" i="52"/>
  <c r="B23" i="52"/>
  <c r="B24" i="52"/>
  <c r="B25" i="52"/>
  <c r="B26" i="52"/>
  <c r="B27" i="52"/>
  <c r="B28" i="52"/>
  <c r="B29" i="52"/>
  <c r="B30" i="52"/>
  <c r="B31" i="52"/>
  <c r="B32" i="52"/>
  <c r="B33" i="52"/>
  <c r="B34" i="52"/>
  <c r="B35" i="52"/>
  <c r="B36" i="52"/>
  <c r="B37" i="52"/>
  <c r="B38" i="52"/>
  <c r="B39" i="52"/>
  <c r="B40" i="52"/>
  <c r="B41" i="52"/>
  <c r="B42" i="52"/>
  <c r="B43" i="52"/>
  <c r="B44" i="52"/>
  <c r="B45" i="52"/>
  <c r="B46" i="52"/>
  <c r="B47" i="52"/>
  <c r="B48" i="52"/>
  <c r="B49" i="52"/>
  <c r="B50" i="52"/>
  <c r="B51" i="52"/>
  <c r="B52" i="52"/>
  <c r="B53" i="52"/>
  <c r="F69" i="53"/>
  <c r="H67" i="53"/>
  <c r="G67" i="53"/>
  <c r="F67" i="53"/>
  <c r="E67" i="53"/>
  <c r="D67" i="53"/>
  <c r="H66" i="53"/>
  <c r="G66" i="53"/>
  <c r="F66" i="53"/>
  <c r="E66" i="53"/>
  <c r="D66" i="53"/>
  <c r="D58" i="53"/>
  <c r="E57" i="53"/>
  <c r="D57" i="53"/>
  <c r="X56" i="53"/>
  <c r="W56" i="53"/>
  <c r="V56" i="53"/>
  <c r="K54" i="53" s="1"/>
  <c r="I18" i="68" s="1"/>
  <c r="U56" i="53"/>
  <c r="T56" i="53"/>
  <c r="S56" i="53"/>
  <c r="AY55" i="53"/>
  <c r="AV55" i="53"/>
  <c r="AQ55" i="53"/>
  <c r="F55" i="53"/>
  <c r="E55" i="53"/>
  <c r="AL54" i="53"/>
  <c r="AZ53" i="53"/>
  <c r="BA53" i="53" s="1"/>
  <c r="AW53" i="53"/>
  <c r="AX53" i="53" s="1"/>
  <c r="AU53" i="53"/>
  <c r="AT53" i="53"/>
  <c r="AS53" i="53"/>
  <c r="AR53" i="53"/>
  <c r="AP53" i="53"/>
  <c r="AO53" i="53"/>
  <c r="AL53" i="53"/>
  <c r="AM53" i="53" s="1"/>
  <c r="AN53" i="53" s="1"/>
  <c r="AG53" i="53"/>
  <c r="X53" i="53"/>
  <c r="R53" i="53"/>
  <c r="Q53" i="53"/>
  <c r="P53" i="53"/>
  <c r="O53" i="53"/>
  <c r="N53" i="53"/>
  <c r="BA52" i="53"/>
  <c r="AZ52" i="53"/>
  <c r="AW52" i="53"/>
  <c r="AX52" i="53" s="1"/>
  <c r="AU52" i="53"/>
  <c r="AT52" i="53"/>
  <c r="AS52" i="53"/>
  <c r="AR52" i="53"/>
  <c r="AP52" i="53"/>
  <c r="AO52" i="53"/>
  <c r="AL52" i="53"/>
  <c r="AM52" i="53" s="1"/>
  <c r="AN52" i="53" s="1"/>
  <c r="AJ52" i="53"/>
  <c r="AI52" i="53"/>
  <c r="AH52" i="53"/>
  <c r="AB52" i="53"/>
  <c r="AA52" i="53"/>
  <c r="Z52" i="53"/>
  <c r="S52" i="53"/>
  <c r="R52" i="53"/>
  <c r="Q52" i="53"/>
  <c r="P52" i="53"/>
  <c r="O52" i="53"/>
  <c r="N52" i="53"/>
  <c r="AZ51" i="53"/>
  <c r="BA51" i="53" s="1"/>
  <c r="AW51" i="53"/>
  <c r="AX51" i="53" s="1"/>
  <c r="AU51" i="53"/>
  <c r="AT51" i="53"/>
  <c r="AS51" i="53"/>
  <c r="AR51" i="53"/>
  <c r="AP51" i="53"/>
  <c r="AO51" i="53"/>
  <c r="AL51" i="53"/>
  <c r="AM51" i="53" s="1"/>
  <c r="AN51" i="53" s="1"/>
  <c r="AJ51" i="53"/>
  <c r="AI51" i="53"/>
  <c r="AH51" i="53"/>
  <c r="AG51" i="53"/>
  <c r="AF51" i="53"/>
  <c r="AE51" i="53"/>
  <c r="AD51" i="53"/>
  <c r="AC51" i="53"/>
  <c r="AB51" i="53"/>
  <c r="AA51" i="53"/>
  <c r="Z51" i="53"/>
  <c r="X51" i="53"/>
  <c r="W51" i="53"/>
  <c r="V51" i="53"/>
  <c r="U51" i="53"/>
  <c r="T51" i="53"/>
  <c r="S51" i="53"/>
  <c r="R51" i="53"/>
  <c r="Q51" i="53"/>
  <c r="P51" i="53"/>
  <c r="O51" i="53"/>
  <c r="N51" i="53"/>
  <c r="AZ50" i="53"/>
  <c r="BA50" i="53" s="1"/>
  <c r="AX50" i="53"/>
  <c r="AW50" i="53"/>
  <c r="AU50" i="53"/>
  <c r="AT50" i="53"/>
  <c r="AS50" i="53"/>
  <c r="AR50" i="53"/>
  <c r="AP50" i="53"/>
  <c r="AO50" i="53"/>
  <c r="AL50" i="53"/>
  <c r="AM50" i="53" s="1"/>
  <c r="AN50" i="53" s="1"/>
  <c r="AJ50" i="53"/>
  <c r="AI50" i="53"/>
  <c r="AH50" i="53"/>
  <c r="AG50" i="53"/>
  <c r="AF50" i="53"/>
  <c r="AE50" i="53"/>
  <c r="AD50" i="53"/>
  <c r="AC50" i="53"/>
  <c r="AB50" i="53"/>
  <c r="AA50" i="53"/>
  <c r="Z50" i="53"/>
  <c r="X50" i="53"/>
  <c r="W50" i="53"/>
  <c r="V50" i="53"/>
  <c r="U50" i="53"/>
  <c r="T50" i="53"/>
  <c r="S50" i="53"/>
  <c r="R50" i="53"/>
  <c r="Q50" i="53"/>
  <c r="P50" i="53"/>
  <c r="O50" i="53"/>
  <c r="N50" i="53"/>
  <c r="AZ49" i="53"/>
  <c r="BA49" i="53" s="1"/>
  <c r="AX49" i="53"/>
  <c r="AW49" i="53"/>
  <c r="AU49" i="53"/>
  <c r="AT49" i="53"/>
  <c r="AS49" i="53"/>
  <c r="AR49" i="53"/>
  <c r="AP49" i="53"/>
  <c r="AO49" i="53"/>
  <c r="AL49" i="53"/>
  <c r="AM49" i="53" s="1"/>
  <c r="AN49" i="53" s="1"/>
  <c r="AH49" i="53"/>
  <c r="Z49" i="53"/>
  <c r="R49" i="53"/>
  <c r="Q49" i="53"/>
  <c r="P49" i="53"/>
  <c r="O49" i="53"/>
  <c r="N49" i="53"/>
  <c r="AZ48" i="53"/>
  <c r="BA48" i="53" s="1"/>
  <c r="AW48" i="53"/>
  <c r="AX48" i="53" s="1"/>
  <c r="AU48" i="53"/>
  <c r="AT48" i="53"/>
  <c r="AS48" i="53"/>
  <c r="AR48" i="53"/>
  <c r="AP48" i="53"/>
  <c r="AO48" i="53"/>
  <c r="AL48" i="53"/>
  <c r="AM48" i="53" s="1"/>
  <c r="AN48" i="53" s="1"/>
  <c r="AJ48" i="53"/>
  <c r="AD48" i="53"/>
  <c r="AC48" i="53"/>
  <c r="AB48" i="53"/>
  <c r="U48" i="53"/>
  <c r="T48" i="53"/>
  <c r="S48" i="53"/>
  <c r="R48" i="53"/>
  <c r="Q48" i="53"/>
  <c r="P48" i="53"/>
  <c r="O48" i="53"/>
  <c r="N48" i="53"/>
  <c r="AZ47" i="53"/>
  <c r="BA47" i="53" s="1"/>
  <c r="AX47" i="53"/>
  <c r="AW47" i="53"/>
  <c r="AU47" i="53"/>
  <c r="AT47" i="53"/>
  <c r="AS47" i="53"/>
  <c r="AR47" i="53"/>
  <c r="AP47" i="53"/>
  <c r="AO47" i="53"/>
  <c r="AL47" i="53"/>
  <c r="AM47" i="53" s="1"/>
  <c r="AN47" i="53" s="1"/>
  <c r="AJ47" i="53"/>
  <c r="AI47" i="53"/>
  <c r="AH47" i="53"/>
  <c r="AG47" i="53"/>
  <c r="AF47" i="53"/>
  <c r="AE47" i="53"/>
  <c r="AD47" i="53"/>
  <c r="AC47" i="53"/>
  <c r="AB47" i="53"/>
  <c r="AA47" i="53"/>
  <c r="Z47" i="53"/>
  <c r="X47" i="53"/>
  <c r="W47" i="53"/>
  <c r="V47" i="53"/>
  <c r="U47" i="53"/>
  <c r="T47" i="53"/>
  <c r="S47" i="53"/>
  <c r="R47" i="53"/>
  <c r="Q47" i="53"/>
  <c r="P47" i="53"/>
  <c r="O47" i="53"/>
  <c r="N47" i="53"/>
  <c r="AZ46" i="53"/>
  <c r="BA46" i="53" s="1"/>
  <c r="AW46" i="53"/>
  <c r="AX46" i="53" s="1"/>
  <c r="AU46" i="53"/>
  <c r="AT46" i="53"/>
  <c r="AS46" i="53"/>
  <c r="AR46" i="53"/>
  <c r="AP46" i="53"/>
  <c r="AO46" i="53"/>
  <c r="AL46" i="53"/>
  <c r="AM46" i="53" s="1"/>
  <c r="AN46" i="53" s="1"/>
  <c r="AJ46" i="53"/>
  <c r="AI46" i="53"/>
  <c r="AH46" i="53"/>
  <c r="AG46" i="53"/>
  <c r="AF46" i="53"/>
  <c r="AE46" i="53"/>
  <c r="AD46" i="53"/>
  <c r="AC46" i="53"/>
  <c r="AB46" i="53"/>
  <c r="AA46" i="53"/>
  <c r="Z46" i="53"/>
  <c r="X46" i="53"/>
  <c r="W46" i="53"/>
  <c r="V46" i="53"/>
  <c r="U46" i="53"/>
  <c r="T46" i="53"/>
  <c r="S46" i="53"/>
  <c r="R46" i="53"/>
  <c r="Q46" i="53"/>
  <c r="P46" i="53"/>
  <c r="O46" i="53"/>
  <c r="N46" i="53"/>
  <c r="BA45" i="53"/>
  <c r="AZ45" i="53"/>
  <c r="AW45" i="53"/>
  <c r="AX45" i="53" s="1"/>
  <c r="AU45" i="53"/>
  <c r="AT45" i="53"/>
  <c r="AS45" i="53"/>
  <c r="AR45" i="53"/>
  <c r="AP45" i="53"/>
  <c r="AO45" i="53"/>
  <c r="AL45" i="53"/>
  <c r="AM45" i="53" s="1"/>
  <c r="AN45" i="53" s="1"/>
  <c r="AH45" i="53"/>
  <c r="Z45" i="53"/>
  <c r="R45" i="53"/>
  <c r="Q45" i="53"/>
  <c r="P45" i="53"/>
  <c r="O45" i="53"/>
  <c r="N45" i="53"/>
  <c r="AZ44" i="53"/>
  <c r="BA44" i="53" s="1"/>
  <c r="AW44" i="53"/>
  <c r="AX44" i="53" s="1"/>
  <c r="AU44" i="53"/>
  <c r="AT44" i="53"/>
  <c r="AS44" i="53"/>
  <c r="AR44" i="53"/>
  <c r="AP44" i="53"/>
  <c r="AO44" i="53"/>
  <c r="AL44" i="53"/>
  <c r="AM44" i="53" s="1"/>
  <c r="AN44" i="53" s="1"/>
  <c r="AJ44" i="53"/>
  <c r="AI44" i="53"/>
  <c r="AC44" i="53"/>
  <c r="AB44" i="53"/>
  <c r="AA44" i="53"/>
  <c r="T44" i="53"/>
  <c r="S44" i="53"/>
  <c r="R44" i="53"/>
  <c r="Q44" i="53"/>
  <c r="P44" i="53"/>
  <c r="O44" i="53"/>
  <c r="N44" i="53"/>
  <c r="AZ43" i="53"/>
  <c r="BA43" i="53" s="1"/>
  <c r="AW43" i="53"/>
  <c r="AX43" i="53" s="1"/>
  <c r="AU43" i="53"/>
  <c r="AT43" i="53"/>
  <c r="AS43" i="53"/>
  <c r="AR43" i="53"/>
  <c r="AP43" i="53"/>
  <c r="AO43" i="53"/>
  <c r="AL43" i="53"/>
  <c r="AM43" i="53" s="1"/>
  <c r="AN43" i="53" s="1"/>
  <c r="AJ43" i="53"/>
  <c r="AI43" i="53"/>
  <c r="AH43" i="53"/>
  <c r="AG43" i="53"/>
  <c r="AF43" i="53"/>
  <c r="AE43" i="53"/>
  <c r="AD43" i="53"/>
  <c r="AC43" i="53"/>
  <c r="AB43" i="53"/>
  <c r="AA43" i="53"/>
  <c r="Z43" i="53"/>
  <c r="X43" i="53"/>
  <c r="W43" i="53"/>
  <c r="V43" i="53"/>
  <c r="U43" i="53"/>
  <c r="T43" i="53"/>
  <c r="S43" i="53"/>
  <c r="R43" i="53"/>
  <c r="Q43" i="53"/>
  <c r="P43" i="53"/>
  <c r="O43" i="53"/>
  <c r="N43" i="53"/>
  <c r="AZ42" i="53"/>
  <c r="BA42" i="53" s="1"/>
  <c r="AW42" i="53"/>
  <c r="AX42" i="53" s="1"/>
  <c r="AU42" i="53"/>
  <c r="AT42" i="53"/>
  <c r="AS42" i="53"/>
  <c r="AR42" i="53"/>
  <c r="AP42" i="53"/>
  <c r="AO42" i="53"/>
  <c r="AL42" i="53"/>
  <c r="AM42" i="53" s="1"/>
  <c r="AN42" i="53" s="1"/>
  <c r="AJ42" i="53"/>
  <c r="AI42" i="53"/>
  <c r="AH42" i="53"/>
  <c r="AG42" i="53"/>
  <c r="AF42" i="53"/>
  <c r="AE42" i="53"/>
  <c r="AD42" i="53"/>
  <c r="AC42" i="53"/>
  <c r="AB42" i="53"/>
  <c r="AA42" i="53"/>
  <c r="Z42" i="53"/>
  <c r="X42" i="53"/>
  <c r="W42" i="53"/>
  <c r="V42" i="53"/>
  <c r="U42" i="53"/>
  <c r="T42" i="53"/>
  <c r="S42" i="53"/>
  <c r="R42" i="53"/>
  <c r="Q42" i="53"/>
  <c r="P42" i="53"/>
  <c r="O42" i="53"/>
  <c r="N42" i="53"/>
  <c r="AZ41" i="53"/>
  <c r="BA41" i="53" s="1"/>
  <c r="AW41" i="53"/>
  <c r="AX41" i="53" s="1"/>
  <c r="AU41" i="53"/>
  <c r="AT41" i="53"/>
  <c r="AS41" i="53"/>
  <c r="AR41" i="53"/>
  <c r="AP41" i="53"/>
  <c r="AO41" i="53"/>
  <c r="AL41" i="53"/>
  <c r="AM41" i="53" s="1"/>
  <c r="AN41" i="53" s="1"/>
  <c r="AI41" i="53"/>
  <c r="AA41" i="53"/>
  <c r="S41" i="53"/>
  <c r="R41" i="53"/>
  <c r="Q41" i="53"/>
  <c r="P41" i="53"/>
  <c r="O41" i="53"/>
  <c r="N41" i="53"/>
  <c r="AZ40" i="53"/>
  <c r="BA40" i="53" s="1"/>
  <c r="AW40" i="53"/>
  <c r="AX40" i="53" s="1"/>
  <c r="AU40" i="53"/>
  <c r="AT40" i="53"/>
  <c r="AS40" i="53"/>
  <c r="AR40" i="53"/>
  <c r="AP40" i="53"/>
  <c r="AO40" i="53"/>
  <c r="AL40" i="53"/>
  <c r="AM40" i="53" s="1"/>
  <c r="AN40" i="53" s="1"/>
  <c r="AE40" i="53"/>
  <c r="AD40" i="53"/>
  <c r="AC40" i="53"/>
  <c r="V40" i="53"/>
  <c r="U40" i="53"/>
  <c r="T40" i="53"/>
  <c r="R40" i="53"/>
  <c r="Q40" i="53"/>
  <c r="P40" i="53"/>
  <c r="O40" i="53"/>
  <c r="N40" i="53"/>
  <c r="BA39" i="53"/>
  <c r="AZ39" i="53"/>
  <c r="AW39" i="53"/>
  <c r="AX39" i="53" s="1"/>
  <c r="AU39" i="53"/>
  <c r="AT39" i="53"/>
  <c r="AS39" i="53"/>
  <c r="AR39" i="53"/>
  <c r="AP39" i="53"/>
  <c r="AO39" i="53"/>
  <c r="AL39" i="53"/>
  <c r="AM39" i="53" s="1"/>
  <c r="AN39" i="53" s="1"/>
  <c r="AJ39" i="53"/>
  <c r="AI39" i="53"/>
  <c r="AH39" i="53"/>
  <c r="AG39" i="53"/>
  <c r="AF39" i="53"/>
  <c r="AE39" i="53"/>
  <c r="AD39" i="53"/>
  <c r="AC39" i="53"/>
  <c r="AB39" i="53"/>
  <c r="AA39" i="53"/>
  <c r="Z39" i="53"/>
  <c r="X39" i="53"/>
  <c r="W39" i="53"/>
  <c r="V39" i="53"/>
  <c r="U39" i="53"/>
  <c r="T39" i="53"/>
  <c r="S39" i="53"/>
  <c r="R39" i="53"/>
  <c r="Q39" i="53"/>
  <c r="P39" i="53"/>
  <c r="O39" i="53"/>
  <c r="N39" i="53"/>
  <c r="AZ38" i="53"/>
  <c r="BA38" i="53" s="1"/>
  <c r="AW38" i="53"/>
  <c r="AX38" i="53" s="1"/>
  <c r="AU38" i="53"/>
  <c r="AT38" i="53"/>
  <c r="AS38" i="53"/>
  <c r="AR38" i="53"/>
  <c r="AP38" i="53"/>
  <c r="AO38" i="53"/>
  <c r="AL38" i="53"/>
  <c r="AM38" i="53" s="1"/>
  <c r="AN38" i="53" s="1"/>
  <c r="AJ38" i="53"/>
  <c r="AI38" i="53"/>
  <c r="AH38" i="53"/>
  <c r="AG38" i="53"/>
  <c r="AF38" i="53"/>
  <c r="AE38" i="53"/>
  <c r="AD38" i="53"/>
  <c r="AC38" i="53"/>
  <c r="AB38" i="53"/>
  <c r="AA38" i="53"/>
  <c r="Z38" i="53"/>
  <c r="X38" i="53"/>
  <c r="W38" i="53"/>
  <c r="V38" i="53"/>
  <c r="U38" i="53"/>
  <c r="T38" i="53"/>
  <c r="S38" i="53"/>
  <c r="R38" i="53"/>
  <c r="Q38" i="53"/>
  <c r="P38" i="53"/>
  <c r="O38" i="53"/>
  <c r="N38" i="53"/>
  <c r="AZ37" i="53"/>
  <c r="BA37" i="53" s="1"/>
  <c r="AW37" i="53"/>
  <c r="AX37" i="53" s="1"/>
  <c r="AU37" i="53"/>
  <c r="AT37" i="53"/>
  <c r="AS37" i="53"/>
  <c r="AR37" i="53"/>
  <c r="AP37" i="53"/>
  <c r="AO37" i="53"/>
  <c r="AL37" i="53"/>
  <c r="AM37" i="53" s="1"/>
  <c r="AN37" i="53" s="1"/>
  <c r="AC37" i="53"/>
  <c r="T37" i="53"/>
  <c r="R37" i="53"/>
  <c r="Q37" i="53"/>
  <c r="P37" i="53"/>
  <c r="O37" i="53"/>
  <c r="N37" i="53"/>
  <c r="AZ36" i="53"/>
  <c r="BA36" i="53" s="1"/>
  <c r="AW36" i="53"/>
  <c r="AX36" i="53" s="1"/>
  <c r="AU36" i="53"/>
  <c r="AT36" i="53"/>
  <c r="AS36" i="53"/>
  <c r="AR36" i="53"/>
  <c r="AP36" i="53"/>
  <c r="AO36" i="53"/>
  <c r="AL36" i="53"/>
  <c r="AM36" i="53" s="1"/>
  <c r="AN36" i="53" s="1"/>
  <c r="AF36" i="53"/>
  <c r="AE36" i="53"/>
  <c r="AD36" i="53"/>
  <c r="W36" i="53"/>
  <c r="V36" i="53"/>
  <c r="U36" i="53"/>
  <c r="R36" i="53"/>
  <c r="Q36" i="53"/>
  <c r="P36" i="53"/>
  <c r="O36" i="53"/>
  <c r="N36" i="53"/>
  <c r="AZ35" i="53"/>
  <c r="BA35" i="53" s="1"/>
  <c r="AW35" i="53"/>
  <c r="AX35" i="53" s="1"/>
  <c r="AU35" i="53"/>
  <c r="AT35" i="53"/>
  <c r="AS35" i="53"/>
  <c r="AR35" i="53"/>
  <c r="AP35" i="53"/>
  <c r="AO35" i="53"/>
  <c r="AL35" i="53"/>
  <c r="AM35" i="53" s="1"/>
  <c r="AN35" i="53" s="1"/>
  <c r="AJ35" i="53"/>
  <c r="AI35" i="53"/>
  <c r="AH35" i="53"/>
  <c r="AG35" i="53"/>
  <c r="AF35" i="53"/>
  <c r="AE35" i="53"/>
  <c r="AD35" i="53"/>
  <c r="AC35" i="53"/>
  <c r="AB35" i="53"/>
  <c r="AA35" i="53"/>
  <c r="Z35" i="53"/>
  <c r="X35" i="53"/>
  <c r="W35" i="53"/>
  <c r="V35" i="53"/>
  <c r="U35" i="53"/>
  <c r="T35" i="53"/>
  <c r="S35" i="53"/>
  <c r="R35" i="53"/>
  <c r="Q35" i="53"/>
  <c r="P35" i="53"/>
  <c r="O35" i="53"/>
  <c r="N35" i="53"/>
  <c r="AZ34" i="53"/>
  <c r="BA34" i="53" s="1"/>
  <c r="AW34" i="53"/>
  <c r="AX34" i="53" s="1"/>
  <c r="AU34" i="53"/>
  <c r="AT34" i="53"/>
  <c r="AS34" i="53"/>
  <c r="AR34" i="53"/>
  <c r="AP34" i="53"/>
  <c r="AO34" i="53"/>
  <c r="AL34" i="53"/>
  <c r="AM34" i="53" s="1"/>
  <c r="AN34" i="53" s="1"/>
  <c r="AJ34" i="53"/>
  <c r="AI34" i="53"/>
  <c r="AH34" i="53"/>
  <c r="AG34" i="53"/>
  <c r="AF34" i="53"/>
  <c r="AE34" i="53"/>
  <c r="AD34" i="53"/>
  <c r="AC34" i="53"/>
  <c r="AB34" i="53"/>
  <c r="AA34" i="53"/>
  <c r="Z34" i="53"/>
  <c r="X34" i="53"/>
  <c r="W34" i="53"/>
  <c r="V34" i="53"/>
  <c r="U34" i="53"/>
  <c r="T34" i="53"/>
  <c r="S34" i="53"/>
  <c r="R34" i="53"/>
  <c r="Q34" i="53"/>
  <c r="P34" i="53"/>
  <c r="O34" i="53"/>
  <c r="N34" i="53"/>
  <c r="AZ33" i="53"/>
  <c r="BA33" i="53" s="1"/>
  <c r="AW33" i="53"/>
  <c r="AX33" i="53" s="1"/>
  <c r="AU33" i="53"/>
  <c r="AT33" i="53"/>
  <c r="AS33" i="53"/>
  <c r="AR33" i="53"/>
  <c r="AP33" i="53"/>
  <c r="AO33" i="53"/>
  <c r="AL33" i="53"/>
  <c r="AM33" i="53" s="1"/>
  <c r="AN33" i="53" s="1"/>
  <c r="AC33" i="53"/>
  <c r="U33" i="53"/>
  <c r="R33" i="53"/>
  <c r="Q33" i="53"/>
  <c r="P33" i="53"/>
  <c r="O33" i="53"/>
  <c r="N33" i="53"/>
  <c r="AZ32" i="53"/>
  <c r="BA32" i="53" s="1"/>
  <c r="AW32" i="53"/>
  <c r="AX32" i="53" s="1"/>
  <c r="AU32" i="53"/>
  <c r="AT32" i="53"/>
  <c r="AS32" i="53"/>
  <c r="AR32" i="53"/>
  <c r="AP32" i="53"/>
  <c r="AO32" i="53"/>
  <c r="AL32" i="53"/>
  <c r="AM32" i="53" s="1"/>
  <c r="AN32" i="53" s="1"/>
  <c r="AG32" i="53"/>
  <c r="AF32" i="53"/>
  <c r="AE32" i="53"/>
  <c r="X32" i="53"/>
  <c r="W32" i="53"/>
  <c r="V32" i="53"/>
  <c r="R32" i="53"/>
  <c r="Q32" i="53"/>
  <c r="P32" i="53"/>
  <c r="O32" i="53"/>
  <c r="N32" i="53"/>
  <c r="AZ31" i="53"/>
  <c r="BA31" i="53" s="1"/>
  <c r="AW31" i="53"/>
  <c r="AX31" i="53" s="1"/>
  <c r="AU31" i="53"/>
  <c r="AT31" i="53"/>
  <c r="AS31" i="53"/>
  <c r="AR31" i="53"/>
  <c r="AP31" i="53"/>
  <c r="AO31" i="53"/>
  <c r="AL31" i="53"/>
  <c r="AM31" i="53" s="1"/>
  <c r="AN31" i="53" s="1"/>
  <c r="AJ31" i="53"/>
  <c r="AI31" i="53"/>
  <c r="AH31" i="53"/>
  <c r="AG31" i="53"/>
  <c r="AF31" i="53"/>
  <c r="AE31" i="53"/>
  <c r="AD31" i="53"/>
  <c r="AC31" i="53"/>
  <c r="AB31" i="53"/>
  <c r="AA31" i="53"/>
  <c r="Z31" i="53"/>
  <c r="X31" i="53"/>
  <c r="W31" i="53"/>
  <c r="V31" i="53"/>
  <c r="U31" i="53"/>
  <c r="T31" i="53"/>
  <c r="S31" i="53"/>
  <c r="R31" i="53"/>
  <c r="Q31" i="53"/>
  <c r="P31" i="53"/>
  <c r="O31" i="53"/>
  <c r="N31" i="53"/>
  <c r="AZ30" i="53"/>
  <c r="BA30" i="53" s="1"/>
  <c r="AW30" i="53"/>
  <c r="AX30" i="53" s="1"/>
  <c r="AU30" i="53"/>
  <c r="AT30" i="53"/>
  <c r="AS30" i="53"/>
  <c r="AR30" i="53"/>
  <c r="AP30" i="53"/>
  <c r="AO30" i="53"/>
  <c r="AL30" i="53"/>
  <c r="AM30" i="53" s="1"/>
  <c r="AN30" i="53" s="1"/>
  <c r="AJ30" i="53"/>
  <c r="AI30" i="53"/>
  <c r="AH30" i="53"/>
  <c r="AG30" i="53"/>
  <c r="AF30" i="53"/>
  <c r="AE30" i="53"/>
  <c r="AD30" i="53"/>
  <c r="AC30" i="53"/>
  <c r="AB30" i="53"/>
  <c r="AA30" i="53"/>
  <c r="Z30" i="53"/>
  <c r="X30" i="53"/>
  <c r="W30" i="53"/>
  <c r="V30" i="53"/>
  <c r="U30" i="53"/>
  <c r="T30" i="53"/>
  <c r="S30" i="53"/>
  <c r="R30" i="53"/>
  <c r="Q30" i="53"/>
  <c r="P30" i="53"/>
  <c r="O30" i="53"/>
  <c r="N30" i="53"/>
  <c r="AZ29" i="53"/>
  <c r="BA29" i="53" s="1"/>
  <c r="AW29" i="53"/>
  <c r="AX29" i="53" s="1"/>
  <c r="AU29" i="53"/>
  <c r="AT29" i="53"/>
  <c r="AS29" i="53"/>
  <c r="AR29" i="53"/>
  <c r="AP29" i="53"/>
  <c r="AO29" i="53"/>
  <c r="AL29" i="53"/>
  <c r="AM29" i="53" s="1"/>
  <c r="AN29" i="53" s="1"/>
  <c r="AE29" i="53"/>
  <c r="V29" i="53"/>
  <c r="R29" i="53"/>
  <c r="Q29" i="53"/>
  <c r="P29" i="53"/>
  <c r="O29" i="53"/>
  <c r="N29" i="53"/>
  <c r="AZ28" i="53"/>
  <c r="BA28" i="53" s="1"/>
  <c r="AW28" i="53"/>
  <c r="AX28" i="53" s="1"/>
  <c r="AU28" i="53"/>
  <c r="AT28" i="53"/>
  <c r="AS28" i="53"/>
  <c r="AR28" i="53"/>
  <c r="AP28" i="53"/>
  <c r="AO28" i="53"/>
  <c r="AM28" i="53"/>
  <c r="AN28" i="53" s="1"/>
  <c r="AL28" i="53"/>
  <c r="AH28" i="53"/>
  <c r="AG28" i="53"/>
  <c r="AF28" i="53"/>
  <c r="Z28" i="53"/>
  <c r="X28" i="53"/>
  <c r="W28" i="53"/>
  <c r="R28" i="53"/>
  <c r="Q28" i="53"/>
  <c r="P28" i="53"/>
  <c r="O28" i="53"/>
  <c r="N28" i="53"/>
  <c r="AZ27" i="53"/>
  <c r="BA27" i="53" s="1"/>
  <c r="AW27" i="53"/>
  <c r="AX27" i="53" s="1"/>
  <c r="AU27" i="53"/>
  <c r="AT27" i="53"/>
  <c r="AS27" i="53"/>
  <c r="AR27" i="53"/>
  <c r="AP27" i="53"/>
  <c r="AO27" i="53"/>
  <c r="AL27" i="53"/>
  <c r="AM27" i="53" s="1"/>
  <c r="AN27" i="53" s="1"/>
  <c r="AJ27" i="53"/>
  <c r="AK27" i="53" s="1"/>
  <c r="AI27" i="53"/>
  <c r="AH27" i="53"/>
  <c r="AG27" i="53"/>
  <c r="AF27" i="53"/>
  <c r="AE27" i="53"/>
  <c r="AD27" i="53"/>
  <c r="AC27" i="53"/>
  <c r="AB27" i="53"/>
  <c r="Z27" i="53"/>
  <c r="X27" i="53"/>
  <c r="W27" i="53"/>
  <c r="V27" i="53"/>
  <c r="U27" i="53"/>
  <c r="T27" i="53"/>
  <c r="S27" i="53"/>
  <c r="R27" i="53"/>
  <c r="Q27" i="53"/>
  <c r="P27" i="53"/>
  <c r="O27" i="53"/>
  <c r="N27" i="53"/>
  <c r="AZ26" i="53"/>
  <c r="BA26" i="53" s="1"/>
  <c r="AW26" i="53"/>
  <c r="AX26" i="53" s="1"/>
  <c r="AU26" i="53"/>
  <c r="AT26" i="53"/>
  <c r="AS26" i="53"/>
  <c r="AR26" i="53"/>
  <c r="AP26" i="53"/>
  <c r="AO26" i="53"/>
  <c r="AL26" i="53"/>
  <c r="AM26" i="53" s="1"/>
  <c r="AN26" i="53" s="1"/>
  <c r="AJ26" i="53"/>
  <c r="AK26" i="53" s="1"/>
  <c r="AI26" i="53"/>
  <c r="AH26" i="53"/>
  <c r="AG26" i="53"/>
  <c r="AF26" i="53"/>
  <c r="AE26" i="53"/>
  <c r="AC26" i="53"/>
  <c r="AB26" i="53"/>
  <c r="Z26" i="53"/>
  <c r="X26" i="53"/>
  <c r="W26" i="53"/>
  <c r="V26" i="53"/>
  <c r="U26" i="53"/>
  <c r="T26" i="53"/>
  <c r="S26" i="53"/>
  <c r="R26" i="53"/>
  <c r="Q26" i="53"/>
  <c r="P26" i="53"/>
  <c r="O26" i="53"/>
  <c r="N26" i="53"/>
  <c r="AZ25" i="53"/>
  <c r="BA25" i="53" s="1"/>
  <c r="AW25" i="53"/>
  <c r="AX25" i="53" s="1"/>
  <c r="AU25" i="53"/>
  <c r="AT25" i="53"/>
  <c r="AS25" i="53"/>
  <c r="AR25" i="53"/>
  <c r="AP25" i="53"/>
  <c r="AO25" i="53"/>
  <c r="AL25" i="53"/>
  <c r="AM25" i="53" s="1"/>
  <c r="AN25" i="53" s="1"/>
  <c r="AB25" i="53"/>
  <c r="S25" i="53"/>
  <c r="R25" i="53"/>
  <c r="Q25" i="53"/>
  <c r="P25" i="53"/>
  <c r="O25" i="53"/>
  <c r="N25" i="53"/>
  <c r="AZ24" i="53"/>
  <c r="BA24" i="53" s="1"/>
  <c r="AU24" i="53"/>
  <c r="AT24" i="53"/>
  <c r="AS24" i="53"/>
  <c r="AR24" i="53"/>
  <c r="AP24" i="53"/>
  <c r="AO24" i="53"/>
  <c r="AL24" i="53"/>
  <c r="AM24" i="53" s="1"/>
  <c r="AN24" i="53" s="1"/>
  <c r="AJ24" i="53"/>
  <c r="AK24" i="53" s="1"/>
  <c r="AI24" i="53"/>
  <c r="AH24" i="53"/>
  <c r="Z24" i="53"/>
  <c r="X24" i="53"/>
  <c r="R24" i="53"/>
  <c r="Q24" i="53"/>
  <c r="P24" i="53"/>
  <c r="O24" i="53"/>
  <c r="N24" i="53"/>
  <c r="AZ23" i="53"/>
  <c r="BA23" i="53" s="1"/>
  <c r="AU23" i="53"/>
  <c r="AT23" i="53"/>
  <c r="AS23" i="53"/>
  <c r="AR23" i="53"/>
  <c r="AP23" i="53"/>
  <c r="AO23" i="53"/>
  <c r="AL23" i="53"/>
  <c r="AM23" i="53" s="1"/>
  <c r="AN23" i="53" s="1"/>
  <c r="AJ23" i="53"/>
  <c r="AK23" i="53" s="1"/>
  <c r="AI23" i="53"/>
  <c r="AG23" i="53"/>
  <c r="AF23" i="53"/>
  <c r="AE23" i="53"/>
  <c r="AD23" i="53"/>
  <c r="Z23" i="53"/>
  <c r="X23" i="53"/>
  <c r="W23" i="53"/>
  <c r="V23" i="53"/>
  <c r="U23" i="53"/>
  <c r="T23" i="53"/>
  <c r="S23" i="53"/>
  <c r="R23" i="53"/>
  <c r="Q23" i="53"/>
  <c r="P23" i="53"/>
  <c r="O23" i="53"/>
  <c r="N23" i="53"/>
  <c r="AZ22" i="53"/>
  <c r="BA22" i="53" s="1"/>
  <c r="AU22" i="53"/>
  <c r="AT22" i="53"/>
  <c r="AS22" i="53"/>
  <c r="AR22" i="53"/>
  <c r="AP22" i="53"/>
  <c r="AO22" i="53"/>
  <c r="AL22" i="53"/>
  <c r="AM22" i="53" s="1"/>
  <c r="AN22" i="53" s="1"/>
  <c r="AJ22" i="53"/>
  <c r="AK22" i="53" s="1"/>
  <c r="AI22" i="53"/>
  <c r="AH22" i="53"/>
  <c r="AG22" i="53"/>
  <c r="AE22" i="53"/>
  <c r="AD22" i="53"/>
  <c r="X22" i="53"/>
  <c r="W22" i="53"/>
  <c r="V22" i="53"/>
  <c r="U22" i="53"/>
  <c r="T22" i="53"/>
  <c r="S22" i="53"/>
  <c r="R22" i="53"/>
  <c r="Q22" i="53"/>
  <c r="P22" i="53"/>
  <c r="O22" i="53"/>
  <c r="N22" i="53"/>
  <c r="AZ21" i="53"/>
  <c r="BA21" i="53" s="1"/>
  <c r="AU21" i="53"/>
  <c r="AT21" i="53"/>
  <c r="AS21" i="53"/>
  <c r="AR21" i="53"/>
  <c r="AP21" i="53"/>
  <c r="AO21" i="53"/>
  <c r="AL21" i="53"/>
  <c r="AM21" i="53" s="1"/>
  <c r="AN21" i="53" s="1"/>
  <c r="AJ21" i="53"/>
  <c r="AK21" i="53" s="1"/>
  <c r="R21" i="53"/>
  <c r="Q21" i="53"/>
  <c r="P21" i="53"/>
  <c r="O21" i="53"/>
  <c r="N21" i="53"/>
  <c r="AZ20" i="53"/>
  <c r="BA20" i="53" s="1"/>
  <c r="AU20" i="53"/>
  <c r="AT20" i="53"/>
  <c r="AS20" i="53"/>
  <c r="AR20" i="53"/>
  <c r="AP20" i="53"/>
  <c r="AO20" i="53"/>
  <c r="AL20" i="53"/>
  <c r="AM20" i="53" s="1"/>
  <c r="AN20" i="53" s="1"/>
  <c r="AJ20" i="53"/>
  <c r="AK20" i="53" s="1"/>
  <c r="AI20" i="53"/>
  <c r="AA20" i="53"/>
  <c r="Z20" i="53"/>
  <c r="S20" i="53"/>
  <c r="R20" i="53"/>
  <c r="Q20" i="53"/>
  <c r="P20" i="53"/>
  <c r="O20" i="53"/>
  <c r="N20" i="53"/>
  <c r="AZ19" i="53"/>
  <c r="BA19" i="53" s="1"/>
  <c r="AU19" i="53"/>
  <c r="AT19" i="53"/>
  <c r="AS19" i="53"/>
  <c r="AR19" i="53"/>
  <c r="AP19" i="53"/>
  <c r="AO19" i="53"/>
  <c r="AL19" i="53"/>
  <c r="AM19" i="53" s="1"/>
  <c r="AN19" i="53" s="1"/>
  <c r="AJ19" i="53"/>
  <c r="AK19" i="53" s="1"/>
  <c r="AI19" i="53"/>
  <c r="AG19" i="53"/>
  <c r="AF19" i="53"/>
  <c r="AE19" i="53"/>
  <c r="X19" i="53"/>
  <c r="W19" i="53"/>
  <c r="V19" i="53"/>
  <c r="U19" i="53"/>
  <c r="T19" i="53"/>
  <c r="S19" i="53"/>
  <c r="R19" i="53"/>
  <c r="Q19" i="53"/>
  <c r="P19" i="53"/>
  <c r="O19" i="53"/>
  <c r="N19" i="53"/>
  <c r="AZ18" i="53"/>
  <c r="BA18" i="53" s="1"/>
  <c r="AU18" i="53"/>
  <c r="AT18" i="53"/>
  <c r="AS18" i="53"/>
  <c r="AR18" i="53"/>
  <c r="AP18" i="53"/>
  <c r="AP55" i="53" s="1"/>
  <c r="Q18" i="68" s="1"/>
  <c r="AO18" i="53"/>
  <c r="AL18" i="53"/>
  <c r="AM18" i="53" s="1"/>
  <c r="AN18" i="53" s="1"/>
  <c r="AJ18" i="53"/>
  <c r="AK18" i="53" s="1"/>
  <c r="AI18" i="53"/>
  <c r="AH18" i="53"/>
  <c r="AF18" i="53"/>
  <c r="AE18" i="53"/>
  <c r="AD18" i="53"/>
  <c r="AC18" i="53"/>
  <c r="Z18" i="53"/>
  <c r="X18" i="53"/>
  <c r="W18" i="53"/>
  <c r="V18" i="53"/>
  <c r="U18" i="53"/>
  <c r="T18" i="53"/>
  <c r="S18" i="53"/>
  <c r="Q18" i="53"/>
  <c r="P18" i="53"/>
  <c r="O18" i="53"/>
  <c r="N18" i="53"/>
  <c r="R18" i="53" s="1"/>
  <c r="E8" i="53"/>
  <c r="R33" i="62" l="1"/>
  <c r="AS28" i="65"/>
  <c r="AU21" i="59"/>
  <c r="AU20" i="59"/>
  <c r="AT23" i="59"/>
  <c r="AU27" i="65"/>
  <c r="AU26" i="65"/>
  <c r="AU26" i="59"/>
  <c r="R22" i="59"/>
  <c r="AU26" i="62"/>
  <c r="AU24" i="62"/>
  <c r="AU30" i="62"/>
  <c r="AU20" i="62"/>
  <c r="AU25" i="62"/>
  <c r="AU27" i="62"/>
  <c r="AU29" i="62"/>
  <c r="R19" i="62"/>
  <c r="R27" i="62"/>
  <c r="AL27" i="62" s="1"/>
  <c r="AM27" i="62" s="1"/>
  <c r="AN27" i="62" s="1"/>
  <c r="AS29" i="62"/>
  <c r="R22" i="62"/>
  <c r="AL22" i="62" s="1"/>
  <c r="AM22" i="62" s="1"/>
  <c r="AN22" i="62" s="1"/>
  <c r="R31" i="62"/>
  <c r="AU25" i="65"/>
  <c r="X15" i="88"/>
  <c r="AB15" i="88" s="1"/>
  <c r="X15" i="87"/>
  <c r="AB15" i="87" s="1"/>
  <c r="X15" i="86"/>
  <c r="AB15" i="86" s="1"/>
  <c r="X15" i="85"/>
  <c r="AB15" i="85" s="1"/>
  <c r="X15" i="84"/>
  <c r="AB15" i="84" s="1"/>
  <c r="X15" i="82"/>
  <c r="AB15" i="82" s="1"/>
  <c r="R49" i="65"/>
  <c r="R46" i="65"/>
  <c r="R43" i="65"/>
  <c r="R29" i="65"/>
  <c r="R27" i="65"/>
  <c r="R31" i="65"/>
  <c r="R35" i="65"/>
  <c r="R39" i="65"/>
  <c r="R47" i="65"/>
  <c r="R48" i="65"/>
  <c r="R52" i="65"/>
  <c r="R37" i="65"/>
  <c r="AT38" i="65"/>
  <c r="Y48" i="65"/>
  <c r="R38" i="65"/>
  <c r="Y37" i="65"/>
  <c r="R44" i="65"/>
  <c r="R36" i="65"/>
  <c r="R51" i="65"/>
  <c r="Z22" i="53"/>
  <c r="AU24" i="65"/>
  <c r="Y35" i="65"/>
  <c r="Y39" i="65"/>
  <c r="Y43" i="65"/>
  <c r="AT44" i="65"/>
  <c r="Y45" i="65"/>
  <c r="AT46" i="65"/>
  <c r="AT32" i="65"/>
  <c r="Y33" i="65"/>
  <c r="AT40" i="65"/>
  <c r="Y41" i="65"/>
  <c r="Y47" i="65"/>
  <c r="Y51" i="65"/>
  <c r="AT52" i="65"/>
  <c r="Y53" i="65"/>
  <c r="R34" i="65"/>
  <c r="AS37" i="65"/>
  <c r="Y38" i="65"/>
  <c r="R42" i="65"/>
  <c r="AT48" i="65"/>
  <c r="Y49" i="65"/>
  <c r="R32" i="65"/>
  <c r="R40" i="65"/>
  <c r="AS45" i="65"/>
  <c r="Y46" i="65"/>
  <c r="R50" i="65"/>
  <c r="AT36" i="65"/>
  <c r="AS46" i="65"/>
  <c r="Y30" i="65"/>
  <c r="AS53" i="65"/>
  <c r="R28" i="65"/>
  <c r="AL28" i="65" s="1"/>
  <c r="AM28" i="65" s="1"/>
  <c r="AN28" i="65" s="1"/>
  <c r="AS33" i="65"/>
  <c r="Y34" i="65"/>
  <c r="Y36" i="65"/>
  <c r="AS41" i="65"/>
  <c r="Y42" i="65"/>
  <c r="Y44" i="65"/>
  <c r="R45" i="65"/>
  <c r="Y32" i="65"/>
  <c r="R33" i="65"/>
  <c r="AS38" i="65"/>
  <c r="Y40" i="65"/>
  <c r="R41" i="65"/>
  <c r="AS49" i="65"/>
  <c r="Y50" i="65"/>
  <c r="Y52" i="65"/>
  <c r="R53" i="65"/>
  <c r="AX54" i="62"/>
  <c r="AV54" i="62" s="1"/>
  <c r="AT52" i="62"/>
  <c r="AS37" i="62"/>
  <c r="AS41" i="62"/>
  <c r="AS33" i="62"/>
  <c r="R37" i="62"/>
  <c r="AT37" i="62"/>
  <c r="AS50" i="62"/>
  <c r="AO55" i="62"/>
  <c r="O24" i="68" s="1"/>
  <c r="R52" i="62"/>
  <c r="AT44" i="62"/>
  <c r="AT36" i="62"/>
  <c r="AS42" i="62"/>
  <c r="AT32" i="62"/>
  <c r="R42" i="62"/>
  <c r="R49" i="62"/>
  <c r="AP55" i="62"/>
  <c r="Q24" i="68" s="1"/>
  <c r="AT40" i="62"/>
  <c r="AS53" i="62"/>
  <c r="R23" i="62"/>
  <c r="AL23" i="62" s="1"/>
  <c r="AM23" i="62" s="1"/>
  <c r="AN23" i="62" s="1"/>
  <c r="AS34" i="62"/>
  <c r="R46" i="62"/>
  <c r="R48" i="62"/>
  <c r="AS49" i="62"/>
  <c r="R20" i="62"/>
  <c r="AS26" i="62"/>
  <c r="R32" i="62"/>
  <c r="R34" i="62"/>
  <c r="R38" i="62"/>
  <c r="R44" i="62"/>
  <c r="R51" i="59"/>
  <c r="R45" i="59"/>
  <c r="R31" i="59"/>
  <c r="R37" i="59"/>
  <c r="R38" i="59"/>
  <c r="R46" i="59"/>
  <c r="R29" i="59"/>
  <c r="AT35" i="59"/>
  <c r="AS40" i="59"/>
  <c r="AT47" i="59"/>
  <c r="AT51" i="59"/>
  <c r="R20" i="59"/>
  <c r="AS35" i="59"/>
  <c r="AS51" i="59"/>
  <c r="AO55" i="59"/>
  <c r="O22" i="68" s="1"/>
  <c r="AT19" i="59"/>
  <c r="AP55" i="59"/>
  <c r="Q22" i="68" s="1"/>
  <c r="AS32" i="59"/>
  <c r="R47" i="59"/>
  <c r="AS36" i="59"/>
  <c r="R42" i="59"/>
  <c r="R21" i="59"/>
  <c r="AL21" i="59" s="1"/>
  <c r="AM21" i="59" s="1"/>
  <c r="AN21" i="59" s="1"/>
  <c r="R28" i="59"/>
  <c r="R32" i="59"/>
  <c r="R34" i="59"/>
  <c r="R36" i="59"/>
  <c r="AT39" i="59"/>
  <c r="AS43" i="59"/>
  <c r="AT46" i="59"/>
  <c r="AS48" i="59"/>
  <c r="AS52" i="59"/>
  <c r="AT31" i="59"/>
  <c r="AS44" i="59"/>
  <c r="AS22" i="59"/>
  <c r="R39" i="59"/>
  <c r="R43" i="59"/>
  <c r="AT43" i="59"/>
  <c r="R48" i="59"/>
  <c r="R50" i="59"/>
  <c r="R52" i="59"/>
  <c r="AO55" i="56"/>
  <c r="O20" i="68" s="1"/>
  <c r="AP55" i="56"/>
  <c r="Q20" i="68" s="1"/>
  <c r="Y41" i="56"/>
  <c r="AT57" i="53"/>
  <c r="AU59" i="53"/>
  <c r="AO55" i="53"/>
  <c r="O18" i="68" s="1"/>
  <c r="AA24" i="53"/>
  <c r="AC22" i="53"/>
  <c r="AC23" i="53"/>
  <c r="AT18" i="65"/>
  <c r="AU18" i="65"/>
  <c r="AU19" i="65"/>
  <c r="AU20" i="65"/>
  <c r="AU21" i="65"/>
  <c r="R20" i="65"/>
  <c r="AL20" i="65" s="1"/>
  <c r="AM20" i="65" s="1"/>
  <c r="AN20" i="65" s="1"/>
  <c r="AU23" i="65"/>
  <c r="AF22" i="53"/>
  <c r="AH23" i="53"/>
  <c r="R19" i="65"/>
  <c r="AL19" i="65" s="1"/>
  <c r="AM19" i="65" s="1"/>
  <c r="AN19" i="65" s="1"/>
  <c r="AS29" i="65"/>
  <c r="AO55" i="65"/>
  <c r="O26" i="19" s="1"/>
  <c r="R23" i="65"/>
  <c r="AL23" i="65" s="1"/>
  <c r="AM23" i="65" s="1"/>
  <c r="AN23" i="65" s="1"/>
  <c r="AT28" i="65"/>
  <c r="Y20" i="65"/>
  <c r="Y18" i="65"/>
  <c r="R26" i="65"/>
  <c r="AL26" i="65" s="1"/>
  <c r="AM26" i="65" s="1"/>
  <c r="AN26" i="65" s="1"/>
  <c r="AT22" i="65"/>
  <c r="AS30" i="65"/>
  <c r="W54" i="65"/>
  <c r="W55" i="65" s="1"/>
  <c r="H63" i="65" s="1"/>
  <c r="Y29" i="65"/>
  <c r="R30" i="65"/>
  <c r="AT30" i="65"/>
  <c r="AP55" i="65"/>
  <c r="Q26" i="19" s="1"/>
  <c r="X54" i="65"/>
  <c r="X55" i="65" s="1"/>
  <c r="I63" i="65" s="1"/>
  <c r="Y31" i="65"/>
  <c r="B54" i="56"/>
  <c r="G70" i="56" s="1"/>
  <c r="G74" i="56" s="1"/>
  <c r="B54" i="53"/>
  <c r="AQ56" i="53" s="1"/>
  <c r="AQ54" i="53" s="1"/>
  <c r="M63" i="53" s="1"/>
  <c r="E72" i="65"/>
  <c r="F72" i="65"/>
  <c r="D70" i="65"/>
  <c r="D74" i="65" s="1"/>
  <c r="G72" i="65"/>
  <c r="E70" i="65"/>
  <c r="E74" i="65" s="1"/>
  <c r="H72" i="65"/>
  <c r="F70" i="65"/>
  <c r="F74" i="65" s="1"/>
  <c r="G70" i="65"/>
  <c r="G74" i="65" s="1"/>
  <c r="H70" i="65"/>
  <c r="H74" i="65" s="1"/>
  <c r="AQ56" i="65"/>
  <c r="AQ54" i="65" s="1"/>
  <c r="D26" i="19"/>
  <c r="D26" i="68"/>
  <c r="D72" i="65"/>
  <c r="B54" i="62"/>
  <c r="F70" i="62" s="1"/>
  <c r="F74" i="62" s="1"/>
  <c r="B54" i="59"/>
  <c r="AQ56" i="59" s="1"/>
  <c r="Y27" i="65"/>
  <c r="Y25" i="65"/>
  <c r="V54" i="65"/>
  <c r="V55" i="65" s="1"/>
  <c r="G63" i="65" s="1"/>
  <c r="Y26" i="65"/>
  <c r="AS25" i="65"/>
  <c r="R24" i="65"/>
  <c r="AL24" i="65" s="1"/>
  <c r="AM24" i="65" s="1"/>
  <c r="AN24" i="65" s="1"/>
  <c r="Y24" i="65"/>
  <c r="AB24" i="65" s="1"/>
  <c r="Y23" i="65"/>
  <c r="Z23" i="65" s="1"/>
  <c r="AI54" i="65"/>
  <c r="AI55" i="65" s="1"/>
  <c r="AS22" i="65"/>
  <c r="R22" i="65"/>
  <c r="AL22" i="65" s="1"/>
  <c r="AM22" i="65" s="1"/>
  <c r="AN22" i="65" s="1"/>
  <c r="AS21" i="65"/>
  <c r="AS20" i="65"/>
  <c r="AT20" i="65"/>
  <c r="T54" i="65"/>
  <c r="T55" i="65" s="1"/>
  <c r="E63" i="65" s="1"/>
  <c r="Y19" i="65"/>
  <c r="Y28" i="65"/>
  <c r="AB28" i="65" s="1"/>
  <c r="Y22" i="65"/>
  <c r="AF22" i="65" s="1"/>
  <c r="Y21" i="65"/>
  <c r="AD54" i="65"/>
  <c r="S54" i="65"/>
  <c r="S55" i="65" s="1"/>
  <c r="H54" i="65" s="1"/>
  <c r="F26" i="19" s="1"/>
  <c r="Y18" i="62"/>
  <c r="Y42" i="62"/>
  <c r="Y46" i="62"/>
  <c r="Y48" i="62"/>
  <c r="Y34" i="62"/>
  <c r="Y38" i="62"/>
  <c r="Y40" i="62"/>
  <c r="Y32" i="62"/>
  <c r="Y43" i="59"/>
  <c r="Y45" i="59"/>
  <c r="Y25" i="59"/>
  <c r="Y51" i="59"/>
  <c r="Y53" i="59"/>
  <c r="Y33" i="56"/>
  <c r="AC33" i="56" s="1"/>
  <c r="Y49" i="56"/>
  <c r="Y34" i="53"/>
  <c r="AS22" i="62"/>
  <c r="AS24" i="62"/>
  <c r="R26" i="62"/>
  <c r="AL26" i="62" s="1"/>
  <c r="AM26" i="62" s="1"/>
  <c r="AN26" i="62" s="1"/>
  <c r="R28" i="62"/>
  <c r="R29" i="62"/>
  <c r="AL29" i="62" s="1"/>
  <c r="AM29" i="62" s="1"/>
  <c r="AN29" i="62" s="1"/>
  <c r="AT29" i="62"/>
  <c r="AT21" i="62"/>
  <c r="R25" i="62"/>
  <c r="AL25" i="62" s="1"/>
  <c r="AM25" i="62" s="1"/>
  <c r="AN25" i="62" s="1"/>
  <c r="AS25" i="62"/>
  <c r="AS21" i="62"/>
  <c r="AT28" i="62"/>
  <c r="Y22" i="62"/>
  <c r="AT22" i="62"/>
  <c r="AX54" i="65"/>
  <c r="AV54" i="65" s="1"/>
  <c r="BA54" i="65"/>
  <c r="AY54" i="65" s="1"/>
  <c r="AO63" i="65" s="1"/>
  <c r="R18" i="65"/>
  <c r="AU22" i="65"/>
  <c r="AT25" i="65"/>
  <c r="AU28" i="65"/>
  <c r="AT33" i="65"/>
  <c r="AL36" i="65"/>
  <c r="AM36" i="65" s="1"/>
  <c r="AN36" i="65" s="1"/>
  <c r="AU36" i="65"/>
  <c r="AT41" i="65"/>
  <c r="AL44" i="65"/>
  <c r="AM44" i="65" s="1"/>
  <c r="AN44" i="65" s="1"/>
  <c r="AU44" i="65"/>
  <c r="AT49" i="65"/>
  <c r="AL52" i="65"/>
  <c r="AM52" i="65" s="1"/>
  <c r="AN52" i="65" s="1"/>
  <c r="AU52" i="65"/>
  <c r="R21" i="65"/>
  <c r="AL21" i="65" s="1"/>
  <c r="AM21" i="65" s="1"/>
  <c r="AN21" i="65" s="1"/>
  <c r="AS23" i="65"/>
  <c r="AS27" i="65"/>
  <c r="AL33" i="65"/>
  <c r="AM33" i="65" s="1"/>
  <c r="AN33" i="65" s="1"/>
  <c r="AS35" i="65"/>
  <c r="AL41" i="65"/>
  <c r="AM41" i="65" s="1"/>
  <c r="AN41" i="65" s="1"/>
  <c r="AS43" i="65"/>
  <c r="AL49" i="65"/>
  <c r="AM49" i="65" s="1"/>
  <c r="AN49" i="65" s="1"/>
  <c r="AS51" i="65"/>
  <c r="AS18" i="65"/>
  <c r="AT23" i="65"/>
  <c r="AT27" i="65"/>
  <c r="AL30" i="65"/>
  <c r="AM30" i="65" s="1"/>
  <c r="AN30" i="65" s="1"/>
  <c r="AS32" i="65"/>
  <c r="AT35" i="65"/>
  <c r="AL38" i="65"/>
  <c r="AM38" i="65" s="1"/>
  <c r="AN38" i="65" s="1"/>
  <c r="AS40" i="65"/>
  <c r="AT43" i="65"/>
  <c r="AL46" i="65"/>
  <c r="AM46" i="65" s="1"/>
  <c r="AN46" i="65" s="1"/>
  <c r="AS48" i="65"/>
  <c r="AT51" i="65"/>
  <c r="AL27" i="65"/>
  <c r="AM27" i="65" s="1"/>
  <c r="AN27" i="65" s="1"/>
  <c r="AL35" i="65"/>
  <c r="AM35" i="65" s="1"/>
  <c r="AN35" i="65" s="1"/>
  <c r="AL43" i="65"/>
  <c r="AM43" i="65" s="1"/>
  <c r="AN43" i="65" s="1"/>
  <c r="AL51" i="65"/>
  <c r="AM51" i="65" s="1"/>
  <c r="AN51" i="65" s="1"/>
  <c r="U54" i="65"/>
  <c r="U55" i="65" s="1"/>
  <c r="F63" i="65" s="1"/>
  <c r="AT21" i="65"/>
  <c r="AS24" i="65"/>
  <c r="AS26" i="65"/>
  <c r="AT29" i="65"/>
  <c r="AL32" i="65"/>
  <c r="AM32" i="65" s="1"/>
  <c r="AN32" i="65" s="1"/>
  <c r="AS34" i="65"/>
  <c r="AT37" i="65"/>
  <c r="AL40" i="65"/>
  <c r="AM40" i="65" s="1"/>
  <c r="AN40" i="65" s="1"/>
  <c r="AS42" i="65"/>
  <c r="AT45" i="65"/>
  <c r="AL48" i="65"/>
  <c r="AM48" i="65" s="1"/>
  <c r="AN48" i="65" s="1"/>
  <c r="AS50" i="65"/>
  <c r="AT53" i="65"/>
  <c r="AS19" i="65"/>
  <c r="AT24" i="65"/>
  <c r="R25" i="65"/>
  <c r="AL25" i="65" s="1"/>
  <c r="AM25" i="65" s="1"/>
  <c r="AN25" i="65" s="1"/>
  <c r="AT26" i="65"/>
  <c r="AL29" i="65"/>
  <c r="AM29" i="65" s="1"/>
  <c r="AN29" i="65" s="1"/>
  <c r="AS31" i="65"/>
  <c r="AT34" i="65"/>
  <c r="AL37" i="65"/>
  <c r="AM37" i="65" s="1"/>
  <c r="AN37" i="65" s="1"/>
  <c r="AS39" i="65"/>
  <c r="AT42" i="65"/>
  <c r="AL45" i="65"/>
  <c r="AM45" i="65" s="1"/>
  <c r="AN45" i="65" s="1"/>
  <c r="AS47" i="65"/>
  <c r="AT50" i="65"/>
  <c r="AL53" i="65"/>
  <c r="AM53" i="65" s="1"/>
  <c r="AN53" i="65" s="1"/>
  <c r="AT19" i="65"/>
  <c r="AT31" i="65"/>
  <c r="AL34" i="65"/>
  <c r="AM34" i="65" s="1"/>
  <c r="AN34" i="65" s="1"/>
  <c r="AT39" i="65"/>
  <c r="AL42" i="65"/>
  <c r="AM42" i="65" s="1"/>
  <c r="AN42" i="65" s="1"/>
  <c r="AT47" i="65"/>
  <c r="AL50" i="65"/>
  <c r="AM50" i="65" s="1"/>
  <c r="AN50" i="65" s="1"/>
  <c r="AL31" i="65"/>
  <c r="AM31" i="65" s="1"/>
  <c r="AN31" i="65" s="1"/>
  <c r="AL39" i="65"/>
  <c r="AM39" i="65" s="1"/>
  <c r="AN39" i="65" s="1"/>
  <c r="AL47" i="65"/>
  <c r="AM47" i="65" s="1"/>
  <c r="AN47" i="65" s="1"/>
  <c r="G68" i="62"/>
  <c r="V21" i="62"/>
  <c r="AF21" i="62"/>
  <c r="X25" i="62"/>
  <c r="AH25" i="62"/>
  <c r="T29" i="62"/>
  <c r="AD29" i="62"/>
  <c r="X33" i="62"/>
  <c r="AG33" i="62"/>
  <c r="Y36" i="62"/>
  <c r="Z37" i="62"/>
  <c r="AH37" i="62"/>
  <c r="X41" i="62"/>
  <c r="AG41" i="62"/>
  <c r="Y44" i="62"/>
  <c r="Z45" i="62"/>
  <c r="AH45" i="62"/>
  <c r="AA49" i="62"/>
  <c r="AI49" i="62"/>
  <c r="S53" i="62"/>
  <c r="AB53" i="62"/>
  <c r="AJ53" i="62"/>
  <c r="H68" i="62"/>
  <c r="AI19" i="62"/>
  <c r="W21" i="62"/>
  <c r="AG21" i="62"/>
  <c r="AJ23" i="62"/>
  <c r="AK23" i="62" s="1"/>
  <c r="Z25" i="62"/>
  <c r="AI25" i="62"/>
  <c r="AJ27" i="62"/>
  <c r="AK27" i="62" s="1"/>
  <c r="U29" i="62"/>
  <c r="AE29" i="62"/>
  <c r="X31" i="62"/>
  <c r="AH31" i="62"/>
  <c r="Z33" i="62"/>
  <c r="AH33" i="62"/>
  <c r="Z35" i="62"/>
  <c r="AH35" i="62"/>
  <c r="AA37" i="62"/>
  <c r="AI37" i="62"/>
  <c r="AA39" i="62"/>
  <c r="AI39" i="62"/>
  <c r="Z41" i="62"/>
  <c r="AH41" i="62"/>
  <c r="Z43" i="62"/>
  <c r="AH43" i="62"/>
  <c r="AA45" i="62"/>
  <c r="AI45" i="62"/>
  <c r="AA47" i="62"/>
  <c r="AI47" i="62"/>
  <c r="S49" i="62"/>
  <c r="AB49" i="62"/>
  <c r="AJ49" i="62"/>
  <c r="S51" i="62"/>
  <c r="AB51" i="62"/>
  <c r="AJ51" i="62"/>
  <c r="T53" i="62"/>
  <c r="AC53" i="62"/>
  <c r="D69" i="62"/>
  <c r="X21" i="62"/>
  <c r="AJ25" i="62"/>
  <c r="AK25" i="62" s="1"/>
  <c r="AF29" i="62"/>
  <c r="AB37" i="62"/>
  <c r="AA41" i="62"/>
  <c r="AB45" i="62"/>
  <c r="AJ45" i="62"/>
  <c r="AI21" i="62"/>
  <c r="S25" i="62"/>
  <c r="W29" i="62"/>
  <c r="AG29" i="62"/>
  <c r="S33" i="62"/>
  <c r="AB33" i="62"/>
  <c r="AJ33" i="62"/>
  <c r="AK33" i="62" s="1"/>
  <c r="T37" i="62"/>
  <c r="AC37" i="62"/>
  <c r="AJ41" i="62"/>
  <c r="T45" i="62"/>
  <c r="AC45" i="62"/>
  <c r="U49" i="62"/>
  <c r="AD49" i="62"/>
  <c r="V53" i="62"/>
  <c r="AE53" i="62"/>
  <c r="F69" i="62"/>
  <c r="Y24" i="62"/>
  <c r="AD24" i="62" s="1"/>
  <c r="AJ37" i="62"/>
  <c r="AI41" i="62"/>
  <c r="T49" i="62"/>
  <c r="T19" i="62"/>
  <c r="AD19" i="62"/>
  <c r="Y20" i="62"/>
  <c r="Z20" i="62" s="1"/>
  <c r="AJ21" i="62"/>
  <c r="AK21" i="62" s="1"/>
  <c r="U23" i="62"/>
  <c r="AE23" i="62"/>
  <c r="T25" i="62"/>
  <c r="AD25" i="62"/>
  <c r="U27" i="62"/>
  <c r="AE27" i="62"/>
  <c r="X29" i="62"/>
  <c r="AH29" i="62"/>
  <c r="S31" i="62"/>
  <c r="AC31" i="62"/>
  <c r="T33" i="62"/>
  <c r="AC33" i="62"/>
  <c r="T35" i="62"/>
  <c r="AC35" i="62"/>
  <c r="U37" i="62"/>
  <c r="AD37" i="62"/>
  <c r="U39" i="62"/>
  <c r="AD39" i="62"/>
  <c r="T41" i="62"/>
  <c r="AC41" i="62"/>
  <c r="T43" i="62"/>
  <c r="AC43" i="62"/>
  <c r="U45" i="62"/>
  <c r="AD45" i="62"/>
  <c r="U47" i="62"/>
  <c r="AD47" i="62"/>
  <c r="V49" i="62"/>
  <c r="AE49" i="62"/>
  <c r="V51" i="62"/>
  <c r="AE51" i="62"/>
  <c r="W53" i="62"/>
  <c r="AF53" i="62"/>
  <c r="D68" i="62"/>
  <c r="G69" i="62"/>
  <c r="AH21" i="62"/>
  <c r="Y30" i="62"/>
  <c r="AB30" i="62" s="1"/>
  <c r="AI33" i="62"/>
  <c r="S45" i="62"/>
  <c r="AC49" i="62"/>
  <c r="U53" i="62"/>
  <c r="AD53" i="62"/>
  <c r="AB41" i="62"/>
  <c r="U19" i="62"/>
  <c r="AE19" i="62"/>
  <c r="S21" i="62"/>
  <c r="AC21" i="62"/>
  <c r="V23" i="62"/>
  <c r="AF23" i="62"/>
  <c r="U25" i="62"/>
  <c r="AE25" i="62"/>
  <c r="V27" i="62"/>
  <c r="AF27" i="62"/>
  <c r="Z29" i="62"/>
  <c r="AI29" i="62"/>
  <c r="T31" i="62"/>
  <c r="AD31" i="62"/>
  <c r="U33" i="62"/>
  <c r="AD33" i="62"/>
  <c r="U35" i="62"/>
  <c r="AD35" i="62"/>
  <c r="V37" i="62"/>
  <c r="AE37" i="62"/>
  <c r="V39" i="62"/>
  <c r="AE39" i="62"/>
  <c r="U41" i="62"/>
  <c r="AD41" i="62"/>
  <c r="U43" i="62"/>
  <c r="AD43" i="62"/>
  <c r="V45" i="62"/>
  <c r="AE45" i="62"/>
  <c r="V47" i="62"/>
  <c r="AE47" i="62"/>
  <c r="W49" i="62"/>
  <c r="AF49" i="62"/>
  <c r="Y50" i="62"/>
  <c r="W51" i="62"/>
  <c r="AF51" i="62"/>
  <c r="X53" i="62"/>
  <c r="AG53" i="62"/>
  <c r="E68" i="62"/>
  <c r="H69" i="62"/>
  <c r="V29" i="62"/>
  <c r="AA33" i="62"/>
  <c r="S37" i="62"/>
  <c r="E69" i="62"/>
  <c r="S41" i="62"/>
  <c r="V19" i="62"/>
  <c r="AF19" i="62"/>
  <c r="T21" i="62"/>
  <c r="W23" i="62"/>
  <c r="V25" i="62"/>
  <c r="Y26" i="62"/>
  <c r="W27" i="62"/>
  <c r="Y28" i="62"/>
  <c r="AA28" i="62" s="1"/>
  <c r="AB29" i="62"/>
  <c r="U31" i="62"/>
  <c r="V33" i="62"/>
  <c r="V35" i="62"/>
  <c r="W37" i="62"/>
  <c r="W39" i="62"/>
  <c r="V41" i="62"/>
  <c r="V43" i="62"/>
  <c r="W45" i="62"/>
  <c r="W47" i="62"/>
  <c r="X49" i="62"/>
  <c r="X51" i="62"/>
  <c r="Y52" i="62"/>
  <c r="Z53" i="62"/>
  <c r="AL63" i="62"/>
  <c r="AK63" i="62"/>
  <c r="AJ63" i="62"/>
  <c r="BA54" i="62"/>
  <c r="AY54" i="62" s="1"/>
  <c r="AO63" i="62" s="1"/>
  <c r="AL19" i="62"/>
  <c r="AM19" i="62" s="1"/>
  <c r="AN19" i="62" s="1"/>
  <c r="AL39" i="62"/>
  <c r="AM39" i="62" s="1"/>
  <c r="AN39" i="62" s="1"/>
  <c r="AL47" i="62"/>
  <c r="AM47" i="62" s="1"/>
  <c r="AN47" i="62" s="1"/>
  <c r="R18" i="62"/>
  <c r="AS20" i="62"/>
  <c r="AT25" i="62"/>
  <c r="AL28" i="62"/>
  <c r="AM28" i="62" s="1"/>
  <c r="AN28" i="62" s="1"/>
  <c r="AU28" i="62"/>
  <c r="AS30" i="62"/>
  <c r="AT33" i="62"/>
  <c r="AL36" i="62"/>
  <c r="AM36" i="62" s="1"/>
  <c r="AN36" i="62" s="1"/>
  <c r="AU36" i="62"/>
  <c r="AS38" i="62"/>
  <c r="AT41" i="62"/>
  <c r="AL44" i="62"/>
  <c r="AM44" i="62" s="1"/>
  <c r="AN44" i="62" s="1"/>
  <c r="AU44" i="62"/>
  <c r="AS46" i="62"/>
  <c r="AT49" i="62"/>
  <c r="AL52" i="62"/>
  <c r="AM52" i="62" s="1"/>
  <c r="AN52" i="62" s="1"/>
  <c r="AU52" i="62"/>
  <c r="AU19" i="62"/>
  <c r="AU47" i="62"/>
  <c r="AT20" i="62"/>
  <c r="R21" i="62"/>
  <c r="AL21" i="62" s="1"/>
  <c r="AM21" i="62" s="1"/>
  <c r="AN21" i="62" s="1"/>
  <c r="AS23" i="62"/>
  <c r="AS27" i="62"/>
  <c r="AT30" i="62"/>
  <c r="AL33" i="62"/>
  <c r="AM33" i="62" s="1"/>
  <c r="AN33" i="62" s="1"/>
  <c r="AS35" i="62"/>
  <c r="AT38" i="62"/>
  <c r="AL41" i="62"/>
  <c r="AM41" i="62" s="1"/>
  <c r="AN41" i="62" s="1"/>
  <c r="AS43" i="62"/>
  <c r="AT46" i="62"/>
  <c r="AL49" i="62"/>
  <c r="AM49" i="62" s="1"/>
  <c r="AN49" i="62" s="1"/>
  <c r="AS51" i="62"/>
  <c r="AL31" i="62"/>
  <c r="AM31" i="62" s="1"/>
  <c r="AN31" i="62" s="1"/>
  <c r="AU39" i="62"/>
  <c r="AS18" i="62"/>
  <c r="AL20" i="62"/>
  <c r="AM20" i="62" s="1"/>
  <c r="AN20" i="62" s="1"/>
  <c r="AT23" i="62"/>
  <c r="AT27" i="62"/>
  <c r="AL30" i="62"/>
  <c r="AM30" i="62" s="1"/>
  <c r="AN30" i="62" s="1"/>
  <c r="AS32" i="62"/>
  <c r="AT35" i="62"/>
  <c r="AL38" i="62"/>
  <c r="AM38" i="62" s="1"/>
  <c r="AN38" i="62" s="1"/>
  <c r="AS40" i="62"/>
  <c r="AT43" i="62"/>
  <c r="AL46" i="62"/>
  <c r="AM46" i="62" s="1"/>
  <c r="AN46" i="62" s="1"/>
  <c r="AS48" i="62"/>
  <c r="AT51" i="62"/>
  <c r="AU31" i="62"/>
  <c r="AT18" i="62"/>
  <c r="AL35" i="62"/>
  <c r="AM35" i="62" s="1"/>
  <c r="AN35" i="62" s="1"/>
  <c r="AL43" i="62"/>
  <c r="AM43" i="62" s="1"/>
  <c r="AN43" i="62" s="1"/>
  <c r="AT48" i="62"/>
  <c r="AL51" i="62"/>
  <c r="AM51" i="62" s="1"/>
  <c r="AN51" i="62" s="1"/>
  <c r="AL32" i="62"/>
  <c r="AM32" i="62" s="1"/>
  <c r="AN32" i="62" s="1"/>
  <c r="AL40" i="62"/>
  <c r="AM40" i="62" s="1"/>
  <c r="AN40" i="62" s="1"/>
  <c r="AL48" i="62"/>
  <c r="AM48" i="62" s="1"/>
  <c r="AN48" i="62" s="1"/>
  <c r="AT53" i="62"/>
  <c r="AL18" i="62"/>
  <c r="AM18" i="62" s="1"/>
  <c r="AN18" i="62" s="1"/>
  <c r="AS19" i="62"/>
  <c r="AT24" i="62"/>
  <c r="AT26" i="62"/>
  <c r="AS31" i="62"/>
  <c r="AT34" i="62"/>
  <c r="AL37" i="62"/>
  <c r="AM37" i="62" s="1"/>
  <c r="AN37" i="62" s="1"/>
  <c r="AS39" i="62"/>
  <c r="AT42" i="62"/>
  <c r="AL45" i="62"/>
  <c r="AM45" i="62" s="1"/>
  <c r="AN45" i="62" s="1"/>
  <c r="AS47" i="62"/>
  <c r="AT50" i="62"/>
  <c r="AL53" i="62"/>
  <c r="AM53" i="62" s="1"/>
  <c r="AN53" i="62" s="1"/>
  <c r="AL24" i="62"/>
  <c r="AM24" i="62" s="1"/>
  <c r="AN24" i="62" s="1"/>
  <c r="AL34" i="62"/>
  <c r="AM34" i="62" s="1"/>
  <c r="AN34" i="62" s="1"/>
  <c r="AL42" i="62"/>
  <c r="AM42" i="62" s="1"/>
  <c r="AN42" i="62" s="1"/>
  <c r="AL50" i="62"/>
  <c r="AM50" i="62" s="1"/>
  <c r="AN50" i="62" s="1"/>
  <c r="Y25" i="56"/>
  <c r="AS57" i="56"/>
  <c r="AT57" i="56"/>
  <c r="AU59" i="56"/>
  <c r="Y19" i="56"/>
  <c r="Y30" i="56"/>
  <c r="AS28" i="59"/>
  <c r="AS18" i="59"/>
  <c r="R24" i="59"/>
  <c r="AL24" i="59" s="1"/>
  <c r="AM24" i="59" s="1"/>
  <c r="AN24" i="59" s="1"/>
  <c r="AS23" i="59"/>
  <c r="Y24" i="59"/>
  <c r="R19" i="59"/>
  <c r="AL19" i="59" s="1"/>
  <c r="AM19" i="59" s="1"/>
  <c r="AN19" i="59" s="1"/>
  <c r="AT20" i="59"/>
  <c r="R23" i="59"/>
  <c r="AL23" i="59" s="1"/>
  <c r="AM23" i="59" s="1"/>
  <c r="AN23" i="59" s="1"/>
  <c r="AS27" i="59"/>
  <c r="Y28" i="59"/>
  <c r="AB28" i="59" s="1"/>
  <c r="AT30" i="59"/>
  <c r="R26" i="59"/>
  <c r="R25" i="59"/>
  <c r="R27" i="59"/>
  <c r="AT27" i="59"/>
  <c r="W18" i="59"/>
  <c r="Z22" i="59"/>
  <c r="AI22" i="59"/>
  <c r="U26" i="59"/>
  <c r="T30" i="59"/>
  <c r="AC30" i="59"/>
  <c r="AG34" i="59"/>
  <c r="W38" i="59"/>
  <c r="AF38" i="59"/>
  <c r="S42" i="59"/>
  <c r="AA42" i="59"/>
  <c r="AI42" i="59"/>
  <c r="AA46" i="59"/>
  <c r="AI46" i="59"/>
  <c r="Y47" i="59"/>
  <c r="Z50" i="59"/>
  <c r="AH50" i="59"/>
  <c r="F68" i="59"/>
  <c r="X18" i="59"/>
  <c r="AH18" i="59"/>
  <c r="AJ22" i="59"/>
  <c r="AK22" i="59" s="1"/>
  <c r="V26" i="59"/>
  <c r="AE26" i="59"/>
  <c r="AB27" i="59"/>
  <c r="U30" i="59"/>
  <c r="AD30" i="59"/>
  <c r="Z34" i="59"/>
  <c r="AH34" i="59"/>
  <c r="X38" i="59"/>
  <c r="AG38" i="59"/>
  <c r="T42" i="59"/>
  <c r="AB42" i="59"/>
  <c r="AJ42" i="59"/>
  <c r="Y44" i="59"/>
  <c r="S46" i="59"/>
  <c r="AB46" i="59"/>
  <c r="AJ46" i="59"/>
  <c r="S50" i="59"/>
  <c r="AA50" i="59"/>
  <c r="AI50" i="59"/>
  <c r="Y52" i="59"/>
  <c r="G68" i="59"/>
  <c r="AI18" i="59"/>
  <c r="Y21" i="59"/>
  <c r="S22" i="59"/>
  <c r="AC22" i="59"/>
  <c r="W26" i="59"/>
  <c r="AF26" i="59"/>
  <c r="Y27" i="59"/>
  <c r="Y29" i="59"/>
  <c r="AA29" i="59" s="1"/>
  <c r="V30" i="59"/>
  <c r="AE30" i="59"/>
  <c r="Y32" i="59"/>
  <c r="S34" i="59"/>
  <c r="AA34" i="59"/>
  <c r="AI34" i="59"/>
  <c r="Y36" i="59"/>
  <c r="Z38" i="59"/>
  <c r="AH38" i="59"/>
  <c r="U42" i="59"/>
  <c r="AC42" i="59"/>
  <c r="T46" i="59"/>
  <c r="AC46" i="59"/>
  <c r="T50" i="59"/>
  <c r="AB50" i="59"/>
  <c r="AJ50" i="59"/>
  <c r="H68" i="59"/>
  <c r="AJ18" i="59"/>
  <c r="AK18" i="59" s="1"/>
  <c r="T22" i="59"/>
  <c r="AD22" i="59"/>
  <c r="Y23" i="59"/>
  <c r="AF23" i="59" s="1"/>
  <c r="X26" i="59"/>
  <c r="W30" i="59"/>
  <c r="AF30" i="59"/>
  <c r="T34" i="59"/>
  <c r="AB34" i="59"/>
  <c r="AJ34" i="59"/>
  <c r="AA38" i="59"/>
  <c r="AI38" i="59"/>
  <c r="V42" i="59"/>
  <c r="AD42" i="59"/>
  <c r="U46" i="59"/>
  <c r="AD46" i="59"/>
  <c r="Y48" i="59"/>
  <c r="U50" i="59"/>
  <c r="AC50" i="59"/>
  <c r="D69" i="59"/>
  <c r="S18" i="59"/>
  <c r="U22" i="59"/>
  <c r="AE22" i="59"/>
  <c r="AH26" i="59"/>
  <c r="X30" i="59"/>
  <c r="AG30" i="59"/>
  <c r="U34" i="59"/>
  <c r="AC34" i="59"/>
  <c r="S38" i="59"/>
  <c r="AB38" i="59"/>
  <c r="AJ38" i="59"/>
  <c r="Y39" i="59"/>
  <c r="Y41" i="59"/>
  <c r="W42" i="59"/>
  <c r="AE42" i="59"/>
  <c r="V46" i="59"/>
  <c r="AE46" i="59"/>
  <c r="V50" i="59"/>
  <c r="AD50" i="59"/>
  <c r="E69" i="59"/>
  <c r="V18" i="59"/>
  <c r="AF18" i="59"/>
  <c r="Y19" i="59"/>
  <c r="Y20" i="59"/>
  <c r="AB20" i="59" s="1"/>
  <c r="X22" i="59"/>
  <c r="T26" i="59"/>
  <c r="S30" i="59"/>
  <c r="AB30" i="59"/>
  <c r="Y31" i="59"/>
  <c r="Y33" i="59"/>
  <c r="X34" i="59"/>
  <c r="Y35" i="59"/>
  <c r="Y37" i="59"/>
  <c r="V38" i="59"/>
  <c r="Y40" i="59"/>
  <c r="Z42" i="59"/>
  <c r="Z46" i="59"/>
  <c r="Y49" i="59"/>
  <c r="E68" i="59"/>
  <c r="AB21" i="53"/>
  <c r="U37" i="53"/>
  <c r="AJ41" i="53"/>
  <c r="AA45" i="53"/>
  <c r="AI45" i="53"/>
  <c r="S49" i="53"/>
  <c r="AI49" i="53"/>
  <c r="Z53" i="53"/>
  <c r="AH53" i="53"/>
  <c r="T21" i="53"/>
  <c r="X29" i="53"/>
  <c r="W33" i="53"/>
  <c r="V37" i="53"/>
  <c r="AC41" i="53"/>
  <c r="AB45" i="53"/>
  <c r="AB49" i="53"/>
  <c r="E68" i="53"/>
  <c r="T20" i="53"/>
  <c r="AD20" i="53"/>
  <c r="U21" i="53"/>
  <c r="AE21" i="53"/>
  <c r="S24" i="53"/>
  <c r="AB24" i="53"/>
  <c r="V25" i="53"/>
  <c r="AF25" i="53"/>
  <c r="AA28" i="53"/>
  <c r="AI28" i="53"/>
  <c r="Z29" i="53"/>
  <c r="AH29" i="53"/>
  <c r="Y31" i="53"/>
  <c r="Z32" i="53"/>
  <c r="AH32" i="53"/>
  <c r="X33" i="53"/>
  <c r="AF33" i="53"/>
  <c r="X36" i="53"/>
  <c r="AG36" i="53"/>
  <c r="W37" i="53"/>
  <c r="AF37" i="53"/>
  <c r="Y38" i="53"/>
  <c r="W40" i="53"/>
  <c r="AF40" i="53"/>
  <c r="V41" i="53"/>
  <c r="AD41" i="53"/>
  <c r="U44" i="53"/>
  <c r="AD44" i="53"/>
  <c r="T45" i="53"/>
  <c r="AC45" i="53"/>
  <c r="V48" i="53"/>
  <c r="AE48" i="53"/>
  <c r="U49" i="53"/>
  <c r="AC49" i="53"/>
  <c r="Y50" i="53"/>
  <c r="T52" i="53"/>
  <c r="AC52" i="53"/>
  <c r="S53" i="53"/>
  <c r="AB53" i="53"/>
  <c r="AJ53" i="53"/>
  <c r="F68" i="53"/>
  <c r="W29" i="53"/>
  <c r="AD33" i="53"/>
  <c r="AE37" i="53"/>
  <c r="U41" i="53"/>
  <c r="AJ45" i="53"/>
  <c r="AJ49" i="53"/>
  <c r="U20" i="53"/>
  <c r="AE20" i="53"/>
  <c r="V21" i="53"/>
  <c r="T24" i="53"/>
  <c r="AD24" i="53"/>
  <c r="W25" i="53"/>
  <c r="AG25" i="53"/>
  <c r="S28" i="53"/>
  <c r="AB28" i="53"/>
  <c r="AJ28" i="53"/>
  <c r="AA29" i="53"/>
  <c r="AI29" i="53"/>
  <c r="AA32" i="53"/>
  <c r="AI32" i="53"/>
  <c r="AG33" i="53"/>
  <c r="Z36" i="53"/>
  <c r="AH36" i="53"/>
  <c r="X37" i="53"/>
  <c r="AG37" i="53"/>
  <c r="X40" i="53"/>
  <c r="AG40" i="53"/>
  <c r="W41" i="53"/>
  <c r="AE41" i="53"/>
  <c r="V44" i="53"/>
  <c r="AE44" i="53"/>
  <c r="U45" i="53"/>
  <c r="AD45" i="53"/>
  <c r="W48" i="53"/>
  <c r="AF48" i="53"/>
  <c r="V49" i="53"/>
  <c r="AD49" i="53"/>
  <c r="U52" i="53"/>
  <c r="AD52" i="53"/>
  <c r="T53" i="53"/>
  <c r="AC53" i="53"/>
  <c r="G68" i="53"/>
  <c r="S21" i="53"/>
  <c r="Y30" i="53"/>
  <c r="T41" i="53"/>
  <c r="D68" i="53"/>
  <c r="AE25" i="53"/>
  <c r="T49" i="53"/>
  <c r="AA53" i="53"/>
  <c r="AI53" i="53"/>
  <c r="V20" i="53"/>
  <c r="AF20" i="53"/>
  <c r="W21" i="53"/>
  <c r="AG21" i="53"/>
  <c r="U24" i="53"/>
  <c r="AE24" i="53"/>
  <c r="X25" i="53"/>
  <c r="AH25" i="53"/>
  <c r="T28" i="53"/>
  <c r="AC28" i="53"/>
  <c r="S29" i="53"/>
  <c r="AB29" i="53"/>
  <c r="AJ29" i="53"/>
  <c r="S32" i="53"/>
  <c r="AB32" i="53"/>
  <c r="AJ32" i="53"/>
  <c r="Z33" i="53"/>
  <c r="AH33" i="53"/>
  <c r="AA36" i="53"/>
  <c r="AI36" i="53"/>
  <c r="Z37" i="53"/>
  <c r="AH37" i="53"/>
  <c r="Y39" i="53"/>
  <c r="Z40" i="53"/>
  <c r="AH40" i="53"/>
  <c r="X41" i="53"/>
  <c r="AF41" i="53"/>
  <c r="Y43" i="53"/>
  <c r="W44" i="53"/>
  <c r="AF44" i="53"/>
  <c r="V45" i="53"/>
  <c r="AE45" i="53"/>
  <c r="X48" i="53"/>
  <c r="AG48" i="53"/>
  <c r="W49" i="53"/>
  <c r="AE49" i="53"/>
  <c r="V52" i="53"/>
  <c r="AE52" i="53"/>
  <c r="U53" i="53"/>
  <c r="AD53" i="53"/>
  <c r="H68" i="53"/>
  <c r="AD25" i="53"/>
  <c r="AA49" i="53"/>
  <c r="AG29" i="53"/>
  <c r="AE33" i="53"/>
  <c r="Y42" i="53"/>
  <c r="S45" i="53"/>
  <c r="H69" i="53"/>
  <c r="W20" i="53"/>
  <c r="X21" i="53"/>
  <c r="AH21" i="53"/>
  <c r="V24" i="53"/>
  <c r="AF24" i="53"/>
  <c r="Z25" i="53"/>
  <c r="AI25" i="53"/>
  <c r="U28" i="53"/>
  <c r="AD28" i="53"/>
  <c r="T29" i="53"/>
  <c r="AC29" i="53"/>
  <c r="T32" i="53"/>
  <c r="AC32" i="53"/>
  <c r="S33" i="53"/>
  <c r="AA33" i="53"/>
  <c r="AI33" i="53"/>
  <c r="S36" i="53"/>
  <c r="AB36" i="53"/>
  <c r="AJ36" i="53"/>
  <c r="AA37" i="53"/>
  <c r="AI37" i="53"/>
  <c r="AA40" i="53"/>
  <c r="AI40" i="53"/>
  <c r="AG41" i="53"/>
  <c r="X44" i="53"/>
  <c r="AG44" i="53"/>
  <c r="W45" i="53"/>
  <c r="AF45" i="53"/>
  <c r="Y46" i="53"/>
  <c r="Y47" i="53"/>
  <c r="Z48" i="53"/>
  <c r="AH48" i="53"/>
  <c r="X49" i="53"/>
  <c r="AF49" i="53"/>
  <c r="Y51" i="53"/>
  <c r="W52" i="53"/>
  <c r="AF52" i="53"/>
  <c r="V53" i="53"/>
  <c r="AE53" i="53"/>
  <c r="D69" i="53"/>
  <c r="T25" i="53"/>
  <c r="Y27" i="53"/>
  <c r="AA27" i="53" s="1"/>
  <c r="AF29" i="53"/>
  <c r="V33" i="53"/>
  <c r="AD37" i="53"/>
  <c r="AB41" i="53"/>
  <c r="G69" i="53"/>
  <c r="AD21" i="53"/>
  <c r="U25" i="53"/>
  <c r="Y35" i="53"/>
  <c r="X20" i="53"/>
  <c r="AH20" i="53"/>
  <c r="W24" i="53"/>
  <c r="V28" i="53"/>
  <c r="U29" i="53"/>
  <c r="U32" i="53"/>
  <c r="T33" i="53"/>
  <c r="AB33" i="53"/>
  <c r="T36" i="53"/>
  <c r="S37" i="53"/>
  <c r="AB37" i="53"/>
  <c r="S40" i="53"/>
  <c r="AB40" i="53"/>
  <c r="Z41" i="53"/>
  <c r="Z44" i="53"/>
  <c r="X45" i="53"/>
  <c r="AA48" i="53"/>
  <c r="X52" i="53"/>
  <c r="W53" i="53"/>
  <c r="S20" i="56"/>
  <c r="Y21" i="56"/>
  <c r="S24" i="56"/>
  <c r="Y26" i="56"/>
  <c r="AB26" i="56"/>
  <c r="Z28" i="56"/>
  <c r="AH28" i="56"/>
  <c r="AI32" i="56"/>
  <c r="AA36" i="56"/>
  <c r="AI36" i="56"/>
  <c r="Y38" i="56"/>
  <c r="S40" i="56"/>
  <c r="AB40" i="56"/>
  <c r="AJ40" i="56"/>
  <c r="Y43" i="56"/>
  <c r="W44" i="56"/>
  <c r="AF44" i="56"/>
  <c r="Y47" i="56"/>
  <c r="Z48" i="56"/>
  <c r="AH48" i="56"/>
  <c r="U52" i="56"/>
  <c r="AD52" i="56"/>
  <c r="Y53" i="56"/>
  <c r="H68" i="56"/>
  <c r="Y46" i="56"/>
  <c r="V20" i="56"/>
  <c r="AF20" i="56"/>
  <c r="V24" i="56"/>
  <c r="AF24" i="56"/>
  <c r="T28" i="56"/>
  <c r="AC28" i="56"/>
  <c r="U32" i="56"/>
  <c r="AD32" i="56"/>
  <c r="U36" i="56"/>
  <c r="AD36" i="56"/>
  <c r="V40" i="56"/>
  <c r="AE40" i="56"/>
  <c r="AA44" i="56"/>
  <c r="AI44" i="56"/>
  <c r="T48" i="56"/>
  <c r="AC48" i="56"/>
  <c r="X52" i="56"/>
  <c r="AG52" i="56"/>
  <c r="F69" i="56"/>
  <c r="Y51" i="56"/>
  <c r="W20" i="56"/>
  <c r="Y22" i="56"/>
  <c r="AG22" i="56" s="1"/>
  <c r="W24" i="56"/>
  <c r="U28" i="56"/>
  <c r="AD28" i="56"/>
  <c r="V32" i="56"/>
  <c r="AE32" i="56"/>
  <c r="Y35" i="56"/>
  <c r="V36" i="56"/>
  <c r="AE36" i="56"/>
  <c r="Y37" i="56"/>
  <c r="W40" i="56"/>
  <c r="AF40" i="56"/>
  <c r="Y42" i="56"/>
  <c r="S44" i="56"/>
  <c r="AB44" i="56"/>
  <c r="AJ44" i="56"/>
  <c r="U48" i="56"/>
  <c r="AD48" i="56"/>
  <c r="Z52" i="56"/>
  <c r="AH52" i="56"/>
  <c r="D68" i="56"/>
  <c r="G69" i="56"/>
  <c r="X20" i="56"/>
  <c r="AH20" i="56"/>
  <c r="X24" i="56"/>
  <c r="AH24" i="56"/>
  <c r="Y27" i="56"/>
  <c r="AA27" i="56" s="1"/>
  <c r="V28" i="56"/>
  <c r="AE28" i="56"/>
  <c r="Y29" i="56"/>
  <c r="W32" i="56"/>
  <c r="W36" i="56"/>
  <c r="AF36" i="56"/>
  <c r="X40" i="56"/>
  <c r="AG40" i="56"/>
  <c r="T44" i="56"/>
  <c r="AC44" i="56"/>
  <c r="V48" i="56"/>
  <c r="AE48" i="56"/>
  <c r="AA52" i="56"/>
  <c r="AI52" i="56"/>
  <c r="E68" i="56"/>
  <c r="H69" i="56"/>
  <c r="Z20" i="56"/>
  <c r="AI20" i="56"/>
  <c r="Y23" i="56"/>
  <c r="Z24" i="56"/>
  <c r="AI24" i="56"/>
  <c r="W28" i="56"/>
  <c r="X32" i="56"/>
  <c r="X36" i="56"/>
  <c r="AG36" i="56"/>
  <c r="Y39" i="56"/>
  <c r="Z40" i="56"/>
  <c r="AH40" i="56"/>
  <c r="U44" i="56"/>
  <c r="AD44" i="56"/>
  <c r="Y45" i="56"/>
  <c r="W48" i="56"/>
  <c r="AF48" i="56"/>
  <c r="Y50" i="56"/>
  <c r="S52" i="56"/>
  <c r="AB52" i="56"/>
  <c r="AJ52" i="56"/>
  <c r="F68" i="56"/>
  <c r="Y18" i="56"/>
  <c r="AJ20" i="56"/>
  <c r="AK20" i="56" s="1"/>
  <c r="X28" i="56"/>
  <c r="Y31" i="56"/>
  <c r="AB31" i="56" s="1"/>
  <c r="Z32" i="56"/>
  <c r="Y34" i="56"/>
  <c r="Z36" i="56"/>
  <c r="AA40" i="56"/>
  <c r="V44" i="56"/>
  <c r="X48" i="56"/>
  <c r="T52" i="56"/>
  <c r="BA54" i="59"/>
  <c r="AY54" i="59" s="1"/>
  <c r="AO63" i="59" s="1"/>
  <c r="AX54" i="59"/>
  <c r="AV54" i="59" s="1"/>
  <c r="AU25" i="59"/>
  <c r="R18" i="59"/>
  <c r="AL18" i="59" s="1"/>
  <c r="AM18" i="59" s="1"/>
  <c r="AN18" i="59" s="1"/>
  <c r="AS20" i="59"/>
  <c r="AL22" i="59"/>
  <c r="AM22" i="59" s="1"/>
  <c r="AN22" i="59" s="1"/>
  <c r="AU22" i="59"/>
  <c r="AT25" i="59"/>
  <c r="AL28" i="59"/>
  <c r="AM28" i="59" s="1"/>
  <c r="AN28" i="59" s="1"/>
  <c r="AU28" i="59"/>
  <c r="AS30" i="59"/>
  <c r="AT33" i="59"/>
  <c r="AL36" i="59"/>
  <c r="AM36" i="59" s="1"/>
  <c r="AN36" i="59" s="1"/>
  <c r="AU36" i="59"/>
  <c r="AS38" i="59"/>
  <c r="AT41" i="59"/>
  <c r="AL44" i="59"/>
  <c r="AM44" i="59" s="1"/>
  <c r="AN44" i="59" s="1"/>
  <c r="AU44" i="59"/>
  <c r="AS46" i="59"/>
  <c r="AT49" i="59"/>
  <c r="AL52" i="59"/>
  <c r="AM52" i="59" s="1"/>
  <c r="AN52" i="59" s="1"/>
  <c r="AU52" i="59"/>
  <c r="AU33" i="59"/>
  <c r="AU41" i="59"/>
  <c r="AL20" i="59"/>
  <c r="AM20" i="59" s="1"/>
  <c r="AN20" i="59" s="1"/>
  <c r="AL30" i="59"/>
  <c r="AM30" i="59" s="1"/>
  <c r="AN30" i="59" s="1"/>
  <c r="AL38" i="59"/>
  <c r="AM38" i="59" s="1"/>
  <c r="AN38" i="59" s="1"/>
  <c r="AL46" i="59"/>
  <c r="AM46" i="59" s="1"/>
  <c r="AN46" i="59" s="1"/>
  <c r="AL41" i="59"/>
  <c r="AM41" i="59" s="1"/>
  <c r="AN41" i="59" s="1"/>
  <c r="AT18" i="59"/>
  <c r="AS21" i="59"/>
  <c r="AL27" i="59"/>
  <c r="AM27" i="59" s="1"/>
  <c r="AN27" i="59" s="1"/>
  <c r="AS29" i="59"/>
  <c r="AT32" i="59"/>
  <c r="AL35" i="59"/>
  <c r="AM35" i="59" s="1"/>
  <c r="AN35" i="59" s="1"/>
  <c r="AS37" i="59"/>
  <c r="AT40" i="59"/>
  <c r="AL43" i="59"/>
  <c r="AM43" i="59" s="1"/>
  <c r="AN43" i="59" s="1"/>
  <c r="AS45" i="59"/>
  <c r="AT48" i="59"/>
  <c r="AL51" i="59"/>
  <c r="AM51" i="59" s="1"/>
  <c r="AN51" i="59" s="1"/>
  <c r="AS53" i="59"/>
  <c r="AL25" i="59"/>
  <c r="AM25" i="59" s="1"/>
  <c r="AN25" i="59" s="1"/>
  <c r="AL33" i="59"/>
  <c r="AM33" i="59" s="1"/>
  <c r="AN33" i="59" s="1"/>
  <c r="AT21" i="59"/>
  <c r="AS24" i="59"/>
  <c r="AS26" i="59"/>
  <c r="AT29" i="59"/>
  <c r="AL32" i="59"/>
  <c r="AM32" i="59" s="1"/>
  <c r="AN32" i="59" s="1"/>
  <c r="AS34" i="59"/>
  <c r="AT37" i="59"/>
  <c r="AL40" i="59"/>
  <c r="AM40" i="59" s="1"/>
  <c r="AN40" i="59" s="1"/>
  <c r="AS42" i="59"/>
  <c r="AT45" i="59"/>
  <c r="AL48" i="59"/>
  <c r="AM48" i="59" s="1"/>
  <c r="AN48" i="59" s="1"/>
  <c r="AS50" i="59"/>
  <c r="AT53" i="59"/>
  <c r="AS19" i="59"/>
  <c r="AT24" i="59"/>
  <c r="AT26" i="59"/>
  <c r="AL29" i="59"/>
  <c r="AM29" i="59" s="1"/>
  <c r="AN29" i="59" s="1"/>
  <c r="AS31" i="59"/>
  <c r="AT34" i="59"/>
  <c r="AL37" i="59"/>
  <c r="AM37" i="59" s="1"/>
  <c r="AN37" i="59" s="1"/>
  <c r="AS39" i="59"/>
  <c r="AT42" i="59"/>
  <c r="AL45" i="59"/>
  <c r="AM45" i="59" s="1"/>
  <c r="AN45" i="59" s="1"/>
  <c r="AS47" i="59"/>
  <c r="AT50" i="59"/>
  <c r="AL53" i="59"/>
  <c r="AM53" i="59" s="1"/>
  <c r="AN53" i="59" s="1"/>
  <c r="AL49" i="59"/>
  <c r="AM49" i="59" s="1"/>
  <c r="AN49" i="59" s="1"/>
  <c r="AL26" i="59"/>
  <c r="AM26" i="59" s="1"/>
  <c r="AN26" i="59" s="1"/>
  <c r="AL34" i="59"/>
  <c r="AM34" i="59" s="1"/>
  <c r="AN34" i="59" s="1"/>
  <c r="AL42" i="59"/>
  <c r="AM42" i="59" s="1"/>
  <c r="AN42" i="59" s="1"/>
  <c r="AL50" i="59"/>
  <c r="AM50" i="59" s="1"/>
  <c r="AN50" i="59" s="1"/>
  <c r="AU49" i="59"/>
  <c r="AL31" i="59"/>
  <c r="AM31" i="59" s="1"/>
  <c r="AN31" i="59" s="1"/>
  <c r="AL39" i="59"/>
  <c r="AM39" i="59" s="1"/>
  <c r="AN39" i="59" s="1"/>
  <c r="AL47" i="59"/>
  <c r="AM47" i="59" s="1"/>
  <c r="AN47" i="59" s="1"/>
  <c r="BA54" i="56"/>
  <c r="AY54" i="56" s="1"/>
  <c r="AO63" i="56" s="1"/>
  <c r="AX54" i="56"/>
  <c r="AV54" i="56" s="1"/>
  <c r="AU57" i="56"/>
  <c r="AS58" i="56"/>
  <c r="AT58" i="56"/>
  <c r="AS59" i="56"/>
  <c r="AU58" i="56"/>
  <c r="AT59" i="56"/>
  <c r="Y19" i="53"/>
  <c r="Y23" i="53"/>
  <c r="Y26" i="53"/>
  <c r="Y18" i="53"/>
  <c r="AS57" i="53"/>
  <c r="Y22" i="53"/>
  <c r="BA54" i="53"/>
  <c r="AY54" i="53" s="1"/>
  <c r="AO63" i="53" s="1"/>
  <c r="AX54" i="53"/>
  <c r="AV54" i="53" s="1"/>
  <c r="AU57" i="53"/>
  <c r="AS58" i="53"/>
  <c r="AT58" i="53"/>
  <c r="AU58" i="53"/>
  <c r="AS59" i="53"/>
  <c r="AT59" i="53"/>
  <c r="H69" i="52"/>
  <c r="G69" i="52"/>
  <c r="F69" i="52"/>
  <c r="E69" i="52"/>
  <c r="D69" i="52"/>
  <c r="H68" i="52"/>
  <c r="G68" i="52"/>
  <c r="F68" i="52"/>
  <c r="E68" i="52"/>
  <c r="D68" i="52"/>
  <c r="H67" i="52"/>
  <c r="G67" i="52"/>
  <c r="F67" i="52"/>
  <c r="E67" i="52"/>
  <c r="D67" i="52"/>
  <c r="H66" i="52"/>
  <c r="G66" i="52"/>
  <c r="F66" i="52"/>
  <c r="E66" i="52"/>
  <c r="D66" i="52"/>
  <c r="D58" i="52"/>
  <c r="E57" i="52"/>
  <c r="D57" i="52"/>
  <c r="X56" i="52"/>
  <c r="W56" i="52"/>
  <c r="V56" i="52"/>
  <c r="U56" i="52"/>
  <c r="T56" i="52"/>
  <c r="S56" i="52"/>
  <c r="AY55" i="52"/>
  <c r="AV55" i="52"/>
  <c r="AQ55" i="52"/>
  <c r="F55" i="52"/>
  <c r="E55" i="52"/>
  <c r="AL54" i="52"/>
  <c r="B54" i="52"/>
  <c r="AZ53" i="52"/>
  <c r="BA53" i="52" s="1"/>
  <c r="AW53" i="52"/>
  <c r="AX53" i="52" s="1"/>
  <c r="AU53" i="52"/>
  <c r="AT53" i="52"/>
  <c r="AS53" i="52"/>
  <c r="AR53" i="52"/>
  <c r="AP53" i="52"/>
  <c r="AO53" i="52"/>
  <c r="AL53" i="52"/>
  <c r="AM53" i="52" s="1"/>
  <c r="AN53" i="52" s="1"/>
  <c r="AJ53" i="52"/>
  <c r="AI53" i="52"/>
  <c r="AH53" i="52"/>
  <c r="AG53" i="52"/>
  <c r="AF53" i="52"/>
  <c r="AE53" i="52"/>
  <c r="AD53" i="52"/>
  <c r="AC53" i="52"/>
  <c r="AB53" i="52"/>
  <c r="AA53" i="52"/>
  <c r="Z53" i="52"/>
  <c r="X53" i="52"/>
  <c r="W53" i="52"/>
  <c r="V53" i="52"/>
  <c r="U53" i="52"/>
  <c r="T53" i="52"/>
  <c r="S53" i="52"/>
  <c r="R53" i="52"/>
  <c r="Q53" i="52"/>
  <c r="P53" i="52"/>
  <c r="O53" i="52"/>
  <c r="N53" i="52"/>
  <c r="AZ52" i="52"/>
  <c r="BA52" i="52" s="1"/>
  <c r="AX52" i="52"/>
  <c r="AW52" i="52"/>
  <c r="AU52" i="52"/>
  <c r="AT52" i="52"/>
  <c r="AS52" i="52"/>
  <c r="AR52" i="52"/>
  <c r="AP52" i="52"/>
  <c r="AO52" i="52"/>
  <c r="AL52" i="52"/>
  <c r="AM52" i="52" s="1"/>
  <c r="AN52" i="52" s="1"/>
  <c r="AJ52" i="52"/>
  <c r="AI52" i="52"/>
  <c r="AH52" i="52"/>
  <c r="AG52" i="52"/>
  <c r="AF52" i="52"/>
  <c r="AE52" i="52"/>
  <c r="AD52" i="52"/>
  <c r="AC52" i="52"/>
  <c r="AB52" i="52"/>
  <c r="AA52" i="52"/>
  <c r="Z52" i="52"/>
  <c r="X52" i="52"/>
  <c r="W52" i="52"/>
  <c r="V52" i="52"/>
  <c r="U52" i="52"/>
  <c r="T52" i="52"/>
  <c r="S52" i="52"/>
  <c r="R52" i="52"/>
  <c r="Q52" i="52"/>
  <c r="P52" i="52"/>
  <c r="O52" i="52"/>
  <c r="N52" i="52"/>
  <c r="AZ51" i="52"/>
  <c r="BA51" i="52" s="1"/>
  <c r="AW51" i="52"/>
  <c r="AX51" i="52" s="1"/>
  <c r="AU51" i="52"/>
  <c r="AT51" i="52"/>
  <c r="AS51" i="52"/>
  <c r="AR51" i="52"/>
  <c r="AP51" i="52"/>
  <c r="AO51" i="52"/>
  <c r="AL51" i="52"/>
  <c r="AM51" i="52" s="1"/>
  <c r="AN51" i="52" s="1"/>
  <c r="AJ51" i="52"/>
  <c r="AI51" i="52"/>
  <c r="AH51" i="52"/>
  <c r="AG51" i="52"/>
  <c r="AF51" i="52"/>
  <c r="AE51" i="52"/>
  <c r="AD51" i="52"/>
  <c r="AC51" i="52"/>
  <c r="AB51" i="52"/>
  <c r="AA51" i="52"/>
  <c r="Z51" i="52"/>
  <c r="X51" i="52"/>
  <c r="W51" i="52"/>
  <c r="V51" i="52"/>
  <c r="U51" i="52"/>
  <c r="T51" i="52"/>
  <c r="S51" i="52"/>
  <c r="R51" i="52"/>
  <c r="Q51" i="52"/>
  <c r="P51" i="52"/>
  <c r="O51" i="52"/>
  <c r="N51" i="52"/>
  <c r="AZ50" i="52"/>
  <c r="BA50" i="52" s="1"/>
  <c r="AW50" i="52"/>
  <c r="AX50" i="52" s="1"/>
  <c r="AU50" i="52"/>
  <c r="AT50" i="52"/>
  <c r="AS50" i="52"/>
  <c r="AR50" i="52"/>
  <c r="AP50" i="52"/>
  <c r="AO50" i="52"/>
  <c r="AL50" i="52"/>
  <c r="AM50" i="52" s="1"/>
  <c r="AN50" i="52" s="1"/>
  <c r="AJ50" i="52"/>
  <c r="AI50" i="52"/>
  <c r="AH50" i="52"/>
  <c r="AG50" i="52"/>
  <c r="AF50" i="52"/>
  <c r="AE50" i="52"/>
  <c r="AD50" i="52"/>
  <c r="AC50" i="52"/>
  <c r="AB50" i="52"/>
  <c r="AA50" i="52"/>
  <c r="Z50" i="52"/>
  <c r="X50" i="52"/>
  <c r="W50" i="52"/>
  <c r="V50" i="52"/>
  <c r="U50" i="52"/>
  <c r="T50" i="52"/>
  <c r="S50" i="52"/>
  <c r="R50" i="52"/>
  <c r="Q50" i="52"/>
  <c r="P50" i="52"/>
  <c r="O50" i="52"/>
  <c r="N50" i="52"/>
  <c r="AZ49" i="52"/>
  <c r="BA49" i="52" s="1"/>
  <c r="AW49" i="52"/>
  <c r="AX49" i="52" s="1"/>
  <c r="AU49" i="52"/>
  <c r="AT49" i="52"/>
  <c r="AS49" i="52"/>
  <c r="AR49" i="52"/>
  <c r="AP49" i="52"/>
  <c r="AO49" i="52"/>
  <c r="AM49" i="52"/>
  <c r="AN49" i="52" s="1"/>
  <c r="AL49" i="52"/>
  <c r="AJ49" i="52"/>
  <c r="AI49" i="52"/>
  <c r="AH49" i="52"/>
  <c r="AG49" i="52"/>
  <c r="AF49" i="52"/>
  <c r="AE49" i="52"/>
  <c r="AD49" i="52"/>
  <c r="AC49" i="52"/>
  <c r="AB49" i="52"/>
  <c r="AA49" i="52"/>
  <c r="Z49" i="52"/>
  <c r="X49" i="52"/>
  <c r="W49" i="52"/>
  <c r="V49" i="52"/>
  <c r="U49" i="52"/>
  <c r="T49" i="52"/>
  <c r="S49" i="52"/>
  <c r="R49" i="52"/>
  <c r="Q49" i="52"/>
  <c r="P49" i="52"/>
  <c r="O49" i="52"/>
  <c r="N49" i="52"/>
  <c r="AZ48" i="52"/>
  <c r="BA48" i="52" s="1"/>
  <c r="AW48" i="52"/>
  <c r="AX48" i="52" s="1"/>
  <c r="AU48" i="52"/>
  <c r="AT48" i="52"/>
  <c r="AS48" i="52"/>
  <c r="AR48" i="52"/>
  <c r="AP48" i="52"/>
  <c r="AO48" i="52"/>
  <c r="AL48" i="52"/>
  <c r="AM48" i="52" s="1"/>
  <c r="AN48" i="52" s="1"/>
  <c r="AJ48" i="52"/>
  <c r="AI48" i="52"/>
  <c r="AH48" i="52"/>
  <c r="AG48" i="52"/>
  <c r="AF48" i="52"/>
  <c r="AE48" i="52"/>
  <c r="AD48" i="52"/>
  <c r="AC48" i="52"/>
  <c r="AB48" i="52"/>
  <c r="AA48" i="52"/>
  <c r="Z48" i="52"/>
  <c r="X48" i="52"/>
  <c r="W48" i="52"/>
  <c r="V48" i="52"/>
  <c r="U48" i="52"/>
  <c r="T48" i="52"/>
  <c r="S48" i="52"/>
  <c r="R48" i="52"/>
  <c r="Q48" i="52"/>
  <c r="P48" i="52"/>
  <c r="O48" i="52"/>
  <c r="N48" i="52"/>
  <c r="AZ47" i="52"/>
  <c r="BA47" i="52" s="1"/>
  <c r="AW47" i="52"/>
  <c r="AX47" i="52" s="1"/>
  <c r="AU47" i="52"/>
  <c r="AT47" i="52"/>
  <c r="AS47" i="52"/>
  <c r="AR47" i="52"/>
  <c r="AP47" i="52"/>
  <c r="AO47" i="52"/>
  <c r="AL47" i="52"/>
  <c r="AM47" i="52" s="1"/>
  <c r="AN47" i="52" s="1"/>
  <c r="AJ47" i="52"/>
  <c r="AI47" i="52"/>
  <c r="AH47" i="52"/>
  <c r="AG47" i="52"/>
  <c r="AF47" i="52"/>
  <c r="AE47" i="52"/>
  <c r="AD47" i="52"/>
  <c r="AC47" i="52"/>
  <c r="AB47" i="52"/>
  <c r="AA47" i="52"/>
  <c r="Z47" i="52"/>
  <c r="X47" i="52"/>
  <c r="W47" i="52"/>
  <c r="V47" i="52"/>
  <c r="U47" i="52"/>
  <c r="T47" i="52"/>
  <c r="S47" i="52"/>
  <c r="R47" i="52"/>
  <c r="Q47" i="52"/>
  <c r="P47" i="52"/>
  <c r="O47" i="52"/>
  <c r="N47" i="52"/>
  <c r="BA46" i="52"/>
  <c r="AZ46" i="52"/>
  <c r="AW46" i="52"/>
  <c r="AX46" i="52" s="1"/>
  <c r="AU46" i="52"/>
  <c r="AT46" i="52"/>
  <c r="AS46" i="52"/>
  <c r="AR46" i="52"/>
  <c r="AP46" i="52"/>
  <c r="AO46" i="52"/>
  <c r="AL46" i="52"/>
  <c r="AM46" i="52" s="1"/>
  <c r="AN46" i="52" s="1"/>
  <c r="AJ46" i="52"/>
  <c r="AI46" i="52"/>
  <c r="AH46" i="52"/>
  <c r="AG46" i="52"/>
  <c r="AF46" i="52"/>
  <c r="AE46" i="52"/>
  <c r="AD46" i="52"/>
  <c r="AC46" i="52"/>
  <c r="AB46" i="52"/>
  <c r="AA46" i="52"/>
  <c r="Z46" i="52"/>
  <c r="X46" i="52"/>
  <c r="W46" i="52"/>
  <c r="V46" i="52"/>
  <c r="U46" i="52"/>
  <c r="T46" i="52"/>
  <c r="S46" i="52"/>
  <c r="R46" i="52"/>
  <c r="Q46" i="52"/>
  <c r="P46" i="52"/>
  <c r="O46" i="52"/>
  <c r="N46" i="52"/>
  <c r="AZ45" i="52"/>
  <c r="BA45" i="52" s="1"/>
  <c r="AW45" i="52"/>
  <c r="AX45" i="52" s="1"/>
  <c r="AU45" i="52"/>
  <c r="AT45" i="52"/>
  <c r="AS45" i="52"/>
  <c r="AR45" i="52"/>
  <c r="AP45" i="52"/>
  <c r="AO45" i="52"/>
  <c r="AL45" i="52"/>
  <c r="AM45" i="52" s="1"/>
  <c r="AN45" i="52" s="1"/>
  <c r="AJ45" i="52"/>
  <c r="AI45" i="52"/>
  <c r="AH45" i="52"/>
  <c r="AG45" i="52"/>
  <c r="AF45" i="52"/>
  <c r="AE45" i="52"/>
  <c r="AD45" i="52"/>
  <c r="AC45" i="52"/>
  <c r="AB45" i="52"/>
  <c r="AA45" i="52"/>
  <c r="Z45" i="52"/>
  <c r="X45" i="52"/>
  <c r="W45" i="52"/>
  <c r="V45" i="52"/>
  <c r="U45" i="52"/>
  <c r="T45" i="52"/>
  <c r="S45" i="52"/>
  <c r="R45" i="52"/>
  <c r="Q45" i="52"/>
  <c r="P45" i="52"/>
  <c r="O45" i="52"/>
  <c r="N45" i="52"/>
  <c r="AZ44" i="52"/>
  <c r="BA44" i="52" s="1"/>
  <c r="AW44" i="52"/>
  <c r="AX44" i="52" s="1"/>
  <c r="AU44" i="52"/>
  <c r="AT44" i="52"/>
  <c r="AS44" i="52"/>
  <c r="AR44" i="52"/>
  <c r="AP44" i="52"/>
  <c r="AO44" i="52"/>
  <c r="AL44" i="52"/>
  <c r="AM44" i="52" s="1"/>
  <c r="AN44" i="52" s="1"/>
  <c r="AJ44" i="52"/>
  <c r="AI44" i="52"/>
  <c r="AH44" i="52"/>
  <c r="AG44" i="52"/>
  <c r="AF44" i="52"/>
  <c r="AE44" i="52"/>
  <c r="AD44" i="52"/>
  <c r="AC44" i="52"/>
  <c r="AB44" i="52"/>
  <c r="AA44" i="52"/>
  <c r="Z44" i="52"/>
  <c r="X44" i="52"/>
  <c r="W44" i="52"/>
  <c r="V44" i="52"/>
  <c r="U44" i="52"/>
  <c r="T44" i="52"/>
  <c r="S44" i="52"/>
  <c r="R44" i="52"/>
  <c r="Q44" i="52"/>
  <c r="P44" i="52"/>
  <c r="O44" i="52"/>
  <c r="N44" i="52"/>
  <c r="AZ43" i="52"/>
  <c r="BA43" i="52" s="1"/>
  <c r="AW43" i="52"/>
  <c r="AX43" i="52" s="1"/>
  <c r="AU43" i="52"/>
  <c r="AT43" i="52"/>
  <c r="AS43" i="52"/>
  <c r="AR43" i="52"/>
  <c r="AP43" i="52"/>
  <c r="AO43" i="52"/>
  <c r="AL43" i="52"/>
  <c r="AM43" i="52" s="1"/>
  <c r="AN43" i="52" s="1"/>
  <c r="AJ43" i="52"/>
  <c r="AI43" i="52"/>
  <c r="AH43" i="52"/>
  <c r="AG43" i="52"/>
  <c r="AF43" i="52"/>
  <c r="AE43" i="52"/>
  <c r="AD43" i="52"/>
  <c r="AC43" i="52"/>
  <c r="AB43" i="52"/>
  <c r="AA43" i="52"/>
  <c r="Z43" i="52"/>
  <c r="X43" i="52"/>
  <c r="W43" i="52"/>
  <c r="V43" i="52"/>
  <c r="U43" i="52"/>
  <c r="T43" i="52"/>
  <c r="S43" i="52"/>
  <c r="R43" i="52"/>
  <c r="Q43" i="52"/>
  <c r="P43" i="52"/>
  <c r="O43" i="52"/>
  <c r="N43" i="52"/>
  <c r="AZ42" i="52"/>
  <c r="BA42" i="52" s="1"/>
  <c r="AW42" i="52"/>
  <c r="AX42" i="52" s="1"/>
  <c r="AU42" i="52"/>
  <c r="AT42" i="52"/>
  <c r="AS42" i="52"/>
  <c r="AR42" i="52"/>
  <c r="AP42" i="52"/>
  <c r="AO42" i="52"/>
  <c r="AL42" i="52"/>
  <c r="AM42" i="52" s="1"/>
  <c r="AN42" i="52" s="1"/>
  <c r="AJ42" i="52"/>
  <c r="AI42" i="52"/>
  <c r="AH42" i="52"/>
  <c r="AG42" i="52"/>
  <c r="AF42" i="52"/>
  <c r="AE42" i="52"/>
  <c r="AD42" i="52"/>
  <c r="AC42" i="52"/>
  <c r="AB42" i="52"/>
  <c r="AA42" i="52"/>
  <c r="Z42" i="52"/>
  <c r="X42" i="52"/>
  <c r="W42" i="52"/>
  <c r="V42" i="52"/>
  <c r="U42" i="52"/>
  <c r="T42" i="52"/>
  <c r="S42" i="52"/>
  <c r="R42" i="52"/>
  <c r="Q42" i="52"/>
  <c r="P42" i="52"/>
  <c r="O42" i="52"/>
  <c r="N42" i="52"/>
  <c r="AZ41" i="52"/>
  <c r="BA41" i="52" s="1"/>
  <c r="AX41" i="52"/>
  <c r="AW41" i="52"/>
  <c r="AU41" i="52"/>
  <c r="AT41" i="52"/>
  <c r="AS41" i="52"/>
  <c r="AR41" i="52"/>
  <c r="AP41" i="52"/>
  <c r="AO41" i="52"/>
  <c r="AL41" i="52"/>
  <c r="AM41" i="52" s="1"/>
  <c r="AN41" i="52" s="1"/>
  <c r="AJ41" i="52"/>
  <c r="AI41" i="52"/>
  <c r="AH41" i="52"/>
  <c r="AG41" i="52"/>
  <c r="AF41" i="52"/>
  <c r="AE41" i="52"/>
  <c r="AD41" i="52"/>
  <c r="AC41" i="52"/>
  <c r="AB41" i="52"/>
  <c r="AA41" i="52"/>
  <c r="Z41" i="52"/>
  <c r="X41" i="52"/>
  <c r="W41" i="52"/>
  <c r="V41" i="52"/>
  <c r="U41" i="52"/>
  <c r="T41" i="52"/>
  <c r="S41" i="52"/>
  <c r="R41" i="52"/>
  <c r="Q41" i="52"/>
  <c r="P41" i="52"/>
  <c r="O41" i="52"/>
  <c r="N41" i="52"/>
  <c r="AZ40" i="52"/>
  <c r="BA40" i="52" s="1"/>
  <c r="AW40" i="52"/>
  <c r="AX40" i="52" s="1"/>
  <c r="AU40" i="52"/>
  <c r="AT40" i="52"/>
  <c r="AS40" i="52"/>
  <c r="AR40" i="52"/>
  <c r="AP40" i="52"/>
  <c r="AO40" i="52"/>
  <c r="AL40" i="52"/>
  <c r="AM40" i="52" s="1"/>
  <c r="AN40" i="52" s="1"/>
  <c r="AJ40" i="52"/>
  <c r="AI40" i="52"/>
  <c r="AH40" i="52"/>
  <c r="AG40" i="52"/>
  <c r="AF40" i="52"/>
  <c r="AE40" i="52"/>
  <c r="AD40" i="52"/>
  <c r="AC40" i="52"/>
  <c r="AB40" i="52"/>
  <c r="AA40" i="52"/>
  <c r="Z40" i="52"/>
  <c r="X40" i="52"/>
  <c r="W40" i="52"/>
  <c r="V40" i="52"/>
  <c r="U40" i="52"/>
  <c r="T40" i="52"/>
  <c r="S40" i="52"/>
  <c r="R40" i="52"/>
  <c r="Q40" i="52"/>
  <c r="P40" i="52"/>
  <c r="O40" i="52"/>
  <c r="N40" i="52"/>
  <c r="AZ39" i="52"/>
  <c r="BA39" i="52" s="1"/>
  <c r="AW39" i="52"/>
  <c r="AX39" i="52" s="1"/>
  <c r="AU39" i="52"/>
  <c r="AT39" i="52"/>
  <c r="AS39" i="52"/>
  <c r="AR39" i="52"/>
  <c r="AP39" i="52"/>
  <c r="AO39" i="52"/>
  <c r="AL39" i="52"/>
  <c r="AM39" i="52" s="1"/>
  <c r="AN39" i="52" s="1"/>
  <c r="AJ39" i="52"/>
  <c r="AI39" i="52"/>
  <c r="AH39" i="52"/>
  <c r="AG39" i="52"/>
  <c r="AF39" i="52"/>
  <c r="AE39" i="52"/>
  <c r="AD39" i="52"/>
  <c r="AC39" i="52"/>
  <c r="AB39" i="52"/>
  <c r="AA39" i="52"/>
  <c r="Z39" i="52"/>
  <c r="X39" i="52"/>
  <c r="W39" i="52"/>
  <c r="V39" i="52"/>
  <c r="U39" i="52"/>
  <c r="T39" i="52"/>
  <c r="S39" i="52"/>
  <c r="R39" i="52"/>
  <c r="Q39" i="52"/>
  <c r="P39" i="52"/>
  <c r="O39" i="52"/>
  <c r="N39" i="52"/>
  <c r="AZ38" i="52"/>
  <c r="BA38" i="52" s="1"/>
  <c r="AW38" i="52"/>
  <c r="AX38" i="52" s="1"/>
  <c r="AU38" i="52"/>
  <c r="AT38" i="52"/>
  <c r="AS38" i="52"/>
  <c r="AR38" i="52"/>
  <c r="AP38" i="52"/>
  <c r="AO38" i="52"/>
  <c r="AL38" i="52"/>
  <c r="AM38" i="52" s="1"/>
  <c r="AN38" i="52" s="1"/>
  <c r="AJ38" i="52"/>
  <c r="AI38" i="52"/>
  <c r="AH38" i="52"/>
  <c r="AG38" i="52"/>
  <c r="AF38" i="52"/>
  <c r="AE38" i="52"/>
  <c r="AD38" i="52"/>
  <c r="AC38" i="52"/>
  <c r="AB38" i="52"/>
  <c r="AA38" i="52"/>
  <c r="Z38" i="52"/>
  <c r="X38" i="52"/>
  <c r="W38" i="52"/>
  <c r="V38" i="52"/>
  <c r="U38" i="52"/>
  <c r="T38" i="52"/>
  <c r="S38" i="52"/>
  <c r="R38" i="52"/>
  <c r="Q38" i="52"/>
  <c r="P38" i="52"/>
  <c r="O38" i="52"/>
  <c r="N38" i="52"/>
  <c r="AZ37" i="52"/>
  <c r="BA37" i="52" s="1"/>
  <c r="AW37" i="52"/>
  <c r="AX37" i="52" s="1"/>
  <c r="AU37" i="52"/>
  <c r="AT37" i="52"/>
  <c r="AS37" i="52"/>
  <c r="AR37" i="52"/>
  <c r="AP37" i="52"/>
  <c r="AO37" i="52"/>
  <c r="AM37" i="52"/>
  <c r="AN37" i="52" s="1"/>
  <c r="AL37" i="52"/>
  <c r="AJ37" i="52"/>
  <c r="AI37" i="52"/>
  <c r="AH37" i="52"/>
  <c r="AG37" i="52"/>
  <c r="AF37" i="52"/>
  <c r="AE37" i="52"/>
  <c r="AD37" i="52"/>
  <c r="AC37" i="52"/>
  <c r="AB37" i="52"/>
  <c r="AA37" i="52"/>
  <c r="Z37" i="52"/>
  <c r="X37" i="52"/>
  <c r="W37" i="52"/>
  <c r="V37" i="52"/>
  <c r="U37" i="52"/>
  <c r="T37" i="52"/>
  <c r="S37" i="52"/>
  <c r="R37" i="52"/>
  <c r="Q37" i="52"/>
  <c r="P37" i="52"/>
  <c r="O37" i="52"/>
  <c r="N37" i="52"/>
  <c r="AZ36" i="52"/>
  <c r="BA36" i="52" s="1"/>
  <c r="AW36" i="52"/>
  <c r="AX36" i="52" s="1"/>
  <c r="AU36" i="52"/>
  <c r="AT36" i="52"/>
  <c r="AS36" i="52"/>
  <c r="AR36" i="52"/>
  <c r="AP36" i="52"/>
  <c r="AO36" i="52"/>
  <c r="AL36" i="52"/>
  <c r="AM36" i="52" s="1"/>
  <c r="AN36" i="52" s="1"/>
  <c r="AJ36" i="52"/>
  <c r="AI36" i="52"/>
  <c r="AH36" i="52"/>
  <c r="AG36" i="52"/>
  <c r="AF36" i="52"/>
  <c r="AE36" i="52"/>
  <c r="AD36" i="52"/>
  <c r="AC36" i="52"/>
  <c r="AB36" i="52"/>
  <c r="AA36" i="52"/>
  <c r="Z36" i="52"/>
  <c r="X36" i="52"/>
  <c r="W36" i="52"/>
  <c r="V36" i="52"/>
  <c r="U36" i="52"/>
  <c r="T36" i="52"/>
  <c r="S36" i="52"/>
  <c r="R36" i="52"/>
  <c r="Q36" i="52"/>
  <c r="P36" i="52"/>
  <c r="O36" i="52"/>
  <c r="N36" i="52"/>
  <c r="AZ35" i="52"/>
  <c r="BA35" i="52" s="1"/>
  <c r="AW35" i="52"/>
  <c r="AX35" i="52" s="1"/>
  <c r="AU35" i="52"/>
  <c r="AT35" i="52"/>
  <c r="AS35" i="52"/>
  <c r="AR35" i="52"/>
  <c r="AP35" i="52"/>
  <c r="AO35" i="52"/>
  <c r="AL35" i="52"/>
  <c r="AM35" i="52" s="1"/>
  <c r="AN35" i="52" s="1"/>
  <c r="AJ35" i="52"/>
  <c r="AI35" i="52"/>
  <c r="AH35" i="52"/>
  <c r="AG35" i="52"/>
  <c r="AF35" i="52"/>
  <c r="AE35" i="52"/>
  <c r="AD35" i="52"/>
  <c r="AC35" i="52"/>
  <c r="AB35" i="52"/>
  <c r="AA35" i="52"/>
  <c r="Z35" i="52"/>
  <c r="X35" i="52"/>
  <c r="W35" i="52"/>
  <c r="V35" i="52"/>
  <c r="U35" i="52"/>
  <c r="T35" i="52"/>
  <c r="S35" i="52"/>
  <c r="R35" i="52"/>
  <c r="Q35" i="52"/>
  <c r="P35" i="52"/>
  <c r="O35" i="52"/>
  <c r="N35" i="52"/>
  <c r="AZ34" i="52"/>
  <c r="BA34" i="52" s="1"/>
  <c r="AW34" i="52"/>
  <c r="AX34" i="52" s="1"/>
  <c r="AU34" i="52"/>
  <c r="AT34" i="52"/>
  <c r="AS34" i="52"/>
  <c r="AR34" i="52"/>
  <c r="AP34" i="52"/>
  <c r="AO34" i="52"/>
  <c r="AL34" i="52"/>
  <c r="AM34" i="52" s="1"/>
  <c r="AN34" i="52" s="1"/>
  <c r="AJ34" i="52"/>
  <c r="AI34" i="52"/>
  <c r="AH34" i="52"/>
  <c r="AG34" i="52"/>
  <c r="AF34" i="52"/>
  <c r="AE34" i="52"/>
  <c r="AD34" i="52"/>
  <c r="AC34" i="52"/>
  <c r="AB34" i="52"/>
  <c r="AA34" i="52"/>
  <c r="Z34" i="52"/>
  <c r="X34" i="52"/>
  <c r="W34" i="52"/>
  <c r="V34" i="52"/>
  <c r="U34" i="52"/>
  <c r="T34" i="52"/>
  <c r="S34" i="52"/>
  <c r="R34" i="52"/>
  <c r="Q34" i="52"/>
  <c r="P34" i="52"/>
  <c r="O34" i="52"/>
  <c r="N34" i="52"/>
  <c r="AZ33" i="52"/>
  <c r="BA33" i="52" s="1"/>
  <c r="AW33" i="52"/>
  <c r="AX33" i="52" s="1"/>
  <c r="AU33" i="52"/>
  <c r="AT33" i="52"/>
  <c r="AS33" i="52"/>
  <c r="AR33" i="52"/>
  <c r="AP33" i="52"/>
  <c r="AO33" i="52"/>
  <c r="AL33" i="52"/>
  <c r="AM33" i="52" s="1"/>
  <c r="AN33" i="52" s="1"/>
  <c r="AJ33" i="52"/>
  <c r="AI33" i="52"/>
  <c r="AH33" i="52"/>
  <c r="AG33" i="52"/>
  <c r="AF33" i="52"/>
  <c r="AE33" i="52"/>
  <c r="AD33" i="52"/>
  <c r="AC33" i="52"/>
  <c r="AB33" i="52"/>
  <c r="AA33" i="52"/>
  <c r="Z33" i="52"/>
  <c r="X33" i="52"/>
  <c r="W33" i="52"/>
  <c r="V33" i="52"/>
  <c r="U33" i="52"/>
  <c r="T33" i="52"/>
  <c r="S33" i="52"/>
  <c r="R33" i="52"/>
  <c r="Q33" i="52"/>
  <c r="P33" i="52"/>
  <c r="O33" i="52"/>
  <c r="N33" i="52"/>
  <c r="AZ32" i="52"/>
  <c r="BA32" i="52" s="1"/>
  <c r="AW32" i="52"/>
  <c r="AX32" i="52" s="1"/>
  <c r="AU32" i="52"/>
  <c r="AT32" i="52"/>
  <c r="AS32" i="52"/>
  <c r="AR32" i="52"/>
  <c r="AP32" i="52"/>
  <c r="AO32" i="52"/>
  <c r="AL32" i="52"/>
  <c r="AM32" i="52" s="1"/>
  <c r="AN32" i="52" s="1"/>
  <c r="AJ32" i="52"/>
  <c r="AI32" i="52"/>
  <c r="AH32" i="52"/>
  <c r="AG32" i="52"/>
  <c r="AF32" i="52"/>
  <c r="AE32" i="52"/>
  <c r="AD32" i="52"/>
  <c r="AC32" i="52"/>
  <c r="AB32" i="52"/>
  <c r="AA32" i="52"/>
  <c r="Z32" i="52"/>
  <c r="X32" i="52"/>
  <c r="W32" i="52"/>
  <c r="V32" i="52"/>
  <c r="U32" i="52"/>
  <c r="T32" i="52"/>
  <c r="S32" i="52"/>
  <c r="R32" i="52"/>
  <c r="Q32" i="52"/>
  <c r="P32" i="52"/>
  <c r="O32" i="52"/>
  <c r="N32" i="52"/>
  <c r="AZ31" i="52"/>
  <c r="BA31" i="52" s="1"/>
  <c r="AW31" i="52"/>
  <c r="AX31" i="52" s="1"/>
  <c r="AU31" i="52"/>
  <c r="AT31" i="52"/>
  <c r="AS31" i="52"/>
  <c r="AR31" i="52"/>
  <c r="AP31" i="52"/>
  <c r="AO31" i="52"/>
  <c r="AL31" i="52"/>
  <c r="AM31" i="52" s="1"/>
  <c r="AN31" i="52" s="1"/>
  <c r="AJ31" i="52"/>
  <c r="AI31" i="52"/>
  <c r="AH31" i="52"/>
  <c r="AG31" i="52"/>
  <c r="AF31" i="52"/>
  <c r="AE31" i="52"/>
  <c r="AD31" i="52"/>
  <c r="AC31" i="52"/>
  <c r="AB31" i="52"/>
  <c r="AA31" i="52"/>
  <c r="Z31" i="52"/>
  <c r="X31" i="52"/>
  <c r="W31" i="52"/>
  <c r="V31" i="52"/>
  <c r="U31" i="52"/>
  <c r="T31" i="52"/>
  <c r="S31" i="52"/>
  <c r="R31" i="52"/>
  <c r="Q31" i="52"/>
  <c r="P31" i="52"/>
  <c r="O31" i="52"/>
  <c r="N31" i="52"/>
  <c r="AZ30" i="52"/>
  <c r="BA30" i="52" s="1"/>
  <c r="AW30" i="52"/>
  <c r="AX30" i="52" s="1"/>
  <c r="AU30" i="52"/>
  <c r="AT30" i="52"/>
  <c r="AS30" i="52"/>
  <c r="AR30" i="52"/>
  <c r="AP30" i="52"/>
  <c r="AO30" i="52"/>
  <c r="AL30" i="52"/>
  <c r="AM30" i="52" s="1"/>
  <c r="AN30" i="52" s="1"/>
  <c r="AJ30" i="52"/>
  <c r="AI30" i="52"/>
  <c r="AH30" i="52"/>
  <c r="AG30" i="52"/>
  <c r="AF30" i="52"/>
  <c r="AE30" i="52"/>
  <c r="AD30" i="52"/>
  <c r="AC30" i="52"/>
  <c r="AB30" i="52"/>
  <c r="AA30" i="52"/>
  <c r="Z30" i="52"/>
  <c r="X30" i="52"/>
  <c r="W30" i="52"/>
  <c r="V30" i="52"/>
  <c r="U30" i="52"/>
  <c r="T30" i="52"/>
  <c r="S30" i="52"/>
  <c r="R30" i="52"/>
  <c r="Q30" i="52"/>
  <c r="P30" i="52"/>
  <c r="O30" i="52"/>
  <c r="N30" i="52"/>
  <c r="AZ29" i="52"/>
  <c r="BA29" i="52" s="1"/>
  <c r="AW29" i="52"/>
  <c r="AX29" i="52" s="1"/>
  <c r="AU29" i="52"/>
  <c r="AT29" i="52"/>
  <c r="AS29" i="52"/>
  <c r="AR29" i="52"/>
  <c r="AP29" i="52"/>
  <c r="AO29" i="52"/>
  <c r="AL29" i="52"/>
  <c r="AM29" i="52" s="1"/>
  <c r="AN29" i="52" s="1"/>
  <c r="AJ29" i="52"/>
  <c r="AK29" i="52" s="1"/>
  <c r="AI29" i="52"/>
  <c r="AH29" i="52"/>
  <c r="AG29" i="52"/>
  <c r="AF29" i="52"/>
  <c r="AE29" i="52"/>
  <c r="AD29" i="52"/>
  <c r="AC29" i="52"/>
  <c r="AA29" i="52"/>
  <c r="X29" i="52"/>
  <c r="W29" i="52"/>
  <c r="V29" i="52"/>
  <c r="U29" i="52"/>
  <c r="T29" i="52"/>
  <c r="S29" i="52"/>
  <c r="R29" i="52"/>
  <c r="Q29" i="52"/>
  <c r="P29" i="52"/>
  <c r="O29" i="52"/>
  <c r="N29" i="52"/>
  <c r="AZ28" i="52"/>
  <c r="BA28" i="52" s="1"/>
  <c r="AW28" i="52"/>
  <c r="AX28" i="52" s="1"/>
  <c r="AU28" i="52"/>
  <c r="AT28" i="52"/>
  <c r="AS28" i="52"/>
  <c r="AR28" i="52"/>
  <c r="AP28" i="52"/>
  <c r="AO28" i="52"/>
  <c r="AL28" i="52"/>
  <c r="AM28" i="52" s="1"/>
  <c r="AN28" i="52" s="1"/>
  <c r="AJ28" i="52"/>
  <c r="AK28" i="52" s="1"/>
  <c r="AI28" i="52"/>
  <c r="AH28" i="52"/>
  <c r="AG28" i="52"/>
  <c r="AF28" i="52"/>
  <c r="AE28" i="52"/>
  <c r="AD28" i="52"/>
  <c r="AA28" i="52"/>
  <c r="Z28" i="52"/>
  <c r="X28" i="52"/>
  <c r="W28" i="52"/>
  <c r="V28" i="52"/>
  <c r="U28" i="52"/>
  <c r="T28" i="52"/>
  <c r="S28" i="52"/>
  <c r="R28" i="52"/>
  <c r="Q28" i="52"/>
  <c r="P28" i="52"/>
  <c r="O28" i="52"/>
  <c r="N28" i="52"/>
  <c r="AZ27" i="52"/>
  <c r="BA27" i="52" s="1"/>
  <c r="AW27" i="52"/>
  <c r="AX27" i="52" s="1"/>
  <c r="AU27" i="52"/>
  <c r="AT27" i="52"/>
  <c r="AS27" i="52"/>
  <c r="AR27" i="52"/>
  <c r="AP27" i="52"/>
  <c r="AO27" i="52"/>
  <c r="AL27" i="52"/>
  <c r="AM27" i="52" s="1"/>
  <c r="AN27" i="52" s="1"/>
  <c r="AJ27" i="52"/>
  <c r="AK27" i="52" s="1"/>
  <c r="AI27" i="52"/>
  <c r="AH27" i="52"/>
  <c r="AG27" i="52"/>
  <c r="AF27" i="52"/>
  <c r="AE27" i="52"/>
  <c r="AD27" i="52"/>
  <c r="AA27" i="52"/>
  <c r="X27" i="52"/>
  <c r="W27" i="52"/>
  <c r="V27" i="52"/>
  <c r="U27" i="52"/>
  <c r="T27" i="52"/>
  <c r="S27" i="52"/>
  <c r="R27" i="52"/>
  <c r="Q27" i="52"/>
  <c r="P27" i="52"/>
  <c r="O27" i="52"/>
  <c r="N27" i="52"/>
  <c r="AZ26" i="52"/>
  <c r="BA26" i="52" s="1"/>
  <c r="AW26" i="52"/>
  <c r="AX26" i="52" s="1"/>
  <c r="AU26" i="52"/>
  <c r="AT26" i="52"/>
  <c r="AS26" i="52"/>
  <c r="AR26" i="52"/>
  <c r="AP26" i="52"/>
  <c r="AO26" i="52"/>
  <c r="AL26" i="52"/>
  <c r="AM26" i="52" s="1"/>
  <c r="AN26" i="52" s="1"/>
  <c r="AJ26" i="52"/>
  <c r="AK26" i="52" s="1"/>
  <c r="AI26" i="52"/>
  <c r="AH26" i="52"/>
  <c r="AG26" i="52"/>
  <c r="AF26" i="52"/>
  <c r="AE26" i="52"/>
  <c r="Z26" i="52"/>
  <c r="X26" i="52"/>
  <c r="W26" i="52"/>
  <c r="V26" i="52"/>
  <c r="U26" i="52"/>
  <c r="T26" i="52"/>
  <c r="S26" i="52"/>
  <c r="R26" i="52"/>
  <c r="Q26" i="52"/>
  <c r="P26" i="52"/>
  <c r="O26" i="52"/>
  <c r="N26" i="52"/>
  <c r="AZ25" i="52"/>
  <c r="BA25" i="52" s="1"/>
  <c r="AW25" i="52"/>
  <c r="AX25" i="52" s="1"/>
  <c r="AU25" i="52"/>
  <c r="AT25" i="52"/>
  <c r="AS25" i="52"/>
  <c r="AR25" i="52"/>
  <c r="AP25" i="52"/>
  <c r="AO25" i="52"/>
  <c r="AL25" i="52"/>
  <c r="AM25" i="52" s="1"/>
  <c r="AN25" i="52" s="1"/>
  <c r="AJ25" i="52"/>
  <c r="AK25" i="52" s="1"/>
  <c r="AI25" i="52"/>
  <c r="AH25" i="52"/>
  <c r="AG25" i="52"/>
  <c r="AF25" i="52"/>
  <c r="AE25" i="52"/>
  <c r="AD25" i="52"/>
  <c r="Z25" i="52"/>
  <c r="X25" i="52"/>
  <c r="W25" i="52"/>
  <c r="V25" i="52"/>
  <c r="U25" i="52"/>
  <c r="T25" i="52"/>
  <c r="S25" i="52"/>
  <c r="R25" i="52"/>
  <c r="Q25" i="52"/>
  <c r="P25" i="52"/>
  <c r="O25" i="52"/>
  <c r="N25" i="52"/>
  <c r="AZ24" i="52"/>
  <c r="BA24" i="52" s="1"/>
  <c r="AU24" i="52"/>
  <c r="AT24" i="52"/>
  <c r="AS24" i="52"/>
  <c r="AR24" i="52"/>
  <c r="AP24" i="52"/>
  <c r="AO24" i="52"/>
  <c r="AL24" i="52"/>
  <c r="AM24" i="52" s="1"/>
  <c r="AN24" i="52" s="1"/>
  <c r="AJ24" i="52"/>
  <c r="AK24" i="52" s="1"/>
  <c r="AI24" i="52"/>
  <c r="AH24" i="52"/>
  <c r="AG24" i="52"/>
  <c r="AF24" i="52"/>
  <c r="AE24" i="52"/>
  <c r="AD24" i="52"/>
  <c r="X24" i="52"/>
  <c r="W24" i="52"/>
  <c r="V24" i="52"/>
  <c r="U24" i="52"/>
  <c r="T24" i="52"/>
  <c r="S24" i="52"/>
  <c r="R24" i="52"/>
  <c r="Q24" i="52"/>
  <c r="P24" i="52"/>
  <c r="O24" i="52"/>
  <c r="N24" i="52"/>
  <c r="AZ23" i="52"/>
  <c r="BA23" i="52" s="1"/>
  <c r="AU23" i="52"/>
  <c r="AT23" i="52"/>
  <c r="AS23" i="52"/>
  <c r="AR23" i="52"/>
  <c r="AP23" i="52"/>
  <c r="AO23" i="52"/>
  <c r="AL23" i="52"/>
  <c r="AM23" i="52" s="1"/>
  <c r="AN23" i="52" s="1"/>
  <c r="AJ23" i="52"/>
  <c r="AK23" i="52" s="1"/>
  <c r="AI23" i="52"/>
  <c r="AH23" i="52"/>
  <c r="AG23" i="52"/>
  <c r="AF23" i="52"/>
  <c r="AE23" i="52"/>
  <c r="AD23" i="52"/>
  <c r="AA23" i="52"/>
  <c r="X23" i="52"/>
  <c r="W23" i="52"/>
  <c r="V23" i="52"/>
  <c r="U23" i="52"/>
  <c r="T23" i="52"/>
  <c r="S23" i="52"/>
  <c r="R23" i="52"/>
  <c r="Q23" i="52"/>
  <c r="P23" i="52"/>
  <c r="O23" i="52"/>
  <c r="N23" i="52"/>
  <c r="BA22" i="52"/>
  <c r="AZ22" i="52"/>
  <c r="AU22" i="52"/>
  <c r="AT22" i="52"/>
  <c r="AS22" i="52"/>
  <c r="AR22" i="52"/>
  <c r="AP22" i="52"/>
  <c r="AO22" i="52"/>
  <c r="AL22" i="52"/>
  <c r="AM22" i="52" s="1"/>
  <c r="AN22" i="52" s="1"/>
  <c r="AJ22" i="52"/>
  <c r="AK22" i="52" s="1"/>
  <c r="AI22" i="52"/>
  <c r="AH22" i="52"/>
  <c r="AG22" i="52"/>
  <c r="AF22" i="52"/>
  <c r="AE22" i="52"/>
  <c r="AD22" i="52"/>
  <c r="Z22" i="52"/>
  <c r="X22" i="52"/>
  <c r="W22" i="52"/>
  <c r="V22" i="52"/>
  <c r="U22" i="52"/>
  <c r="T22" i="52"/>
  <c r="S22" i="52"/>
  <c r="R22" i="52"/>
  <c r="Q22" i="52"/>
  <c r="P22" i="52"/>
  <c r="O22" i="52"/>
  <c r="N22" i="52"/>
  <c r="AZ21" i="52"/>
  <c r="BA21" i="52" s="1"/>
  <c r="AU21" i="52"/>
  <c r="AT21" i="52"/>
  <c r="AS21" i="52"/>
  <c r="AR21" i="52"/>
  <c r="AP21" i="52"/>
  <c r="AO21" i="52"/>
  <c r="AL21" i="52"/>
  <c r="AM21" i="52" s="1"/>
  <c r="AN21" i="52" s="1"/>
  <c r="AJ21" i="52"/>
  <c r="AK21" i="52" s="1"/>
  <c r="AI21" i="52"/>
  <c r="AH21" i="52"/>
  <c r="AG21" i="52"/>
  <c r="AF21" i="52"/>
  <c r="AE21" i="52"/>
  <c r="AD21" i="52"/>
  <c r="Z21" i="52"/>
  <c r="X21" i="52"/>
  <c r="W21" i="52"/>
  <c r="V21" i="52"/>
  <c r="U21" i="52"/>
  <c r="T21" i="52"/>
  <c r="S21" i="52"/>
  <c r="R21" i="52"/>
  <c r="Q21" i="52"/>
  <c r="P21" i="52"/>
  <c r="O21" i="52"/>
  <c r="N21" i="52"/>
  <c r="AZ20" i="52"/>
  <c r="BA20" i="52" s="1"/>
  <c r="AU20" i="52"/>
  <c r="AT20" i="52"/>
  <c r="AS20" i="52"/>
  <c r="AR20" i="52"/>
  <c r="AP20" i="52"/>
  <c r="AO20" i="52"/>
  <c r="AL20" i="52"/>
  <c r="AM20" i="52" s="1"/>
  <c r="AN20" i="52" s="1"/>
  <c r="AJ20" i="52"/>
  <c r="AK20" i="52" s="1"/>
  <c r="AI20" i="52"/>
  <c r="AH20" i="52"/>
  <c r="AG20" i="52"/>
  <c r="AF20" i="52"/>
  <c r="AE20" i="52"/>
  <c r="AD20" i="52"/>
  <c r="X20" i="52"/>
  <c r="W20" i="52"/>
  <c r="V20" i="52"/>
  <c r="U20" i="52"/>
  <c r="T20" i="52"/>
  <c r="S20" i="52"/>
  <c r="R20" i="52"/>
  <c r="Q20" i="52"/>
  <c r="P20" i="52"/>
  <c r="O20" i="52"/>
  <c r="N20" i="52"/>
  <c r="AZ19" i="52"/>
  <c r="BA19" i="52" s="1"/>
  <c r="AU19" i="52"/>
  <c r="AT19" i="52"/>
  <c r="AS19" i="52"/>
  <c r="AR19" i="52"/>
  <c r="AP19" i="52"/>
  <c r="AO19" i="52"/>
  <c r="AL19" i="52"/>
  <c r="AM19" i="52" s="1"/>
  <c r="AN19" i="52" s="1"/>
  <c r="AJ19" i="52"/>
  <c r="AK19" i="52" s="1"/>
  <c r="AI19" i="52"/>
  <c r="AH19" i="52"/>
  <c r="AG19" i="52"/>
  <c r="AF19" i="52"/>
  <c r="AE19" i="52"/>
  <c r="AD19" i="52"/>
  <c r="AC19" i="52"/>
  <c r="X19" i="52"/>
  <c r="W19" i="52"/>
  <c r="V19" i="52"/>
  <c r="U19" i="52"/>
  <c r="T19" i="52"/>
  <c r="S19" i="52"/>
  <c r="R19" i="52"/>
  <c r="Q19" i="52"/>
  <c r="P19" i="52"/>
  <c r="O19" i="52"/>
  <c r="N19" i="52"/>
  <c r="AJ18" i="52"/>
  <c r="AK18" i="52" s="1"/>
  <c r="AI18" i="52"/>
  <c r="AH18" i="52"/>
  <c r="AG18" i="52"/>
  <c r="AF18" i="52"/>
  <c r="AE18" i="52"/>
  <c r="AD18" i="52"/>
  <c r="X18" i="52"/>
  <c r="W18" i="52"/>
  <c r="V18" i="52"/>
  <c r="U18" i="52"/>
  <c r="T18" i="52"/>
  <c r="S18" i="52"/>
  <c r="Q18" i="52"/>
  <c r="P18" i="52"/>
  <c r="O18" i="52"/>
  <c r="N18" i="52"/>
  <c r="R18" i="52" s="1"/>
  <c r="E8" i="52"/>
  <c r="AA19" i="56" l="1"/>
  <c r="AD19" i="56"/>
  <c r="AU59" i="59"/>
  <c r="Z27" i="65"/>
  <c r="AB27" i="65"/>
  <c r="AA26" i="65"/>
  <c r="AB26" i="65"/>
  <c r="AB25" i="65"/>
  <c r="AA25" i="65"/>
  <c r="AD26" i="53"/>
  <c r="AA26" i="53"/>
  <c r="AB23" i="53"/>
  <c r="AA23" i="53"/>
  <c r="AB22" i="53"/>
  <c r="AA22" i="53"/>
  <c r="Z18" i="65"/>
  <c r="AE18" i="65"/>
  <c r="AE54" i="65" s="1"/>
  <c r="AE56" i="65" s="1"/>
  <c r="D73" i="65" s="1"/>
  <c r="AL18" i="65"/>
  <c r="AM18" i="65" s="1"/>
  <c r="AN18" i="65" s="1"/>
  <c r="AB21" i="65"/>
  <c r="Z21" i="65"/>
  <c r="Z22" i="62"/>
  <c r="AC22" i="62"/>
  <c r="Z19" i="53"/>
  <c r="AD19" i="53"/>
  <c r="AA29" i="56"/>
  <c r="Z29" i="56"/>
  <c r="Z23" i="56"/>
  <c r="AC23" i="56"/>
  <c r="AO54" i="65"/>
  <c r="K63" i="65" s="1"/>
  <c r="AA18" i="62"/>
  <c r="AB18" i="62"/>
  <c r="AA24" i="65"/>
  <c r="Z24" i="65"/>
  <c r="K54" i="65"/>
  <c r="I26" i="19" s="1"/>
  <c r="AF19" i="65"/>
  <c r="AB19" i="65"/>
  <c r="L54" i="65"/>
  <c r="J26" i="19" s="1"/>
  <c r="AB20" i="65"/>
  <c r="Z20" i="65"/>
  <c r="AG19" i="59"/>
  <c r="AC19" i="59"/>
  <c r="D72" i="59"/>
  <c r="AB21" i="56"/>
  <c r="Z21" i="56"/>
  <c r="AP54" i="65"/>
  <c r="L63" i="65" s="1"/>
  <c r="AU58" i="62"/>
  <c r="Y47" i="62"/>
  <c r="Y39" i="62"/>
  <c r="AP54" i="59"/>
  <c r="L63" i="59" s="1"/>
  <c r="F72" i="59"/>
  <c r="AU58" i="59"/>
  <c r="AS57" i="59"/>
  <c r="G70" i="59"/>
  <c r="G74" i="59" s="1"/>
  <c r="E72" i="59"/>
  <c r="D70" i="59"/>
  <c r="D74" i="59" s="1"/>
  <c r="AO54" i="59"/>
  <c r="K63" i="59" s="1"/>
  <c r="H70" i="59"/>
  <c r="H74" i="59" s="1"/>
  <c r="G72" i="56"/>
  <c r="F72" i="56"/>
  <c r="AT56" i="56"/>
  <c r="Z20" i="68" s="1"/>
  <c r="AU55" i="56"/>
  <c r="AA20" i="68" s="1"/>
  <c r="AS55" i="56"/>
  <c r="W20" i="68" s="1"/>
  <c r="AU56" i="56"/>
  <c r="AB20" i="68" s="1"/>
  <c r="AS56" i="56"/>
  <c r="X20" i="68" s="1"/>
  <c r="AT55" i="56"/>
  <c r="Y20" i="68" s="1"/>
  <c r="AQ56" i="56"/>
  <c r="AQ54" i="56" s="1"/>
  <c r="R20" i="68" s="1"/>
  <c r="D72" i="56"/>
  <c r="AP54" i="56"/>
  <c r="L63" i="56" s="1"/>
  <c r="F70" i="56"/>
  <c r="F74" i="56" s="1"/>
  <c r="E70" i="56"/>
  <c r="E74" i="56" s="1"/>
  <c r="AP55" i="52"/>
  <c r="BA54" i="52"/>
  <c r="AY54" i="52" s="1"/>
  <c r="AO63" i="52" s="1"/>
  <c r="AG24" i="59"/>
  <c r="AA24" i="59"/>
  <c r="AC24" i="62"/>
  <c r="AA24" i="62"/>
  <c r="Z28" i="59"/>
  <c r="AA28" i="59"/>
  <c r="Z21" i="59"/>
  <c r="AA21" i="59"/>
  <c r="AA20" i="59"/>
  <c r="Z20" i="59"/>
  <c r="AB30" i="56"/>
  <c r="AA30" i="56"/>
  <c r="AH19" i="53"/>
  <c r="AH54" i="53" s="1"/>
  <c r="AH55" i="53" s="1"/>
  <c r="AC19" i="53"/>
  <c r="AO54" i="53"/>
  <c r="K63" i="53" s="1"/>
  <c r="D70" i="53"/>
  <c r="D74" i="53" s="1"/>
  <c r="D72" i="53"/>
  <c r="H72" i="53"/>
  <c r="H70" i="53"/>
  <c r="H74" i="53" s="1"/>
  <c r="E70" i="53"/>
  <c r="E74" i="53" s="1"/>
  <c r="AF31" i="56"/>
  <c r="AA31" i="56"/>
  <c r="AG27" i="56"/>
  <c r="AB27" i="56"/>
  <c r="AG25" i="56"/>
  <c r="AB25" i="56"/>
  <c r="AF30" i="56"/>
  <c r="AG30" i="56"/>
  <c r="AG29" i="56"/>
  <c r="AF29" i="56"/>
  <c r="E72" i="56"/>
  <c r="AO54" i="56"/>
  <c r="K63" i="56" s="1"/>
  <c r="AF27" i="59"/>
  <c r="AA27" i="59"/>
  <c r="AG25" i="59"/>
  <c r="AB25" i="59"/>
  <c r="AB28" i="62"/>
  <c r="Z28" i="62"/>
  <c r="AH26" i="62"/>
  <c r="AC26" i="62"/>
  <c r="AI22" i="62"/>
  <c r="AI54" i="62" s="1"/>
  <c r="AI55" i="62" s="1"/>
  <c r="AD22" i="62"/>
  <c r="AD54" i="62" s="1"/>
  <c r="AF20" i="62"/>
  <c r="AF54" i="62" s="1"/>
  <c r="AF55" i="62" s="1"/>
  <c r="AA20" i="62"/>
  <c r="AH18" i="62"/>
  <c r="AC18" i="62"/>
  <c r="AG23" i="65"/>
  <c r="AB23" i="65"/>
  <c r="AF18" i="65"/>
  <c r="AA18" i="65"/>
  <c r="AD56" i="65"/>
  <c r="H71" i="65" s="1"/>
  <c r="H75" i="65" s="1"/>
  <c r="M54" i="65"/>
  <c r="K26" i="19" s="1"/>
  <c r="AU59" i="65"/>
  <c r="AA21" i="65"/>
  <c r="AF21" i="65"/>
  <c r="AI56" i="65"/>
  <c r="H73" i="65" s="1"/>
  <c r="AA22" i="65"/>
  <c r="AG22" i="65"/>
  <c r="AA19" i="65"/>
  <c r="AG19" i="65"/>
  <c r="AA20" i="65"/>
  <c r="AG20" i="65"/>
  <c r="AC23" i="65"/>
  <c r="AC54" i="65" s="1"/>
  <c r="AC55" i="65" s="1"/>
  <c r="AH23" i="65"/>
  <c r="AH54" i="65" s="1"/>
  <c r="AH55" i="65" s="1"/>
  <c r="AB24" i="62"/>
  <c r="AH24" i="62"/>
  <c r="AC20" i="59"/>
  <c r="AF20" i="59"/>
  <c r="AQ54" i="59"/>
  <c r="M63" i="59" s="1"/>
  <c r="G72" i="59"/>
  <c r="AB19" i="56"/>
  <c r="AG19" i="56"/>
  <c r="AC21" i="56"/>
  <c r="AG21" i="56"/>
  <c r="AB23" i="56"/>
  <c r="AG23" i="56"/>
  <c r="AD26" i="56"/>
  <c r="AG26" i="56"/>
  <c r="E70" i="62"/>
  <c r="E74" i="62" s="1"/>
  <c r="AO54" i="62"/>
  <c r="K63" i="62" s="1"/>
  <c r="H70" i="62"/>
  <c r="H74" i="62" s="1"/>
  <c r="AP54" i="62"/>
  <c r="L63" i="62" s="1"/>
  <c r="D72" i="62"/>
  <c r="H72" i="56"/>
  <c r="D70" i="56"/>
  <c r="D74" i="56" s="1"/>
  <c r="H70" i="56"/>
  <c r="H74" i="56" s="1"/>
  <c r="F72" i="53"/>
  <c r="G72" i="53"/>
  <c r="G70" i="53"/>
  <c r="G74" i="53" s="1"/>
  <c r="E72" i="53"/>
  <c r="AP54" i="53"/>
  <c r="L63" i="53" s="1"/>
  <c r="R18" i="68"/>
  <c r="F70" i="53"/>
  <c r="F74" i="53" s="1"/>
  <c r="M63" i="65"/>
  <c r="R26" i="19"/>
  <c r="G72" i="62"/>
  <c r="AQ56" i="62"/>
  <c r="AQ54" i="62" s="1"/>
  <c r="M63" i="62" s="1"/>
  <c r="H72" i="62"/>
  <c r="D70" i="62"/>
  <c r="D74" i="62" s="1"/>
  <c r="F72" i="62"/>
  <c r="E72" i="62"/>
  <c r="G70" i="62"/>
  <c r="G74" i="62" s="1"/>
  <c r="E70" i="59"/>
  <c r="E74" i="59" s="1"/>
  <c r="F70" i="59"/>
  <c r="F74" i="59" s="1"/>
  <c r="H72" i="59"/>
  <c r="AU58" i="65"/>
  <c r="AU57" i="65"/>
  <c r="AT57" i="65"/>
  <c r="I54" i="65"/>
  <c r="G26" i="19" s="1"/>
  <c r="Y54" i="65"/>
  <c r="Y56" i="65"/>
  <c r="Y57" i="65" s="1"/>
  <c r="AK54" i="65" s="1"/>
  <c r="AD55" i="65"/>
  <c r="D63" i="65"/>
  <c r="AU56" i="53"/>
  <c r="AB18" i="68" s="1"/>
  <c r="AT56" i="53"/>
  <c r="Z18" i="68" s="1"/>
  <c r="AS56" i="53"/>
  <c r="X18" i="68" s="1"/>
  <c r="AU55" i="53"/>
  <c r="AA18" i="68" s="1"/>
  <c r="AT55" i="53"/>
  <c r="Y18" i="68" s="1"/>
  <c r="AS55" i="53"/>
  <c r="W18" i="68" s="1"/>
  <c r="Y43" i="62"/>
  <c r="Y35" i="62"/>
  <c r="Y41" i="62"/>
  <c r="Y25" i="62"/>
  <c r="AA26" i="62"/>
  <c r="AB26" i="62"/>
  <c r="AA22" i="62"/>
  <c r="AB22" i="62"/>
  <c r="Y29" i="62"/>
  <c r="AA29" i="62" s="1"/>
  <c r="Y23" i="62"/>
  <c r="Y27" i="62"/>
  <c r="AB27" i="62" s="1"/>
  <c r="X54" i="62"/>
  <c r="X55" i="62" s="1"/>
  <c r="I63" i="62" s="1"/>
  <c r="AB20" i="62"/>
  <c r="AC20" i="62"/>
  <c r="Y37" i="62"/>
  <c r="Z18" i="62"/>
  <c r="AB21" i="59"/>
  <c r="AC21" i="59"/>
  <c r="AB24" i="59"/>
  <c r="AC24" i="59"/>
  <c r="AA23" i="59"/>
  <c r="AB23" i="59"/>
  <c r="AA25" i="59"/>
  <c r="AC25" i="59"/>
  <c r="AA19" i="59"/>
  <c r="AB19" i="59"/>
  <c r="U54" i="59"/>
  <c r="U55" i="59" s="1"/>
  <c r="F63" i="59" s="1"/>
  <c r="Y38" i="59"/>
  <c r="S54" i="59"/>
  <c r="S55" i="59" s="1"/>
  <c r="D63" i="59" s="1"/>
  <c r="AE54" i="56"/>
  <c r="T54" i="56"/>
  <c r="T55" i="56" s="1"/>
  <c r="S54" i="56"/>
  <c r="S55" i="56" s="1"/>
  <c r="D63" i="56" s="1"/>
  <c r="U54" i="56"/>
  <c r="U55" i="56" s="1"/>
  <c r="F63" i="56" s="1"/>
  <c r="AH54" i="56"/>
  <c r="AH55" i="56" s="1"/>
  <c r="Y36" i="56"/>
  <c r="AA25" i="56"/>
  <c r="AC25" i="56"/>
  <c r="AI54" i="56"/>
  <c r="AI55" i="56" s="1"/>
  <c r="AA22" i="56"/>
  <c r="AB22" i="56"/>
  <c r="Y52" i="53"/>
  <c r="Y37" i="53"/>
  <c r="Y48" i="53"/>
  <c r="U54" i="53"/>
  <c r="U55" i="53" s="1"/>
  <c r="F63" i="53" s="1"/>
  <c r="Y25" i="53"/>
  <c r="Y44" i="53"/>
  <c r="Y41" i="53"/>
  <c r="S54" i="53"/>
  <c r="S55" i="53" s="1"/>
  <c r="D63" i="53" s="1"/>
  <c r="Y24" i="53"/>
  <c r="AC24" i="53" s="1"/>
  <c r="AB19" i="53"/>
  <c r="AA19" i="53"/>
  <c r="AI54" i="53"/>
  <c r="X54" i="53"/>
  <c r="X55" i="53" s="1"/>
  <c r="AG18" i="53"/>
  <c r="T54" i="53"/>
  <c r="T55" i="53" s="1"/>
  <c r="E63" i="53" s="1"/>
  <c r="V54" i="53"/>
  <c r="V55" i="53" s="1"/>
  <c r="G63" i="53" s="1"/>
  <c r="AE54" i="53"/>
  <c r="Y20" i="53"/>
  <c r="AG20" i="53" s="1"/>
  <c r="W54" i="53"/>
  <c r="W55" i="53" s="1"/>
  <c r="Y35" i="52"/>
  <c r="AE54" i="62"/>
  <c r="Y21" i="62"/>
  <c r="AA21" i="62" s="1"/>
  <c r="W54" i="62"/>
  <c r="W55" i="62" s="1"/>
  <c r="T54" i="62"/>
  <c r="T55" i="62" s="1"/>
  <c r="E63" i="62" s="1"/>
  <c r="U54" i="62"/>
  <c r="U55" i="62" s="1"/>
  <c r="F63" i="62" s="1"/>
  <c r="V54" i="62"/>
  <c r="V55" i="62" s="1"/>
  <c r="G63" i="62" s="1"/>
  <c r="AS57" i="65"/>
  <c r="AS59" i="65"/>
  <c r="AS58" i="65"/>
  <c r="J54" i="65"/>
  <c r="H26" i="19" s="1"/>
  <c r="AT58" i="65"/>
  <c r="AL63" i="65"/>
  <c r="AK63" i="65"/>
  <c r="AJ63" i="65"/>
  <c r="AT59" i="65"/>
  <c r="Y31" i="62"/>
  <c r="AA31" i="62" s="1"/>
  <c r="Y19" i="62"/>
  <c r="Y45" i="62"/>
  <c r="Y49" i="62"/>
  <c r="Y51" i="62"/>
  <c r="Y53" i="62"/>
  <c r="S54" i="62"/>
  <c r="S55" i="62" s="1"/>
  <c r="Y33" i="62"/>
  <c r="AS57" i="62"/>
  <c r="AS59" i="62"/>
  <c r="AS58" i="62"/>
  <c r="AU57" i="62"/>
  <c r="AT59" i="62"/>
  <c r="AT58" i="62"/>
  <c r="AT57" i="62"/>
  <c r="AU59" i="62"/>
  <c r="V54" i="56"/>
  <c r="V55" i="56" s="1"/>
  <c r="G63" i="56" s="1"/>
  <c r="Y28" i="56"/>
  <c r="W54" i="56"/>
  <c r="W55" i="56" s="1"/>
  <c r="T54" i="59"/>
  <c r="T55" i="59" s="1"/>
  <c r="E63" i="59" s="1"/>
  <c r="Y26" i="59"/>
  <c r="AC26" i="59" s="1"/>
  <c r="AI54" i="59"/>
  <c r="AE54" i="59"/>
  <c r="Y18" i="59"/>
  <c r="Y46" i="59"/>
  <c r="V54" i="59"/>
  <c r="V55" i="59" s="1"/>
  <c r="Y42" i="59"/>
  <c r="Y30" i="59"/>
  <c r="Y34" i="59"/>
  <c r="W54" i="59"/>
  <c r="W55" i="59" s="1"/>
  <c r="AH54" i="59"/>
  <c r="Y50" i="59"/>
  <c r="Y22" i="59"/>
  <c r="X54" i="59"/>
  <c r="X55" i="59" s="1"/>
  <c r="Y32" i="53"/>
  <c r="Y36" i="53"/>
  <c r="Y29" i="53"/>
  <c r="Y21" i="53"/>
  <c r="Y53" i="53"/>
  <c r="Y45" i="53"/>
  <c r="Y40" i="53"/>
  <c r="Y33" i="53"/>
  <c r="Y28" i="53"/>
  <c r="Y49" i="53"/>
  <c r="Y24" i="56"/>
  <c r="Y44" i="56"/>
  <c r="Y48" i="56"/>
  <c r="Y40" i="56"/>
  <c r="Y52" i="56"/>
  <c r="Y20" i="56"/>
  <c r="Y32" i="56"/>
  <c r="AA32" i="56" s="1"/>
  <c r="X54" i="56"/>
  <c r="X55" i="56" s="1"/>
  <c r="H54" i="59"/>
  <c r="F22" i="68" s="1"/>
  <c r="AS58" i="59"/>
  <c r="AS59" i="59"/>
  <c r="AU57" i="59"/>
  <c r="AT57" i="59"/>
  <c r="AT59" i="59"/>
  <c r="AT58" i="59"/>
  <c r="AL63" i="59"/>
  <c r="AK63" i="59"/>
  <c r="AJ63" i="59"/>
  <c r="AL63" i="56"/>
  <c r="AK63" i="56"/>
  <c r="AJ63" i="56"/>
  <c r="W54" i="52"/>
  <c r="W55" i="52" s="1"/>
  <c r="H63" i="52" s="1"/>
  <c r="Y46" i="52"/>
  <c r="AL63" i="53"/>
  <c r="AK63" i="53"/>
  <c r="AJ63" i="53"/>
  <c r="L54" i="52"/>
  <c r="J16" i="68" s="1"/>
  <c r="Y19" i="52"/>
  <c r="AB19" i="52" s="1"/>
  <c r="Y33" i="52"/>
  <c r="Y44" i="52"/>
  <c r="Y31" i="52"/>
  <c r="Y52" i="52"/>
  <c r="Y30" i="52"/>
  <c r="Y41" i="52"/>
  <c r="X54" i="52"/>
  <c r="X55" i="52" s="1"/>
  <c r="I63" i="52" s="1"/>
  <c r="Y25" i="52"/>
  <c r="AC25" i="52" s="1"/>
  <c r="Y39" i="52"/>
  <c r="Y43" i="52"/>
  <c r="Y22" i="52"/>
  <c r="AC22" i="52" s="1"/>
  <c r="Y38" i="52"/>
  <c r="Y51" i="52"/>
  <c r="T54" i="52"/>
  <c r="T55" i="52" s="1"/>
  <c r="E63" i="52" s="1"/>
  <c r="Y28" i="52"/>
  <c r="Y36" i="52"/>
  <c r="Y20" i="52"/>
  <c r="Y23" i="52"/>
  <c r="AB23" i="52" s="1"/>
  <c r="U54" i="52"/>
  <c r="U55" i="52" s="1"/>
  <c r="Y27" i="52"/>
  <c r="AC27" i="52" s="1"/>
  <c r="Y29" i="52"/>
  <c r="Y47" i="52"/>
  <c r="V54" i="52"/>
  <c r="V55" i="52" s="1"/>
  <c r="G63" i="52" s="1"/>
  <c r="AE54" i="52"/>
  <c r="AE55" i="52" s="1"/>
  <c r="Y49" i="52"/>
  <c r="AF54" i="52"/>
  <c r="AF55" i="52" s="1"/>
  <c r="G70" i="52"/>
  <c r="G74" i="52" s="1"/>
  <c r="AX54" i="52"/>
  <c r="AV54" i="52" s="1"/>
  <c r="AI54" i="52"/>
  <c r="AO55" i="52"/>
  <c r="O16" i="68" s="1"/>
  <c r="Y21" i="52"/>
  <c r="AC21" i="52" s="1"/>
  <c r="Y26" i="52"/>
  <c r="F70" i="52"/>
  <c r="F74" i="52" s="1"/>
  <c r="AT59" i="52"/>
  <c r="AT58" i="52"/>
  <c r="AT57" i="52"/>
  <c r="Y34" i="52"/>
  <c r="H70" i="52"/>
  <c r="H74" i="52" s="1"/>
  <c r="AU59" i="52"/>
  <c r="AU58" i="52"/>
  <c r="AU57" i="52"/>
  <c r="Y32" i="52"/>
  <c r="Y37" i="52"/>
  <c r="D72" i="52"/>
  <c r="Y42" i="52"/>
  <c r="AQ56" i="52"/>
  <c r="AQ54" i="52" s="1"/>
  <c r="E72" i="52"/>
  <c r="AS59" i="52"/>
  <c r="AS58" i="52"/>
  <c r="AS57" i="52"/>
  <c r="Y24" i="52"/>
  <c r="Y40" i="52"/>
  <c r="Y45" i="52"/>
  <c r="F72" i="52"/>
  <c r="AG54" i="52"/>
  <c r="Y50" i="52"/>
  <c r="AP54" i="52"/>
  <c r="L63" i="52" s="1"/>
  <c r="D70" i="52"/>
  <c r="D74" i="52" s="1"/>
  <c r="G72" i="52"/>
  <c r="S54" i="52"/>
  <c r="S55" i="52" s="1"/>
  <c r="D63" i="52" s="1"/>
  <c r="Y18" i="52"/>
  <c r="AH54" i="52"/>
  <c r="Y48" i="52"/>
  <c r="Y53" i="52"/>
  <c r="E70" i="52"/>
  <c r="E74" i="52" s="1"/>
  <c r="H72" i="52"/>
  <c r="AD54" i="56" l="1"/>
  <c r="G63" i="59"/>
  <c r="K54" i="59"/>
  <c r="I22" i="68" s="1"/>
  <c r="J54" i="59"/>
  <c r="H22" i="68" s="1"/>
  <c r="I54" i="59"/>
  <c r="G22" i="68" s="1"/>
  <c r="AD26" i="52"/>
  <c r="AD54" i="52" s="1"/>
  <c r="AD55" i="52" s="1"/>
  <c r="AB26" i="52"/>
  <c r="AB24" i="52"/>
  <c r="AC24" i="52"/>
  <c r="AA20" i="52"/>
  <c r="AC20" i="52"/>
  <c r="M54" i="62"/>
  <c r="K24" i="68" s="1"/>
  <c r="I54" i="62"/>
  <c r="G24" i="68" s="1"/>
  <c r="K54" i="62"/>
  <c r="I24" i="68" s="1"/>
  <c r="J54" i="62"/>
  <c r="H24" i="68" s="1"/>
  <c r="E63" i="56"/>
  <c r="I54" i="56"/>
  <c r="G20" i="68" s="1"/>
  <c r="J54" i="56"/>
  <c r="H20" i="68" s="1"/>
  <c r="H54" i="56"/>
  <c r="F20" i="68" s="1"/>
  <c r="I63" i="53"/>
  <c r="M54" i="53"/>
  <c r="K18" i="68" s="1"/>
  <c r="AD54" i="53"/>
  <c r="AD55" i="53" s="1"/>
  <c r="AC25" i="53"/>
  <c r="AA25" i="53"/>
  <c r="H63" i="62"/>
  <c r="L54" i="62"/>
  <c r="J24" i="68" s="1"/>
  <c r="H63" i="53"/>
  <c r="L54" i="53"/>
  <c r="J18" i="68" s="1"/>
  <c r="H63" i="56"/>
  <c r="L54" i="56"/>
  <c r="J20" i="68" s="1"/>
  <c r="H63" i="59"/>
  <c r="L54" i="59"/>
  <c r="J22" i="68" s="1"/>
  <c r="AE55" i="65"/>
  <c r="Z54" i="56"/>
  <c r="Z55" i="56" s="1"/>
  <c r="AG20" i="56"/>
  <c r="AA20" i="56"/>
  <c r="AF18" i="56"/>
  <c r="AB18" i="56"/>
  <c r="AF21" i="53"/>
  <c r="AF54" i="53" s="1"/>
  <c r="AF55" i="53" s="1"/>
  <c r="Z21" i="53"/>
  <c r="Z54" i="53" s="1"/>
  <c r="Z56" i="53" s="1"/>
  <c r="D71" i="53" s="1"/>
  <c r="D75" i="53" s="1"/>
  <c r="Z29" i="52"/>
  <c r="AB29" i="52"/>
  <c r="AC28" i="52"/>
  <c r="AB28" i="52"/>
  <c r="Z27" i="52"/>
  <c r="AB27" i="52"/>
  <c r="AC26" i="52"/>
  <c r="AA26" i="52"/>
  <c r="AB28" i="56"/>
  <c r="AA28" i="56"/>
  <c r="AB54" i="65"/>
  <c r="AB56" i="65" s="1"/>
  <c r="F71" i="65" s="1"/>
  <c r="F75" i="65" s="1"/>
  <c r="Z54" i="65"/>
  <c r="Z56" i="65" s="1"/>
  <c r="D71" i="65" s="1"/>
  <c r="D75" i="65" s="1"/>
  <c r="M63" i="56"/>
  <c r="AA25" i="52"/>
  <c r="AB25" i="52"/>
  <c r="AE56" i="59"/>
  <c r="D73" i="59" s="1"/>
  <c r="AE56" i="56"/>
  <c r="D73" i="56" s="1"/>
  <c r="AG54" i="53"/>
  <c r="AG55" i="53" s="1"/>
  <c r="AT56" i="59"/>
  <c r="Z22" i="68" s="1"/>
  <c r="AU56" i="59"/>
  <c r="AB22" i="68" s="1"/>
  <c r="AT55" i="59"/>
  <c r="Y22" i="68" s="1"/>
  <c r="AU55" i="59"/>
  <c r="AA22" i="68" s="1"/>
  <c r="AS56" i="59"/>
  <c r="X22" i="68" s="1"/>
  <c r="AS55" i="59"/>
  <c r="W22" i="68" s="1"/>
  <c r="AA18" i="56"/>
  <c r="AE56" i="53"/>
  <c r="D73" i="53" s="1"/>
  <c r="AO54" i="52"/>
  <c r="K63" i="52" s="1"/>
  <c r="P16" i="68"/>
  <c r="P29" i="68" s="1"/>
  <c r="P31" i="68" s="1"/>
  <c r="Q16" i="68"/>
  <c r="Z24" i="52"/>
  <c r="AA24" i="52"/>
  <c r="AC23" i="52"/>
  <c r="Z23" i="52"/>
  <c r="AA22" i="52"/>
  <c r="AB22" i="52"/>
  <c r="AG26" i="59"/>
  <c r="AA26" i="59"/>
  <c r="AD56" i="53"/>
  <c r="H71" i="53" s="1"/>
  <c r="H75" i="53" s="1"/>
  <c r="AI56" i="53"/>
  <c r="H73" i="53" s="1"/>
  <c r="Y56" i="56"/>
  <c r="Y57" i="56" s="1"/>
  <c r="AG24" i="56"/>
  <c r="AB24" i="56"/>
  <c r="AG32" i="56"/>
  <c r="AF32" i="56"/>
  <c r="AF28" i="56"/>
  <c r="AG28" i="56"/>
  <c r="AI56" i="56"/>
  <c r="H73" i="56" s="1"/>
  <c r="AD56" i="56"/>
  <c r="H71" i="56" s="1"/>
  <c r="H75" i="56" s="1"/>
  <c r="AF22" i="59"/>
  <c r="AF54" i="59" s="1"/>
  <c r="AF55" i="59" s="1"/>
  <c r="AA22" i="59"/>
  <c r="AG25" i="62"/>
  <c r="AB25" i="62"/>
  <c r="AD56" i="62"/>
  <c r="H71" i="62" s="1"/>
  <c r="H75" i="62" s="1"/>
  <c r="AH23" i="62"/>
  <c r="AH54" i="62" s="1"/>
  <c r="AC23" i="62"/>
  <c r="AE56" i="62"/>
  <c r="D73" i="62" s="1"/>
  <c r="AB21" i="62"/>
  <c r="Z21" i="62"/>
  <c r="AF54" i="65"/>
  <c r="AF56" i="65" s="1"/>
  <c r="E73" i="65" s="1"/>
  <c r="AA54" i="65"/>
  <c r="AA55" i="65" s="1"/>
  <c r="AG54" i="65"/>
  <c r="AG56" i="65" s="1"/>
  <c r="F73" i="65" s="1"/>
  <c r="AH56" i="65"/>
  <c r="G73" i="65" s="1"/>
  <c r="AC56" i="65"/>
  <c r="G71" i="65" s="1"/>
  <c r="G75" i="65" s="1"/>
  <c r="AA27" i="62"/>
  <c r="AG27" i="62"/>
  <c r="R22" i="68"/>
  <c r="AH56" i="56"/>
  <c r="G73" i="56" s="1"/>
  <c r="AE55" i="56"/>
  <c r="AD55" i="56"/>
  <c r="Y56" i="59"/>
  <c r="Y57" i="59" s="1"/>
  <c r="Y54" i="56"/>
  <c r="Y54" i="53"/>
  <c r="Y56" i="53"/>
  <c r="Y57" i="53" s="1"/>
  <c r="R24" i="68"/>
  <c r="AA21" i="52"/>
  <c r="AB21" i="52"/>
  <c r="AB20" i="52"/>
  <c r="Z20" i="52"/>
  <c r="AA19" i="52"/>
  <c r="Z19" i="52"/>
  <c r="M63" i="52"/>
  <c r="R16" i="68"/>
  <c r="AU55" i="52"/>
  <c r="AA16" i="68" s="1"/>
  <c r="AT55" i="52"/>
  <c r="Y16" i="68" s="1"/>
  <c r="AS56" i="52"/>
  <c r="X16" i="68" s="1"/>
  <c r="AS55" i="52"/>
  <c r="W16" i="68" s="1"/>
  <c r="AU56" i="52"/>
  <c r="AB16" i="68" s="1"/>
  <c r="AT56" i="52"/>
  <c r="Z16" i="68" s="1"/>
  <c r="AU56" i="65"/>
  <c r="AB26" i="19" s="1"/>
  <c r="AT56" i="65"/>
  <c r="Z26" i="19" s="1"/>
  <c r="AS56" i="65"/>
  <c r="X26" i="19" s="1"/>
  <c r="AU55" i="65"/>
  <c r="AA26" i="19" s="1"/>
  <c r="AT55" i="65"/>
  <c r="Y26" i="19" s="1"/>
  <c r="AS55" i="65"/>
  <c r="W26" i="19" s="1"/>
  <c r="Y55" i="65"/>
  <c r="AE55" i="53"/>
  <c r="H54" i="53"/>
  <c r="F18" i="68" s="1"/>
  <c r="J54" i="53"/>
  <c r="H18" i="68" s="1"/>
  <c r="AI56" i="62"/>
  <c r="H73" i="62" s="1"/>
  <c r="Y56" i="62"/>
  <c r="Y57" i="62" s="1"/>
  <c r="AC25" i="62"/>
  <c r="AA25" i="62"/>
  <c r="AE55" i="62"/>
  <c r="AF56" i="62"/>
  <c r="E73" i="62" s="1"/>
  <c r="AB23" i="62"/>
  <c r="AA23" i="62"/>
  <c r="AE55" i="59"/>
  <c r="AB26" i="59"/>
  <c r="AD26" i="59"/>
  <c r="AD54" i="59" s="1"/>
  <c r="AB20" i="56"/>
  <c r="AC20" i="56"/>
  <c r="AA24" i="56"/>
  <c r="AC24" i="56"/>
  <c r="I54" i="53"/>
  <c r="G18" i="68" s="1"/>
  <c r="AB18" i="53"/>
  <c r="AA18" i="53"/>
  <c r="AH56" i="53"/>
  <c r="G73" i="53" s="1"/>
  <c r="AC20" i="53"/>
  <c r="AB20" i="53"/>
  <c r="AI55" i="53"/>
  <c r="AC21" i="53"/>
  <c r="AA21" i="53"/>
  <c r="K54" i="52"/>
  <c r="I16" i="68" s="1"/>
  <c r="AC18" i="52"/>
  <c r="Y56" i="52"/>
  <c r="Y57" i="52" s="1"/>
  <c r="AD55" i="62"/>
  <c r="AU56" i="62"/>
  <c r="AB24" i="68" s="1"/>
  <c r="AT56" i="62"/>
  <c r="Z24" i="68" s="1"/>
  <c r="AS56" i="62"/>
  <c r="X24" i="68" s="1"/>
  <c r="AU55" i="62"/>
  <c r="AA24" i="68" s="1"/>
  <c r="AT55" i="62"/>
  <c r="Y24" i="68" s="1"/>
  <c r="AS55" i="62"/>
  <c r="W24" i="68" s="1"/>
  <c r="H54" i="62"/>
  <c r="F24" i="68" s="1"/>
  <c r="D63" i="62"/>
  <c r="AI55" i="59"/>
  <c r="AI56" i="59"/>
  <c r="H73" i="59" s="1"/>
  <c r="AB22" i="59"/>
  <c r="AH56" i="59"/>
  <c r="G73" i="59" s="1"/>
  <c r="AH55" i="59"/>
  <c r="M54" i="59"/>
  <c r="K22" i="68" s="1"/>
  <c r="I63" i="59"/>
  <c r="M54" i="56"/>
  <c r="K20" i="68" s="1"/>
  <c r="I63" i="56"/>
  <c r="M54" i="52"/>
  <c r="K16" i="68" s="1"/>
  <c r="F63" i="52"/>
  <c r="J54" i="52"/>
  <c r="H16" i="68" s="1"/>
  <c r="I54" i="52"/>
  <c r="G16" i="68" s="1"/>
  <c r="AF56" i="52"/>
  <c r="E73" i="52" s="1"/>
  <c r="H54" i="52"/>
  <c r="F16" i="68" s="1"/>
  <c r="AE56" i="52"/>
  <c r="D73" i="52" s="1"/>
  <c r="AL63" i="52"/>
  <c r="AK63" i="52"/>
  <c r="AJ63" i="52"/>
  <c r="AI56" i="52"/>
  <c r="H73" i="52" s="1"/>
  <c r="AI55" i="52"/>
  <c r="AG56" i="52"/>
  <c r="F73" i="52" s="1"/>
  <c r="AG55" i="52"/>
  <c r="AH56" i="52"/>
  <c r="G73" i="52" s="1"/>
  <c r="AH55" i="52"/>
  <c r="AL54" i="13"/>
  <c r="AL53" i="13"/>
  <c r="AL52" i="13"/>
  <c r="AL51" i="13"/>
  <c r="AL50" i="13"/>
  <c r="AL49" i="13"/>
  <c r="AL48" i="13"/>
  <c r="AL47" i="13"/>
  <c r="AL46" i="13"/>
  <c r="AL45" i="13"/>
  <c r="AL44" i="13"/>
  <c r="AL43" i="13"/>
  <c r="AL42" i="13"/>
  <c r="AL41" i="13"/>
  <c r="AL40" i="13"/>
  <c r="AL39" i="13"/>
  <c r="AL38" i="13"/>
  <c r="AL37" i="13"/>
  <c r="AL36" i="13"/>
  <c r="AL35" i="13"/>
  <c r="AL34" i="13"/>
  <c r="AL33" i="13"/>
  <c r="AL32" i="13"/>
  <c r="AL31" i="13"/>
  <c r="AL30" i="13"/>
  <c r="AL29" i="13"/>
  <c r="AL28" i="13"/>
  <c r="AL27" i="13"/>
  <c r="AL26" i="13"/>
  <c r="AL25" i="13"/>
  <c r="AL24" i="13"/>
  <c r="AL23" i="13"/>
  <c r="AL22" i="13"/>
  <c r="AL21" i="13"/>
  <c r="AL20" i="13"/>
  <c r="AL19" i="13"/>
  <c r="AL18" i="13"/>
  <c r="AL54" i="8"/>
  <c r="AL53" i="8"/>
  <c r="AL52" i="8"/>
  <c r="AL51" i="8"/>
  <c r="AL50" i="8"/>
  <c r="AL49" i="8"/>
  <c r="AL48" i="8"/>
  <c r="AL47" i="8"/>
  <c r="AL46" i="8"/>
  <c r="AL45" i="8"/>
  <c r="AL44" i="8"/>
  <c r="AL43" i="8"/>
  <c r="AL42" i="8"/>
  <c r="AL41" i="8"/>
  <c r="AL40" i="8"/>
  <c r="AL39" i="8"/>
  <c r="AL38" i="8"/>
  <c r="AL37" i="8"/>
  <c r="AL36" i="8"/>
  <c r="AL35" i="8"/>
  <c r="AL34" i="8"/>
  <c r="AL33" i="8"/>
  <c r="AL32" i="8"/>
  <c r="AL31" i="8"/>
  <c r="AL30" i="8"/>
  <c r="AL29" i="8"/>
  <c r="AL28" i="8"/>
  <c r="AL27" i="8"/>
  <c r="AL26" i="8"/>
  <c r="AL25" i="8"/>
  <c r="AL24" i="8"/>
  <c r="AL23" i="8"/>
  <c r="AL22" i="8"/>
  <c r="AL21" i="8"/>
  <c r="AL20" i="8"/>
  <c r="AL19" i="8"/>
  <c r="AL18" i="8"/>
  <c r="AL54" i="14"/>
  <c r="AL53" i="14"/>
  <c r="AL52" i="14"/>
  <c r="AL51" i="14"/>
  <c r="AL50" i="14"/>
  <c r="AL49" i="14"/>
  <c r="AL48" i="14"/>
  <c r="AL47" i="14"/>
  <c r="AL46" i="14"/>
  <c r="AL45" i="14"/>
  <c r="AL44" i="14"/>
  <c r="AL43" i="14"/>
  <c r="AL42" i="14"/>
  <c r="AL41" i="14"/>
  <c r="AL40" i="14"/>
  <c r="AL39" i="14"/>
  <c r="AL38" i="14"/>
  <c r="AL37" i="14"/>
  <c r="AL36" i="14"/>
  <c r="AL35" i="14"/>
  <c r="AL34" i="14"/>
  <c r="AL33" i="14"/>
  <c r="AL32" i="14"/>
  <c r="AL31" i="14"/>
  <c r="AL30" i="14"/>
  <c r="AL29" i="14"/>
  <c r="AL28" i="14"/>
  <c r="AL27" i="14"/>
  <c r="AL26" i="14"/>
  <c r="AL25" i="14"/>
  <c r="AL24" i="14"/>
  <c r="AL23" i="14"/>
  <c r="AL22" i="14"/>
  <c r="AL21" i="14"/>
  <c r="AL20" i="14"/>
  <c r="AL19" i="14"/>
  <c r="AL18" i="14"/>
  <c r="AL54" i="15"/>
  <c r="AL54" i="17"/>
  <c r="AW53" i="13"/>
  <c r="AX53" i="13" s="1"/>
  <c r="AU53" i="13"/>
  <c r="AT53" i="13"/>
  <c r="AS53" i="13"/>
  <c r="AR53" i="13"/>
  <c r="AW52" i="13"/>
  <c r="AX52" i="13" s="1"/>
  <c r="AU52" i="13"/>
  <c r="AT52" i="13"/>
  <c r="AS52" i="13"/>
  <c r="AR52" i="13"/>
  <c r="AW51" i="13"/>
  <c r="AX51" i="13" s="1"/>
  <c r="AU51" i="13"/>
  <c r="AT51" i="13"/>
  <c r="AS51" i="13"/>
  <c r="AR51" i="13"/>
  <c r="AW50" i="13"/>
  <c r="AX50" i="13" s="1"/>
  <c r="AU50" i="13"/>
  <c r="AT50" i="13"/>
  <c r="AS50" i="13"/>
  <c r="AR50" i="13"/>
  <c r="AW49" i="13"/>
  <c r="AX49" i="13" s="1"/>
  <c r="AU49" i="13"/>
  <c r="AT49" i="13"/>
  <c r="AS49" i="13"/>
  <c r="AR49" i="13"/>
  <c r="AW48" i="13"/>
  <c r="AX48" i="13" s="1"/>
  <c r="AU48" i="13"/>
  <c r="AT48" i="13"/>
  <c r="AS48" i="13"/>
  <c r="AR48" i="13"/>
  <c r="AW47" i="13"/>
  <c r="AX47" i="13" s="1"/>
  <c r="AU47" i="13"/>
  <c r="AT47" i="13"/>
  <c r="AS47" i="13"/>
  <c r="AR47" i="13"/>
  <c r="AW46" i="13"/>
  <c r="AX46" i="13" s="1"/>
  <c r="AU46" i="13"/>
  <c r="AT46" i="13"/>
  <c r="AS46" i="13"/>
  <c r="AR46" i="13"/>
  <c r="AW45" i="13"/>
  <c r="AX45" i="13" s="1"/>
  <c r="AU45" i="13"/>
  <c r="AT45" i="13"/>
  <c r="AS45" i="13"/>
  <c r="AR45" i="13"/>
  <c r="AW44" i="13"/>
  <c r="AX44" i="13" s="1"/>
  <c r="AU44" i="13"/>
  <c r="AT44" i="13"/>
  <c r="AS44" i="13"/>
  <c r="AR44" i="13"/>
  <c r="AW43" i="13"/>
  <c r="AX43" i="13" s="1"/>
  <c r="AU43" i="13"/>
  <c r="AT43" i="13"/>
  <c r="AS43" i="13"/>
  <c r="AR43" i="13"/>
  <c r="AW42" i="13"/>
  <c r="AX42" i="13" s="1"/>
  <c r="AU42" i="13"/>
  <c r="AT42" i="13"/>
  <c r="AS42" i="13"/>
  <c r="AR42" i="13"/>
  <c r="AW41" i="13"/>
  <c r="AX41" i="13" s="1"/>
  <c r="AU41" i="13"/>
  <c r="AT41" i="13"/>
  <c r="AS41" i="13"/>
  <c r="AR41" i="13"/>
  <c r="AW40" i="13"/>
  <c r="AX40" i="13" s="1"/>
  <c r="AU40" i="13"/>
  <c r="AT40" i="13"/>
  <c r="AS40" i="13"/>
  <c r="AR40" i="13"/>
  <c r="AW39" i="13"/>
  <c r="AX39" i="13" s="1"/>
  <c r="AU39" i="13"/>
  <c r="AT39" i="13"/>
  <c r="AS39" i="13"/>
  <c r="AR39" i="13"/>
  <c r="AW38" i="13"/>
  <c r="AX38" i="13" s="1"/>
  <c r="AU38" i="13"/>
  <c r="AT38" i="13"/>
  <c r="AS38" i="13"/>
  <c r="AR38" i="13"/>
  <c r="AW37" i="13"/>
  <c r="AX37" i="13" s="1"/>
  <c r="AU37" i="13"/>
  <c r="AT37" i="13"/>
  <c r="AS37" i="13"/>
  <c r="AR37" i="13"/>
  <c r="AW36" i="13"/>
  <c r="AX36" i="13" s="1"/>
  <c r="AU36" i="13"/>
  <c r="AT36" i="13"/>
  <c r="AS36" i="13"/>
  <c r="AR36" i="13"/>
  <c r="AW35" i="13"/>
  <c r="AX35" i="13" s="1"/>
  <c r="AU35" i="13"/>
  <c r="AT35" i="13"/>
  <c r="AS35" i="13"/>
  <c r="AR35" i="13"/>
  <c r="AW34" i="13"/>
  <c r="AX34" i="13" s="1"/>
  <c r="AU34" i="13"/>
  <c r="AT34" i="13"/>
  <c r="AS34" i="13"/>
  <c r="AR34" i="13"/>
  <c r="AW33" i="13"/>
  <c r="AX33" i="13" s="1"/>
  <c r="AU33" i="13"/>
  <c r="AT33" i="13"/>
  <c r="AS33" i="13"/>
  <c r="AR33" i="13"/>
  <c r="AW32" i="13"/>
  <c r="AX32" i="13" s="1"/>
  <c r="AU32" i="13"/>
  <c r="AT32" i="13"/>
  <c r="AS32" i="13"/>
  <c r="AR32" i="13"/>
  <c r="AW31" i="13"/>
  <c r="AX31" i="13" s="1"/>
  <c r="AU31" i="13"/>
  <c r="AT31" i="13"/>
  <c r="AS31" i="13"/>
  <c r="AR31" i="13"/>
  <c r="AW30" i="13"/>
  <c r="AX30" i="13" s="1"/>
  <c r="AU30" i="13"/>
  <c r="AT30" i="13"/>
  <c r="AS30" i="13"/>
  <c r="AR30" i="13"/>
  <c r="AW29" i="13"/>
  <c r="AX29" i="13" s="1"/>
  <c r="AU29" i="13"/>
  <c r="AT29" i="13"/>
  <c r="AS29" i="13"/>
  <c r="AR29" i="13"/>
  <c r="AW28" i="13"/>
  <c r="AX28" i="13" s="1"/>
  <c r="AU28" i="13"/>
  <c r="AT28" i="13"/>
  <c r="AS28" i="13"/>
  <c r="AR28" i="13"/>
  <c r="AW27" i="13"/>
  <c r="AX27" i="13" s="1"/>
  <c r="AU27" i="13"/>
  <c r="AT27" i="13"/>
  <c r="AS27" i="13"/>
  <c r="AR27" i="13"/>
  <c r="AW26" i="13"/>
  <c r="AX26" i="13" s="1"/>
  <c r="AU26" i="13"/>
  <c r="AT26" i="13"/>
  <c r="AS26" i="13"/>
  <c r="AR26" i="13"/>
  <c r="AW25" i="13"/>
  <c r="AX25" i="13" s="1"/>
  <c r="AU25" i="13"/>
  <c r="AT25" i="13"/>
  <c r="AS25" i="13"/>
  <c r="AR25" i="13"/>
  <c r="AU24" i="13"/>
  <c r="AT24" i="13"/>
  <c r="AS24" i="13"/>
  <c r="AR24" i="13"/>
  <c r="AU23" i="13"/>
  <c r="AT23" i="13"/>
  <c r="AS23" i="13"/>
  <c r="AR23" i="13"/>
  <c r="AU22" i="13"/>
  <c r="AT22" i="13"/>
  <c r="AS22" i="13"/>
  <c r="AR22" i="13"/>
  <c r="AU21" i="13"/>
  <c r="AT21" i="13"/>
  <c r="AS21" i="13"/>
  <c r="AR21" i="13"/>
  <c r="AU20" i="13"/>
  <c r="AT20" i="13"/>
  <c r="AS20" i="13"/>
  <c r="AR20" i="13"/>
  <c r="AU19" i="13"/>
  <c r="AT19" i="13"/>
  <c r="AS19" i="13"/>
  <c r="AR19" i="13"/>
  <c r="AU18" i="13"/>
  <c r="AT18" i="13"/>
  <c r="AS18" i="13"/>
  <c r="AR18" i="13"/>
  <c r="AW53" i="8"/>
  <c r="AX53" i="8" s="1"/>
  <c r="AU53" i="8"/>
  <c r="AT53" i="8"/>
  <c r="AS53" i="8"/>
  <c r="AR53" i="8"/>
  <c r="AW52" i="8"/>
  <c r="AX52" i="8" s="1"/>
  <c r="AU52" i="8"/>
  <c r="AT52" i="8"/>
  <c r="AS52" i="8"/>
  <c r="AR52" i="8"/>
  <c r="AW51" i="8"/>
  <c r="AX51" i="8" s="1"/>
  <c r="AU51" i="8"/>
  <c r="AT51" i="8"/>
  <c r="AS51" i="8"/>
  <c r="AR51" i="8"/>
  <c r="AW50" i="8"/>
  <c r="AX50" i="8" s="1"/>
  <c r="AU50" i="8"/>
  <c r="AT50" i="8"/>
  <c r="AS50" i="8"/>
  <c r="AR50" i="8"/>
  <c r="AW49" i="8"/>
  <c r="AX49" i="8" s="1"/>
  <c r="AU49" i="8"/>
  <c r="AT49" i="8"/>
  <c r="AS49" i="8"/>
  <c r="AR49" i="8"/>
  <c r="AW48" i="8"/>
  <c r="AX48" i="8" s="1"/>
  <c r="AU48" i="8"/>
  <c r="AT48" i="8"/>
  <c r="AS48" i="8"/>
  <c r="AR48" i="8"/>
  <c r="AW47" i="8"/>
  <c r="AX47" i="8" s="1"/>
  <c r="AU47" i="8"/>
  <c r="AT47" i="8"/>
  <c r="AS47" i="8"/>
  <c r="AR47" i="8"/>
  <c r="AW46" i="8"/>
  <c r="AX46" i="8" s="1"/>
  <c r="AU46" i="8"/>
  <c r="AT46" i="8"/>
  <c r="AS46" i="8"/>
  <c r="AR46" i="8"/>
  <c r="AW45" i="8"/>
  <c r="AX45" i="8" s="1"/>
  <c r="AU45" i="8"/>
  <c r="AT45" i="8"/>
  <c r="AS45" i="8"/>
  <c r="AR45" i="8"/>
  <c r="AW44" i="8"/>
  <c r="AX44" i="8" s="1"/>
  <c r="AU44" i="8"/>
  <c r="AT44" i="8"/>
  <c r="AS44" i="8"/>
  <c r="AR44" i="8"/>
  <c r="AW43" i="8"/>
  <c r="AX43" i="8" s="1"/>
  <c r="AU43" i="8"/>
  <c r="AT43" i="8"/>
  <c r="AS43" i="8"/>
  <c r="AR43" i="8"/>
  <c r="AW42" i="8"/>
  <c r="AX42" i="8" s="1"/>
  <c r="AU42" i="8"/>
  <c r="AT42" i="8"/>
  <c r="AS42" i="8"/>
  <c r="AR42" i="8"/>
  <c r="AW41" i="8"/>
  <c r="AX41" i="8" s="1"/>
  <c r="AU41" i="8"/>
  <c r="AT41" i="8"/>
  <c r="AS41" i="8"/>
  <c r="AR41" i="8"/>
  <c r="AW40" i="8"/>
  <c r="AX40" i="8" s="1"/>
  <c r="AU40" i="8"/>
  <c r="AT40" i="8"/>
  <c r="AS40" i="8"/>
  <c r="AR40" i="8"/>
  <c r="AW39" i="8"/>
  <c r="AX39" i="8" s="1"/>
  <c r="AU39" i="8"/>
  <c r="AT39" i="8"/>
  <c r="AS39" i="8"/>
  <c r="AR39" i="8"/>
  <c r="AW38" i="8"/>
  <c r="AX38" i="8" s="1"/>
  <c r="AU38" i="8"/>
  <c r="AT38" i="8"/>
  <c r="AS38" i="8"/>
  <c r="AR38" i="8"/>
  <c r="AW37" i="8"/>
  <c r="AX37" i="8" s="1"/>
  <c r="AU37" i="8"/>
  <c r="AT37" i="8"/>
  <c r="AS37" i="8"/>
  <c r="AR37" i="8"/>
  <c r="AW36" i="8"/>
  <c r="AX36" i="8" s="1"/>
  <c r="AU36" i="8"/>
  <c r="AT36" i="8"/>
  <c r="AS36" i="8"/>
  <c r="AR36" i="8"/>
  <c r="AW35" i="8"/>
  <c r="AX35" i="8" s="1"/>
  <c r="AU35" i="8"/>
  <c r="AT35" i="8"/>
  <c r="AS35" i="8"/>
  <c r="AR35" i="8"/>
  <c r="AW34" i="8"/>
  <c r="AX34" i="8" s="1"/>
  <c r="AU34" i="8"/>
  <c r="AT34" i="8"/>
  <c r="AS34" i="8"/>
  <c r="AR34" i="8"/>
  <c r="AW33" i="8"/>
  <c r="AX33" i="8" s="1"/>
  <c r="AU33" i="8"/>
  <c r="AT33" i="8"/>
  <c r="AS33" i="8"/>
  <c r="AR33" i="8"/>
  <c r="AW32" i="8"/>
  <c r="AX32" i="8" s="1"/>
  <c r="AU32" i="8"/>
  <c r="AT32" i="8"/>
  <c r="AS32" i="8"/>
  <c r="AR32" i="8"/>
  <c r="AW31" i="8"/>
  <c r="AX31" i="8" s="1"/>
  <c r="AU31" i="8"/>
  <c r="AT31" i="8"/>
  <c r="AS31" i="8"/>
  <c r="AR31" i="8"/>
  <c r="AW30" i="8"/>
  <c r="AX30" i="8" s="1"/>
  <c r="AU30" i="8"/>
  <c r="AT30" i="8"/>
  <c r="AS30" i="8"/>
  <c r="AR30" i="8"/>
  <c r="AW29" i="8"/>
  <c r="AX29" i="8" s="1"/>
  <c r="AU29" i="8"/>
  <c r="AT29" i="8"/>
  <c r="AS29" i="8"/>
  <c r="AR29" i="8"/>
  <c r="AW28" i="8"/>
  <c r="AX28" i="8" s="1"/>
  <c r="AU28" i="8"/>
  <c r="AT28" i="8"/>
  <c r="AS28" i="8"/>
  <c r="AR28" i="8"/>
  <c r="AW27" i="8"/>
  <c r="AX27" i="8" s="1"/>
  <c r="AU27" i="8"/>
  <c r="AT27" i="8"/>
  <c r="AS27" i="8"/>
  <c r="AR27" i="8"/>
  <c r="AW26" i="8"/>
  <c r="AX26" i="8" s="1"/>
  <c r="AU26" i="8"/>
  <c r="AT26" i="8"/>
  <c r="AS26" i="8"/>
  <c r="AR26" i="8"/>
  <c r="AW25" i="8"/>
  <c r="AX25" i="8" s="1"/>
  <c r="AU25" i="8"/>
  <c r="AT25" i="8"/>
  <c r="AS25" i="8"/>
  <c r="AR25" i="8"/>
  <c r="AU24" i="8"/>
  <c r="AT24" i="8"/>
  <c r="AS24" i="8"/>
  <c r="AR24" i="8"/>
  <c r="AU23" i="8"/>
  <c r="AT23" i="8"/>
  <c r="AS23" i="8"/>
  <c r="AR23" i="8"/>
  <c r="AU22" i="8"/>
  <c r="AT22" i="8"/>
  <c r="AS22" i="8"/>
  <c r="AR22" i="8"/>
  <c r="AU21" i="8"/>
  <c r="AT21" i="8"/>
  <c r="AS21" i="8"/>
  <c r="AR21" i="8"/>
  <c r="AU20" i="8"/>
  <c r="AT20" i="8"/>
  <c r="AS20" i="8"/>
  <c r="AR20" i="8"/>
  <c r="AU19" i="8"/>
  <c r="AT19" i="8"/>
  <c r="AS19" i="8"/>
  <c r="AR19" i="8"/>
  <c r="AU18" i="8"/>
  <c r="AT18" i="8"/>
  <c r="AS18" i="8"/>
  <c r="AR18" i="8"/>
  <c r="AW53" i="14"/>
  <c r="AX53" i="14" s="1"/>
  <c r="AU53" i="14"/>
  <c r="AT53" i="14"/>
  <c r="AS53" i="14"/>
  <c r="AR53" i="14"/>
  <c r="AW52" i="14"/>
  <c r="AX52" i="14" s="1"/>
  <c r="AU52" i="14"/>
  <c r="AT52" i="14"/>
  <c r="AS52" i="14"/>
  <c r="AR52" i="14"/>
  <c r="AW51" i="14"/>
  <c r="AX51" i="14" s="1"/>
  <c r="AU51" i="14"/>
  <c r="AT51" i="14"/>
  <c r="AS51" i="14"/>
  <c r="AR51" i="14"/>
  <c r="AW50" i="14"/>
  <c r="AX50" i="14" s="1"/>
  <c r="AU50" i="14"/>
  <c r="AT50" i="14"/>
  <c r="AS50" i="14"/>
  <c r="AR50" i="14"/>
  <c r="AW49" i="14"/>
  <c r="AX49" i="14" s="1"/>
  <c r="AU49" i="14"/>
  <c r="AT49" i="14"/>
  <c r="AS49" i="14"/>
  <c r="AR49" i="14"/>
  <c r="AW48" i="14"/>
  <c r="AX48" i="14" s="1"/>
  <c r="AU48" i="14"/>
  <c r="AT48" i="14"/>
  <c r="AS48" i="14"/>
  <c r="AR48" i="14"/>
  <c r="AW47" i="14"/>
  <c r="AX47" i="14" s="1"/>
  <c r="AU47" i="14"/>
  <c r="AT47" i="14"/>
  <c r="AS47" i="14"/>
  <c r="AR47" i="14"/>
  <c r="AW46" i="14"/>
  <c r="AX46" i="14" s="1"/>
  <c r="AU46" i="14"/>
  <c r="AT46" i="14"/>
  <c r="AS46" i="14"/>
  <c r="AR46" i="14"/>
  <c r="AW45" i="14"/>
  <c r="AX45" i="14" s="1"/>
  <c r="AU45" i="14"/>
  <c r="AT45" i="14"/>
  <c r="AS45" i="14"/>
  <c r="AR45" i="14"/>
  <c r="AW44" i="14"/>
  <c r="AX44" i="14" s="1"/>
  <c r="AU44" i="14"/>
  <c r="AT44" i="14"/>
  <c r="AS44" i="14"/>
  <c r="AR44" i="14"/>
  <c r="AW43" i="14"/>
  <c r="AX43" i="14" s="1"/>
  <c r="AU43" i="14"/>
  <c r="AT43" i="14"/>
  <c r="AS43" i="14"/>
  <c r="AR43" i="14"/>
  <c r="AW42" i="14"/>
  <c r="AX42" i="14" s="1"/>
  <c r="AU42" i="14"/>
  <c r="AT42" i="14"/>
  <c r="AS42" i="14"/>
  <c r="AR42" i="14"/>
  <c r="AW41" i="14"/>
  <c r="AX41" i="14" s="1"/>
  <c r="AU41" i="14"/>
  <c r="AT41" i="14"/>
  <c r="AS41" i="14"/>
  <c r="AR41" i="14"/>
  <c r="AW40" i="14"/>
  <c r="AX40" i="14" s="1"/>
  <c r="AU40" i="14"/>
  <c r="AT40" i="14"/>
  <c r="AS40" i="14"/>
  <c r="AR40" i="14"/>
  <c r="AW39" i="14"/>
  <c r="AX39" i="14" s="1"/>
  <c r="AU39" i="14"/>
  <c r="AT39" i="14"/>
  <c r="AS39" i="14"/>
  <c r="AR39" i="14"/>
  <c r="AW38" i="14"/>
  <c r="AX38" i="14" s="1"/>
  <c r="AU38" i="14"/>
  <c r="AT38" i="14"/>
  <c r="AS38" i="14"/>
  <c r="AR38" i="14"/>
  <c r="AW37" i="14"/>
  <c r="AX37" i="14" s="1"/>
  <c r="AU37" i="14"/>
  <c r="AT37" i="14"/>
  <c r="AS37" i="14"/>
  <c r="AR37" i="14"/>
  <c r="AW36" i="14"/>
  <c r="AX36" i="14" s="1"/>
  <c r="AU36" i="14"/>
  <c r="AT36" i="14"/>
  <c r="AS36" i="14"/>
  <c r="AR36" i="14"/>
  <c r="AW35" i="14"/>
  <c r="AX35" i="14" s="1"/>
  <c r="AU35" i="14"/>
  <c r="AT35" i="14"/>
  <c r="AS35" i="14"/>
  <c r="AR35" i="14"/>
  <c r="AW34" i="14"/>
  <c r="AX34" i="14" s="1"/>
  <c r="AU34" i="14"/>
  <c r="AT34" i="14"/>
  <c r="AS34" i="14"/>
  <c r="AR34" i="14"/>
  <c r="AW33" i="14"/>
  <c r="AX33" i="14" s="1"/>
  <c r="AU33" i="14"/>
  <c r="AT33" i="14"/>
  <c r="AS33" i="14"/>
  <c r="AR33" i="14"/>
  <c r="AW32" i="14"/>
  <c r="AX32" i="14" s="1"/>
  <c r="AU32" i="14"/>
  <c r="AT32" i="14"/>
  <c r="AS32" i="14"/>
  <c r="AR32" i="14"/>
  <c r="AW31" i="14"/>
  <c r="AX31" i="14" s="1"/>
  <c r="AU31" i="14"/>
  <c r="AT31" i="14"/>
  <c r="AS31" i="14"/>
  <c r="AR31" i="14"/>
  <c r="AW30" i="14"/>
  <c r="AX30" i="14" s="1"/>
  <c r="AU30" i="14"/>
  <c r="AT30" i="14"/>
  <c r="AS30" i="14"/>
  <c r="AR30" i="14"/>
  <c r="AW29" i="14"/>
  <c r="AX29" i="14" s="1"/>
  <c r="AU29" i="14"/>
  <c r="AT29" i="14"/>
  <c r="AS29" i="14"/>
  <c r="AR29" i="14"/>
  <c r="AW28" i="14"/>
  <c r="AX28" i="14" s="1"/>
  <c r="AU28" i="14"/>
  <c r="AT28" i="14"/>
  <c r="AS28" i="14"/>
  <c r="AR28" i="14"/>
  <c r="AW27" i="14"/>
  <c r="AX27" i="14" s="1"/>
  <c r="AU27" i="14"/>
  <c r="AT27" i="14"/>
  <c r="AS27" i="14"/>
  <c r="AR27" i="14"/>
  <c r="AW26" i="14"/>
  <c r="AX26" i="14" s="1"/>
  <c r="AU26" i="14"/>
  <c r="AT26" i="14"/>
  <c r="AS26" i="14"/>
  <c r="AR26" i="14"/>
  <c r="AW25" i="14"/>
  <c r="AX25" i="14" s="1"/>
  <c r="AU25" i="14"/>
  <c r="AT25" i="14"/>
  <c r="AS25" i="14"/>
  <c r="AR25" i="14"/>
  <c r="AU24" i="14"/>
  <c r="AT24" i="14"/>
  <c r="AS24" i="14"/>
  <c r="AR24" i="14"/>
  <c r="AU23" i="14"/>
  <c r="AT23" i="14"/>
  <c r="AS23" i="14"/>
  <c r="AR23" i="14"/>
  <c r="AU22" i="14"/>
  <c r="AT22" i="14"/>
  <c r="AS22" i="14"/>
  <c r="AR22" i="14"/>
  <c r="AU21" i="14"/>
  <c r="AT21" i="14"/>
  <c r="AS21" i="14"/>
  <c r="AR21" i="14"/>
  <c r="AU20" i="14"/>
  <c r="AT20" i="14"/>
  <c r="AS20" i="14"/>
  <c r="AR20" i="14"/>
  <c r="AU19" i="14"/>
  <c r="AT19" i="14"/>
  <c r="AS19" i="14"/>
  <c r="AR19" i="14"/>
  <c r="AU18" i="14"/>
  <c r="AT18" i="14"/>
  <c r="AS18" i="14"/>
  <c r="AR18" i="14"/>
  <c r="AW53" i="15"/>
  <c r="AX53" i="15" s="1"/>
  <c r="AR53" i="15"/>
  <c r="AW52" i="15"/>
  <c r="AX52" i="15" s="1"/>
  <c r="AR52" i="15"/>
  <c r="AW51" i="15"/>
  <c r="AX51" i="15" s="1"/>
  <c r="AR51" i="15"/>
  <c r="AW50" i="15"/>
  <c r="AX50" i="15" s="1"/>
  <c r="AR50" i="15"/>
  <c r="AW49" i="15"/>
  <c r="AX49" i="15" s="1"/>
  <c r="AR49" i="15"/>
  <c r="AW48" i="15"/>
  <c r="AX48" i="15" s="1"/>
  <c r="AR48" i="15"/>
  <c r="AW47" i="15"/>
  <c r="AX47" i="15" s="1"/>
  <c r="AR47" i="15"/>
  <c r="AW46" i="15"/>
  <c r="AX46" i="15" s="1"/>
  <c r="AR46" i="15"/>
  <c r="AW45" i="15"/>
  <c r="AX45" i="15" s="1"/>
  <c r="AR45" i="15"/>
  <c r="AW44" i="15"/>
  <c r="AX44" i="15" s="1"/>
  <c r="AR44" i="15"/>
  <c r="AW43" i="15"/>
  <c r="AX43" i="15" s="1"/>
  <c r="AR43" i="15"/>
  <c r="AW42" i="15"/>
  <c r="AX42" i="15" s="1"/>
  <c r="AR42" i="15"/>
  <c r="AW41" i="15"/>
  <c r="AX41" i="15" s="1"/>
  <c r="AR41" i="15"/>
  <c r="AW40" i="15"/>
  <c r="AX40" i="15" s="1"/>
  <c r="AR40" i="15"/>
  <c r="AW39" i="15"/>
  <c r="AX39" i="15" s="1"/>
  <c r="AR39" i="15"/>
  <c r="AW38" i="15"/>
  <c r="AX38" i="15" s="1"/>
  <c r="AR38" i="15"/>
  <c r="AW37" i="15"/>
  <c r="AX37" i="15" s="1"/>
  <c r="AR37" i="15"/>
  <c r="AW36" i="15"/>
  <c r="AX36" i="15" s="1"/>
  <c r="AR36" i="15"/>
  <c r="AW35" i="15"/>
  <c r="AX35" i="15" s="1"/>
  <c r="AR35" i="15"/>
  <c r="AW34" i="15"/>
  <c r="AX34" i="15" s="1"/>
  <c r="AR34" i="15"/>
  <c r="AW33" i="15"/>
  <c r="AX33" i="15" s="1"/>
  <c r="AR33" i="15"/>
  <c r="AW32" i="15"/>
  <c r="AX32" i="15" s="1"/>
  <c r="AR32" i="15"/>
  <c r="AX31" i="15"/>
  <c r="AW31" i="15"/>
  <c r="AR31" i="15"/>
  <c r="AW30" i="15"/>
  <c r="AX30" i="15" s="1"/>
  <c r="AR30" i="15"/>
  <c r="AW29" i="15"/>
  <c r="AX29" i="15" s="1"/>
  <c r="AR29" i="15"/>
  <c r="AW28" i="15"/>
  <c r="AX28" i="15" s="1"/>
  <c r="AR28" i="15"/>
  <c r="AW27" i="15"/>
  <c r="AX27" i="15" s="1"/>
  <c r="AR27" i="15"/>
  <c r="AW26" i="15"/>
  <c r="AX26" i="15" s="1"/>
  <c r="AR26" i="15"/>
  <c r="AW25" i="15"/>
  <c r="AX25" i="15" s="1"/>
  <c r="AR25" i="15"/>
  <c r="AR24" i="15"/>
  <c r="AR23" i="15"/>
  <c r="AR22" i="15"/>
  <c r="AR21" i="15"/>
  <c r="AR20" i="15"/>
  <c r="AR19" i="15"/>
  <c r="AR18" i="15"/>
  <c r="AW53" i="17"/>
  <c r="AX53" i="17" s="1"/>
  <c r="AR53" i="17"/>
  <c r="AW52" i="17"/>
  <c r="AX52" i="17" s="1"/>
  <c r="AR52" i="17"/>
  <c r="AW51" i="17"/>
  <c r="AX51" i="17" s="1"/>
  <c r="AR51" i="17"/>
  <c r="AW50" i="17"/>
  <c r="AX50" i="17" s="1"/>
  <c r="AR50" i="17"/>
  <c r="AW49" i="17"/>
  <c r="AX49" i="17" s="1"/>
  <c r="AR49" i="17"/>
  <c r="AW48" i="17"/>
  <c r="AX48" i="17" s="1"/>
  <c r="AR48" i="17"/>
  <c r="AW47" i="17"/>
  <c r="AX47" i="17" s="1"/>
  <c r="AR47" i="17"/>
  <c r="AW46" i="17"/>
  <c r="AX46" i="17" s="1"/>
  <c r="AR46" i="17"/>
  <c r="AW45" i="17"/>
  <c r="AX45" i="17" s="1"/>
  <c r="AR45" i="17"/>
  <c r="AW44" i="17"/>
  <c r="AX44" i="17" s="1"/>
  <c r="AR44" i="17"/>
  <c r="AW43" i="17"/>
  <c r="AX43" i="17" s="1"/>
  <c r="AR43" i="17"/>
  <c r="AW42" i="17"/>
  <c r="AX42" i="17" s="1"/>
  <c r="AR42" i="17"/>
  <c r="AW41" i="17"/>
  <c r="AX41" i="17" s="1"/>
  <c r="AR41" i="17"/>
  <c r="AW40" i="17"/>
  <c r="AX40" i="17" s="1"/>
  <c r="AR40" i="17"/>
  <c r="AW39" i="17"/>
  <c r="AX39" i="17" s="1"/>
  <c r="AR39" i="17"/>
  <c r="AW38" i="17"/>
  <c r="AX38" i="17" s="1"/>
  <c r="AR38" i="17"/>
  <c r="AX37" i="17"/>
  <c r="AW37" i="17"/>
  <c r="AR37" i="17"/>
  <c r="AW36" i="17"/>
  <c r="AX36" i="17" s="1"/>
  <c r="AR36" i="17"/>
  <c r="AW35" i="17"/>
  <c r="AX35" i="17" s="1"/>
  <c r="AR35" i="17"/>
  <c r="AW34" i="17"/>
  <c r="AX34" i="17" s="1"/>
  <c r="AR34" i="17"/>
  <c r="AW33" i="17"/>
  <c r="AX33" i="17" s="1"/>
  <c r="AR33" i="17"/>
  <c r="AW32" i="17"/>
  <c r="AX32" i="17" s="1"/>
  <c r="AR32" i="17"/>
  <c r="AW31" i="17"/>
  <c r="AX31" i="17" s="1"/>
  <c r="AR31" i="17"/>
  <c r="AW30" i="17"/>
  <c r="AX30" i="17" s="1"/>
  <c r="AR30" i="17"/>
  <c r="AW29" i="17"/>
  <c r="AX29" i="17" s="1"/>
  <c r="AR29" i="17"/>
  <c r="AW28" i="17"/>
  <c r="AX28" i="17" s="1"/>
  <c r="AR28" i="17"/>
  <c r="AW27" i="17"/>
  <c r="AX27" i="17" s="1"/>
  <c r="AR27" i="17"/>
  <c r="AW26" i="17"/>
  <c r="AX26" i="17" s="1"/>
  <c r="AR26" i="17"/>
  <c r="AW25" i="17"/>
  <c r="AX25" i="17" s="1"/>
  <c r="AR25" i="17"/>
  <c r="AR24" i="17"/>
  <c r="AR23" i="17"/>
  <c r="AR22" i="17"/>
  <c r="AR21" i="17"/>
  <c r="AR20" i="17"/>
  <c r="AR19" i="17"/>
  <c r="AR18" i="17"/>
  <c r="AW53" i="16"/>
  <c r="AX53" i="16" s="1"/>
  <c r="AW52" i="16"/>
  <c r="AX52" i="16" s="1"/>
  <c r="AW51" i="16"/>
  <c r="AX51" i="16" s="1"/>
  <c r="AW50" i="16"/>
  <c r="AX50" i="16" s="1"/>
  <c r="AW49" i="16"/>
  <c r="AX49" i="16" s="1"/>
  <c r="AW48" i="16"/>
  <c r="AX48" i="16" s="1"/>
  <c r="AX47" i="16"/>
  <c r="AW47" i="16"/>
  <c r="AW46" i="16"/>
  <c r="AX46" i="16" s="1"/>
  <c r="AW45" i="16"/>
  <c r="AX45" i="16" s="1"/>
  <c r="AW44" i="16"/>
  <c r="AX44" i="16" s="1"/>
  <c r="AW43" i="16"/>
  <c r="AX43" i="16" s="1"/>
  <c r="AW42" i="16"/>
  <c r="AX42" i="16" s="1"/>
  <c r="AW41" i="16"/>
  <c r="AX41" i="16" s="1"/>
  <c r="AW40" i="16"/>
  <c r="AX40" i="16" s="1"/>
  <c r="AW39" i="16"/>
  <c r="AX39" i="16" s="1"/>
  <c r="AW38" i="16"/>
  <c r="AX38" i="16" s="1"/>
  <c r="AW37" i="16"/>
  <c r="AX37" i="16" s="1"/>
  <c r="AW36" i="16"/>
  <c r="AX36" i="16" s="1"/>
  <c r="AW35" i="16"/>
  <c r="AX35" i="16" s="1"/>
  <c r="AW34" i="16"/>
  <c r="AX34" i="16" s="1"/>
  <c r="AW33" i="16"/>
  <c r="AX33" i="16" s="1"/>
  <c r="AW32" i="16"/>
  <c r="AX32" i="16" s="1"/>
  <c r="AW31" i="16"/>
  <c r="AX31" i="16" s="1"/>
  <c r="AW30" i="16"/>
  <c r="AX30" i="16" s="1"/>
  <c r="AW29" i="16"/>
  <c r="AX29" i="16" s="1"/>
  <c r="AW28" i="16"/>
  <c r="AX28" i="16" s="1"/>
  <c r="AW27" i="16"/>
  <c r="AX27" i="16" s="1"/>
  <c r="AW26" i="16"/>
  <c r="AX26" i="16" s="1"/>
  <c r="AX25" i="16"/>
  <c r="AW25" i="16"/>
  <c r="AR53" i="16"/>
  <c r="AR52" i="16"/>
  <c r="AR51" i="16"/>
  <c r="AR50" i="16"/>
  <c r="AR49" i="16"/>
  <c r="AR48" i="16"/>
  <c r="AR47" i="16"/>
  <c r="AR46" i="16"/>
  <c r="AR45" i="16"/>
  <c r="AR44" i="16"/>
  <c r="AR43" i="16"/>
  <c r="AR42" i="16"/>
  <c r="AR41" i="16"/>
  <c r="AR40" i="16"/>
  <c r="AR39" i="16"/>
  <c r="AR38" i="16"/>
  <c r="AR37" i="16"/>
  <c r="AR36" i="16"/>
  <c r="AR35" i="16"/>
  <c r="AR34" i="16"/>
  <c r="AR33" i="16"/>
  <c r="AR32" i="16"/>
  <c r="AR31" i="16"/>
  <c r="AR30" i="16"/>
  <c r="AR29" i="16"/>
  <c r="AR28" i="16"/>
  <c r="AR27" i="16"/>
  <c r="AR26" i="16"/>
  <c r="AR25" i="16"/>
  <c r="AR24" i="16"/>
  <c r="AR23" i="16"/>
  <c r="AR22" i="16"/>
  <c r="AR21" i="16"/>
  <c r="AR20" i="16"/>
  <c r="AR19" i="16"/>
  <c r="AR18" i="16"/>
  <c r="AL54" i="16"/>
  <c r="AD56" i="52" l="1"/>
  <c r="H71" i="52" s="1"/>
  <c r="H75" i="52" s="1"/>
  <c r="AC54" i="52"/>
  <c r="AC55" i="52" s="1"/>
  <c r="Z56" i="56"/>
  <c r="D71" i="56" s="1"/>
  <c r="D75" i="56" s="1"/>
  <c r="AF56" i="53"/>
  <c r="E73" i="53" s="1"/>
  <c r="Z55" i="53"/>
  <c r="AB18" i="59"/>
  <c r="AB54" i="59" s="1"/>
  <c r="AB56" i="59" s="1"/>
  <c r="F71" i="59" s="1"/>
  <c r="F75" i="59" s="1"/>
  <c r="AC18" i="59"/>
  <c r="AC54" i="59" s="1"/>
  <c r="AC55" i="59" s="1"/>
  <c r="AB55" i="65"/>
  <c r="AG56" i="53"/>
  <c r="F73" i="53" s="1"/>
  <c r="Z55" i="65"/>
  <c r="Z18" i="52"/>
  <c r="Z54" i="52" s="1"/>
  <c r="Z55" i="52" s="1"/>
  <c r="AA18" i="52"/>
  <c r="AA54" i="52" s="1"/>
  <c r="AA56" i="52" s="1"/>
  <c r="E71" i="52" s="1"/>
  <c r="E75" i="52" s="1"/>
  <c r="AA54" i="56"/>
  <c r="AA56" i="56" s="1"/>
  <c r="E71" i="56" s="1"/>
  <c r="E75" i="56" s="1"/>
  <c r="AF54" i="56"/>
  <c r="AF55" i="56" s="1"/>
  <c r="AG19" i="62"/>
  <c r="AG54" i="62" s="1"/>
  <c r="AG55" i="62" s="1"/>
  <c r="Z19" i="62"/>
  <c r="Z54" i="62" s="1"/>
  <c r="Y55" i="56"/>
  <c r="AK54" i="56" s="1"/>
  <c r="AG54" i="56"/>
  <c r="AG56" i="56" s="1"/>
  <c r="F73" i="56" s="1"/>
  <c r="AB54" i="56"/>
  <c r="AB56" i="56" s="1"/>
  <c r="F71" i="56" s="1"/>
  <c r="F75" i="56" s="1"/>
  <c r="AF56" i="59"/>
  <c r="E73" i="59" s="1"/>
  <c r="AH55" i="62"/>
  <c r="AH56" i="62"/>
  <c r="G73" i="62" s="1"/>
  <c r="AC54" i="62"/>
  <c r="AC55" i="62" s="1"/>
  <c r="AF55" i="65"/>
  <c r="AA56" i="65"/>
  <c r="E71" i="65" s="1"/>
  <c r="E75" i="65" s="1"/>
  <c r="AG55" i="65"/>
  <c r="Y54" i="59"/>
  <c r="Y55" i="59" s="1"/>
  <c r="AK54" i="59" s="1"/>
  <c r="AG18" i="59"/>
  <c r="AG54" i="59" s="1"/>
  <c r="AC54" i="56"/>
  <c r="AC55" i="56" s="1"/>
  <c r="Y55" i="53"/>
  <c r="AK54" i="53" s="1"/>
  <c r="AA54" i="53"/>
  <c r="AA56" i="53" s="1"/>
  <c r="E71" i="53" s="1"/>
  <c r="E75" i="53" s="1"/>
  <c r="AB54" i="53"/>
  <c r="AB56" i="53" s="1"/>
  <c r="F71" i="53" s="1"/>
  <c r="F75" i="53" s="1"/>
  <c r="AB19" i="62"/>
  <c r="AB54" i="62" s="1"/>
  <c r="AA19" i="62"/>
  <c r="AA54" i="62" s="1"/>
  <c r="Y54" i="62"/>
  <c r="Y55" i="62" s="1"/>
  <c r="AK54" i="62" s="1"/>
  <c r="AA18" i="59"/>
  <c r="AA54" i="59" s="1"/>
  <c r="AA55" i="59" s="1"/>
  <c r="Z18" i="59"/>
  <c r="Z54" i="59" s="1"/>
  <c r="AD55" i="59"/>
  <c r="AD56" i="59"/>
  <c r="H71" i="59" s="1"/>
  <c r="H75" i="59" s="1"/>
  <c r="AC54" i="53"/>
  <c r="AB18" i="52"/>
  <c r="AB54" i="52" s="1"/>
  <c r="Y54" i="52"/>
  <c r="Y55" i="52" s="1"/>
  <c r="AK54" i="52" s="1"/>
  <c r="J63" i="65"/>
  <c r="M26" i="19"/>
  <c r="AX54" i="13"/>
  <c r="AV54" i="13" s="1"/>
  <c r="AX54" i="8"/>
  <c r="AV54" i="8" s="1"/>
  <c r="AX54" i="14"/>
  <c r="AV54" i="14" s="1"/>
  <c r="AX54" i="15"/>
  <c r="AV54" i="15" s="1"/>
  <c r="AX54" i="17"/>
  <c r="AV54" i="17" s="1"/>
  <c r="AX54" i="16"/>
  <c r="AV54" i="16" s="1"/>
  <c r="B5" i="32"/>
  <c r="B6" i="32" s="1"/>
  <c r="B7" i="32" s="1"/>
  <c r="B8" i="32" s="1"/>
  <c r="B9" i="32" s="1"/>
  <c r="B10" i="32" s="1"/>
  <c r="B11" i="32" s="1"/>
  <c r="B12" i="32" s="1"/>
  <c r="B13" i="32" s="1"/>
  <c r="B14" i="32" s="1"/>
  <c r="B15" i="32" s="1"/>
  <c r="B16" i="32" s="1"/>
  <c r="B17" i="32" s="1"/>
  <c r="B18" i="32" s="1"/>
  <c r="B19" i="32" s="1"/>
  <c r="B20" i="32" s="1"/>
  <c r="B21" i="32" s="1"/>
  <c r="B22" i="32" s="1"/>
  <c r="B23" i="32" s="1"/>
  <c r="B24" i="32" s="1"/>
  <c r="B25" i="32" s="1"/>
  <c r="B26" i="32" s="1"/>
  <c r="B27" i="32" s="1"/>
  <c r="B28" i="32" s="1"/>
  <c r="B29" i="32" s="1"/>
  <c r="B30" i="32" s="1"/>
  <c r="B31" i="32" s="1"/>
  <c r="B32" i="32" s="1"/>
  <c r="B33" i="32" s="1"/>
  <c r="B34" i="32" s="1"/>
  <c r="B35" i="32" s="1"/>
  <c r="B36" i="32" s="1"/>
  <c r="B37" i="32" s="1"/>
  <c r="B38" i="32" s="1"/>
  <c r="B39" i="32" s="1"/>
  <c r="O18" i="15"/>
  <c r="AC56" i="52" l="1"/>
  <c r="G71" i="52" s="1"/>
  <c r="G75" i="52" s="1"/>
  <c r="M20" i="68"/>
  <c r="J63" i="56"/>
  <c r="M22" i="68"/>
  <c r="J63" i="59"/>
  <c r="AC56" i="59"/>
  <c r="G71" i="59" s="1"/>
  <c r="G75" i="59" s="1"/>
  <c r="AA55" i="56"/>
  <c r="AF56" i="56"/>
  <c r="E73" i="56" s="1"/>
  <c r="AA55" i="52"/>
  <c r="AG56" i="62"/>
  <c r="F73" i="62" s="1"/>
  <c r="Z56" i="62"/>
  <c r="D71" i="62" s="1"/>
  <c r="D75" i="62" s="1"/>
  <c r="Z55" i="62"/>
  <c r="AB55" i="56"/>
  <c r="AG55" i="56"/>
  <c r="AB55" i="59"/>
  <c r="AC56" i="62"/>
  <c r="G71" i="62" s="1"/>
  <c r="G75" i="62" s="1"/>
  <c r="AG55" i="59"/>
  <c r="AG56" i="59"/>
  <c r="F73" i="59" s="1"/>
  <c r="AC56" i="56"/>
  <c r="G71" i="56" s="1"/>
  <c r="G75" i="56" s="1"/>
  <c r="Z56" i="52"/>
  <c r="D71" i="52" s="1"/>
  <c r="D75" i="52" s="1"/>
  <c r="AB55" i="53"/>
  <c r="AA55" i="53"/>
  <c r="AA56" i="62"/>
  <c r="E71" i="62" s="1"/>
  <c r="E75" i="62" s="1"/>
  <c r="AA55" i="62"/>
  <c r="AB55" i="62"/>
  <c r="AB56" i="62"/>
  <c r="F71" i="62" s="1"/>
  <c r="F75" i="62" s="1"/>
  <c r="AA56" i="59"/>
  <c r="E71" i="59" s="1"/>
  <c r="E75" i="59" s="1"/>
  <c r="Z56" i="59"/>
  <c r="D71" i="59" s="1"/>
  <c r="D75" i="59" s="1"/>
  <c r="Z55" i="59"/>
  <c r="AC55" i="53"/>
  <c r="AC56" i="53"/>
  <c r="G71" i="53" s="1"/>
  <c r="G75" i="53" s="1"/>
  <c r="M18" i="68"/>
  <c r="J63" i="53"/>
  <c r="M16" i="68"/>
  <c r="J63" i="52"/>
  <c r="AB55" i="52"/>
  <c r="AB56" i="52"/>
  <c r="F71" i="52" s="1"/>
  <c r="F75" i="52" s="1"/>
  <c r="M24" i="68"/>
  <c r="J63" i="62"/>
  <c r="AT58" i="13" l="1"/>
  <c r="AT57" i="13"/>
  <c r="AU57" i="8"/>
  <c r="AU59" i="8"/>
  <c r="AU59" i="13"/>
  <c r="AT59" i="13"/>
  <c r="AS57" i="13"/>
  <c r="AM53" i="8"/>
  <c r="AM49" i="8"/>
  <c r="AN49" i="8" s="1"/>
  <c r="AM48" i="8"/>
  <c r="AN48" i="8" s="1"/>
  <c r="AM47" i="8"/>
  <c r="AN47" i="8" s="1"/>
  <c r="AM41" i="8"/>
  <c r="AN41" i="8" s="1"/>
  <c r="AM40" i="8"/>
  <c r="AN40" i="8" s="1"/>
  <c r="AM39" i="8"/>
  <c r="AN39" i="8" s="1"/>
  <c r="AM38" i="8"/>
  <c r="AN38" i="8" s="1"/>
  <c r="AM37" i="8"/>
  <c r="AN37" i="8" s="1"/>
  <c r="AM34" i="8"/>
  <c r="AM33" i="8"/>
  <c r="AN33" i="8" s="1"/>
  <c r="AM32" i="8"/>
  <c r="AN32" i="8" s="1"/>
  <c r="AM31" i="8"/>
  <c r="AN31" i="8" s="1"/>
  <c r="AM30" i="8"/>
  <c r="AN30" i="8" s="1"/>
  <c r="AM29" i="8"/>
  <c r="AN29" i="8" s="1"/>
  <c r="AM25" i="8"/>
  <c r="AN25" i="8" s="1"/>
  <c r="AM24" i="8"/>
  <c r="AM23" i="8"/>
  <c r="AN23" i="8" s="1"/>
  <c r="AM22" i="8"/>
  <c r="AN22" i="8" s="1"/>
  <c r="AM21" i="8"/>
  <c r="AN21" i="8" s="1"/>
  <c r="AM19" i="14"/>
  <c r="AN19" i="14" s="1"/>
  <c r="AM21" i="14"/>
  <c r="AM23" i="14"/>
  <c r="AN23" i="14" s="1"/>
  <c r="AM24" i="14"/>
  <c r="AN24" i="14" s="1"/>
  <c r="AM27" i="14"/>
  <c r="AN27" i="14" s="1"/>
  <c r="AM30" i="14"/>
  <c r="AM31" i="14"/>
  <c r="AN31" i="14" s="1"/>
  <c r="AM32" i="14"/>
  <c r="AN32" i="14" s="1"/>
  <c r="AM38" i="14"/>
  <c r="AM39" i="14"/>
  <c r="AN39" i="14" s="1"/>
  <c r="AM40" i="14"/>
  <c r="AN40" i="14" s="1"/>
  <c r="AM41" i="14"/>
  <c r="AN41" i="14" s="1"/>
  <c r="AM42" i="14"/>
  <c r="AM43" i="14"/>
  <c r="AN43" i="14" s="1"/>
  <c r="AM44" i="14"/>
  <c r="AM46" i="14"/>
  <c r="AM47" i="14"/>
  <c r="AN47" i="14" s="1"/>
  <c r="AM48" i="14"/>
  <c r="AN48" i="14" s="1"/>
  <c r="AM49" i="14"/>
  <c r="AN49" i="14" s="1"/>
  <c r="AM51" i="14"/>
  <c r="AN51" i="14" s="1"/>
  <c r="AM25" i="14"/>
  <c r="AN25" i="14" s="1"/>
  <c r="Q53" i="16"/>
  <c r="P53" i="16"/>
  <c r="O53" i="16"/>
  <c r="N53" i="16"/>
  <c r="Q52" i="16"/>
  <c r="P52" i="16"/>
  <c r="O52" i="16"/>
  <c r="N52" i="16"/>
  <c r="Q51" i="16"/>
  <c r="P51" i="16"/>
  <c r="O51" i="16"/>
  <c r="N51" i="16"/>
  <c r="Q50" i="16"/>
  <c r="P50" i="16"/>
  <c r="O50" i="16"/>
  <c r="N50" i="16"/>
  <c r="Q49" i="16"/>
  <c r="P49" i="16"/>
  <c r="O49" i="16"/>
  <c r="N49" i="16"/>
  <c r="Q48" i="16"/>
  <c r="P48" i="16"/>
  <c r="O48" i="16"/>
  <c r="N48" i="16"/>
  <c r="Q47" i="16"/>
  <c r="P47" i="16"/>
  <c r="O47" i="16"/>
  <c r="N47" i="16"/>
  <c r="Q46" i="16"/>
  <c r="P46" i="16"/>
  <c r="O46" i="16"/>
  <c r="N46" i="16"/>
  <c r="Q45" i="16"/>
  <c r="P45" i="16"/>
  <c r="O45" i="16"/>
  <c r="N45" i="16"/>
  <c r="Q44" i="16"/>
  <c r="P44" i="16"/>
  <c r="O44" i="16"/>
  <c r="N44" i="16"/>
  <c r="Q43" i="16"/>
  <c r="P43" i="16"/>
  <c r="O43" i="16"/>
  <c r="N43" i="16"/>
  <c r="Q42" i="16"/>
  <c r="P42" i="16"/>
  <c r="O42" i="16"/>
  <c r="N42" i="16"/>
  <c r="Q41" i="16"/>
  <c r="P41" i="16"/>
  <c r="O41" i="16"/>
  <c r="N41" i="16"/>
  <c r="Q40" i="16"/>
  <c r="P40" i="16"/>
  <c r="O40" i="16"/>
  <c r="N40" i="16"/>
  <c r="Q39" i="16"/>
  <c r="P39" i="16"/>
  <c r="O39" i="16"/>
  <c r="N39" i="16"/>
  <c r="Q38" i="16"/>
  <c r="P38" i="16"/>
  <c r="O38" i="16"/>
  <c r="N38" i="16"/>
  <c r="Q37" i="16"/>
  <c r="P37" i="16"/>
  <c r="O37" i="16"/>
  <c r="N37" i="16"/>
  <c r="Q36" i="16"/>
  <c r="P36" i="16"/>
  <c r="O36" i="16"/>
  <c r="N36" i="16"/>
  <c r="Q35" i="16"/>
  <c r="P35" i="16"/>
  <c r="O35" i="16"/>
  <c r="N35" i="16"/>
  <c r="Q34" i="16"/>
  <c r="P34" i="16"/>
  <c r="O34" i="16"/>
  <c r="N34" i="16"/>
  <c r="Q33" i="16"/>
  <c r="P33" i="16"/>
  <c r="O33" i="16"/>
  <c r="N33" i="16"/>
  <c r="Q32" i="16"/>
  <c r="P32" i="16"/>
  <c r="O32" i="16"/>
  <c r="N32" i="16"/>
  <c r="Q31" i="16"/>
  <c r="P31" i="16"/>
  <c r="O31" i="16"/>
  <c r="N31" i="16"/>
  <c r="Q30" i="16"/>
  <c r="P30" i="16"/>
  <c r="O30" i="16"/>
  <c r="N30" i="16"/>
  <c r="Q29" i="16"/>
  <c r="P29" i="16"/>
  <c r="O29" i="16"/>
  <c r="N29" i="16"/>
  <c r="Q28" i="16"/>
  <c r="P28" i="16"/>
  <c r="O28" i="16"/>
  <c r="N28" i="16"/>
  <c r="Q27" i="16"/>
  <c r="P27" i="16"/>
  <c r="O27" i="16"/>
  <c r="N27" i="16"/>
  <c r="Q26" i="16"/>
  <c r="P26" i="16"/>
  <c r="O26" i="16"/>
  <c r="N26" i="16"/>
  <c r="Q25" i="16"/>
  <c r="P25" i="16"/>
  <c r="O25" i="16"/>
  <c r="N25" i="16"/>
  <c r="Q24" i="16"/>
  <c r="P24" i="16"/>
  <c r="O24" i="16"/>
  <c r="N24" i="16"/>
  <c r="Q23" i="16"/>
  <c r="P23" i="16"/>
  <c r="O23" i="16"/>
  <c r="N23" i="16"/>
  <c r="Q22" i="16"/>
  <c r="P22" i="16"/>
  <c r="O22" i="16"/>
  <c r="N22" i="16"/>
  <c r="Q21" i="16"/>
  <c r="P21" i="16"/>
  <c r="O21" i="16"/>
  <c r="N21" i="16"/>
  <c r="Q20" i="16"/>
  <c r="P20" i="16"/>
  <c r="O20" i="16"/>
  <c r="N20" i="16"/>
  <c r="Q19" i="16"/>
  <c r="P19" i="16"/>
  <c r="O19" i="16"/>
  <c r="N19" i="16"/>
  <c r="Q18" i="16"/>
  <c r="P18" i="16"/>
  <c r="O18" i="16"/>
  <c r="N18" i="16"/>
  <c r="Q53" i="17"/>
  <c r="P53" i="17"/>
  <c r="O53" i="17"/>
  <c r="N53" i="17"/>
  <c r="Q52" i="17"/>
  <c r="P52" i="17"/>
  <c r="O52" i="17"/>
  <c r="R52" i="17" s="1"/>
  <c r="N52" i="17"/>
  <c r="Q51" i="17"/>
  <c r="P51" i="17"/>
  <c r="O51" i="17"/>
  <c r="N51" i="17"/>
  <c r="Q50" i="17"/>
  <c r="P50" i="17"/>
  <c r="O50" i="17"/>
  <c r="N50" i="17"/>
  <c r="Q49" i="17"/>
  <c r="P49" i="17"/>
  <c r="O49" i="17"/>
  <c r="N49" i="17"/>
  <c r="Q48" i="17"/>
  <c r="P48" i="17"/>
  <c r="O48" i="17"/>
  <c r="N48" i="17"/>
  <c r="Q47" i="17"/>
  <c r="P47" i="17"/>
  <c r="O47" i="17"/>
  <c r="N47" i="17"/>
  <c r="Q46" i="17"/>
  <c r="P46" i="17"/>
  <c r="O46" i="17"/>
  <c r="N46" i="17"/>
  <c r="Q45" i="17"/>
  <c r="P45" i="17"/>
  <c r="O45" i="17"/>
  <c r="N45" i="17"/>
  <c r="Q44" i="17"/>
  <c r="P44" i="17"/>
  <c r="O44" i="17"/>
  <c r="N44" i="17"/>
  <c r="Q43" i="17"/>
  <c r="P43" i="17"/>
  <c r="O43" i="17"/>
  <c r="N43" i="17"/>
  <c r="Q42" i="17"/>
  <c r="P42" i="17"/>
  <c r="O42" i="17"/>
  <c r="N42" i="17"/>
  <c r="Q41" i="17"/>
  <c r="P41" i="17"/>
  <c r="O41" i="17"/>
  <c r="N41" i="17"/>
  <c r="Q40" i="17"/>
  <c r="P40" i="17"/>
  <c r="O40" i="17"/>
  <c r="N40" i="17"/>
  <c r="Q39" i="17"/>
  <c r="P39" i="17"/>
  <c r="O39" i="17"/>
  <c r="N39" i="17"/>
  <c r="Q38" i="17"/>
  <c r="P38" i="17"/>
  <c r="O38" i="17"/>
  <c r="N38" i="17"/>
  <c r="Q37" i="17"/>
  <c r="P37" i="17"/>
  <c r="O37" i="17"/>
  <c r="N37" i="17"/>
  <c r="Q36" i="17"/>
  <c r="P36" i="17"/>
  <c r="O36" i="17"/>
  <c r="N36" i="17"/>
  <c r="Q35" i="17"/>
  <c r="P35" i="17"/>
  <c r="O35" i="17"/>
  <c r="N35" i="17"/>
  <c r="Q34" i="17"/>
  <c r="P34" i="17"/>
  <c r="O34" i="17"/>
  <c r="N34" i="17"/>
  <c r="Q33" i="17"/>
  <c r="P33" i="17"/>
  <c r="O33" i="17"/>
  <c r="N33" i="17"/>
  <c r="Q32" i="17"/>
  <c r="P32" i="17"/>
  <c r="O32" i="17"/>
  <c r="N32" i="17"/>
  <c r="Q31" i="17"/>
  <c r="P31" i="17"/>
  <c r="O31" i="17"/>
  <c r="N31" i="17"/>
  <c r="Q30" i="17"/>
  <c r="P30" i="17"/>
  <c r="O30" i="17"/>
  <c r="N30" i="17"/>
  <c r="Q29" i="17"/>
  <c r="P29" i="17"/>
  <c r="O29" i="17"/>
  <c r="N29" i="17"/>
  <c r="Q28" i="17"/>
  <c r="P28" i="17"/>
  <c r="O28" i="17"/>
  <c r="N28" i="17"/>
  <c r="Q27" i="17"/>
  <c r="P27" i="17"/>
  <c r="O27" i="17"/>
  <c r="N27" i="17"/>
  <c r="Q26" i="17"/>
  <c r="P26" i="17"/>
  <c r="O26" i="17"/>
  <c r="N26" i="17"/>
  <c r="Q25" i="17"/>
  <c r="P25" i="17"/>
  <c r="O25" i="17"/>
  <c r="N25" i="17"/>
  <c r="Q24" i="17"/>
  <c r="P24" i="17"/>
  <c r="O24" i="17"/>
  <c r="N24" i="17"/>
  <c r="Q23" i="17"/>
  <c r="P23" i="17"/>
  <c r="O23" i="17"/>
  <c r="N23" i="17"/>
  <c r="Q22" i="17"/>
  <c r="P22" i="17"/>
  <c r="O22" i="17"/>
  <c r="N22" i="17"/>
  <c r="Q21" i="17"/>
  <c r="P21" i="17"/>
  <c r="O21" i="17"/>
  <c r="N21" i="17"/>
  <c r="Q20" i="17"/>
  <c r="P20" i="17"/>
  <c r="O20" i="17"/>
  <c r="N20" i="17"/>
  <c r="Q19" i="17"/>
  <c r="P19" i="17"/>
  <c r="O19" i="17"/>
  <c r="N19" i="17"/>
  <c r="Q18" i="17"/>
  <c r="P18" i="17"/>
  <c r="O18" i="17"/>
  <c r="N18" i="17"/>
  <c r="Q53" i="15"/>
  <c r="P53" i="15"/>
  <c r="O53" i="15"/>
  <c r="N53" i="15"/>
  <c r="Q52" i="15"/>
  <c r="P52" i="15"/>
  <c r="O52" i="15"/>
  <c r="N52" i="15"/>
  <c r="Q51" i="15"/>
  <c r="P51" i="15"/>
  <c r="O51" i="15"/>
  <c r="N51" i="15"/>
  <c r="Q50" i="15"/>
  <c r="P50" i="15"/>
  <c r="O50" i="15"/>
  <c r="N50" i="15"/>
  <c r="Q49" i="15"/>
  <c r="P49" i="15"/>
  <c r="O49" i="15"/>
  <c r="N49" i="15"/>
  <c r="Q48" i="15"/>
  <c r="P48" i="15"/>
  <c r="O48" i="15"/>
  <c r="N48" i="15"/>
  <c r="Q47" i="15"/>
  <c r="P47" i="15"/>
  <c r="O47" i="15"/>
  <c r="N47" i="15"/>
  <c r="Q46" i="15"/>
  <c r="P46" i="15"/>
  <c r="O46" i="15"/>
  <c r="N46" i="15"/>
  <c r="Q45" i="15"/>
  <c r="P45" i="15"/>
  <c r="O45" i="15"/>
  <c r="N45" i="15"/>
  <c r="Q44" i="15"/>
  <c r="P44" i="15"/>
  <c r="O44" i="15"/>
  <c r="N44" i="15"/>
  <c r="Q43" i="15"/>
  <c r="P43" i="15"/>
  <c r="O43" i="15"/>
  <c r="N43" i="15"/>
  <c r="Q42" i="15"/>
  <c r="P42" i="15"/>
  <c r="O42" i="15"/>
  <c r="N42" i="15"/>
  <c r="Q41" i="15"/>
  <c r="P41" i="15"/>
  <c r="O41" i="15"/>
  <c r="N41" i="15"/>
  <c r="Q40" i="15"/>
  <c r="P40" i="15"/>
  <c r="O40" i="15"/>
  <c r="N40" i="15"/>
  <c r="Q39" i="15"/>
  <c r="P39" i="15"/>
  <c r="O39" i="15"/>
  <c r="N39" i="15"/>
  <c r="Q38" i="15"/>
  <c r="P38" i="15"/>
  <c r="O38" i="15"/>
  <c r="N38" i="15"/>
  <c r="Q37" i="15"/>
  <c r="P37" i="15"/>
  <c r="O37" i="15"/>
  <c r="N37" i="15"/>
  <c r="Q36" i="15"/>
  <c r="P36" i="15"/>
  <c r="O36" i="15"/>
  <c r="N36" i="15"/>
  <c r="Q35" i="15"/>
  <c r="P35" i="15"/>
  <c r="O35" i="15"/>
  <c r="N35" i="15"/>
  <c r="Q34" i="15"/>
  <c r="P34" i="15"/>
  <c r="O34" i="15"/>
  <c r="N34" i="15"/>
  <c r="Q33" i="15"/>
  <c r="P33" i="15"/>
  <c r="O33" i="15"/>
  <c r="N33" i="15"/>
  <c r="Q32" i="15"/>
  <c r="P32" i="15"/>
  <c r="O32" i="15"/>
  <c r="N32" i="15"/>
  <c r="Q31" i="15"/>
  <c r="P31" i="15"/>
  <c r="O31" i="15"/>
  <c r="N31" i="15"/>
  <c r="Q30" i="15"/>
  <c r="P30" i="15"/>
  <c r="O30" i="15"/>
  <c r="N30" i="15"/>
  <c r="Q29" i="15"/>
  <c r="P29" i="15"/>
  <c r="O29" i="15"/>
  <c r="N29" i="15"/>
  <c r="Q28" i="15"/>
  <c r="P28" i="15"/>
  <c r="O28" i="15"/>
  <c r="N28" i="15"/>
  <c r="Q27" i="15"/>
  <c r="P27" i="15"/>
  <c r="O27" i="15"/>
  <c r="N27" i="15"/>
  <c r="Q26" i="15"/>
  <c r="P26" i="15"/>
  <c r="O26" i="15"/>
  <c r="N26" i="15"/>
  <c r="Q25" i="15"/>
  <c r="P25" i="15"/>
  <c r="O25" i="15"/>
  <c r="N25" i="15"/>
  <c r="Q24" i="15"/>
  <c r="P24" i="15"/>
  <c r="O24" i="15"/>
  <c r="N24" i="15"/>
  <c r="Q23" i="15"/>
  <c r="P23" i="15"/>
  <c r="O23" i="15"/>
  <c r="N23" i="15"/>
  <c r="Q22" i="15"/>
  <c r="P22" i="15"/>
  <c r="O22" i="15"/>
  <c r="N22" i="15"/>
  <c r="Q21" i="15"/>
  <c r="P21" i="15"/>
  <c r="O21" i="15"/>
  <c r="N21" i="15"/>
  <c r="Q20" i="15"/>
  <c r="P20" i="15"/>
  <c r="O20" i="15"/>
  <c r="N20" i="15"/>
  <c r="Q19" i="15"/>
  <c r="P19" i="15"/>
  <c r="O19" i="15"/>
  <c r="N19" i="15"/>
  <c r="Q18" i="15"/>
  <c r="P18" i="15"/>
  <c r="N18" i="15"/>
  <c r="R53" i="14"/>
  <c r="Q53" i="14"/>
  <c r="P53" i="14"/>
  <c r="O53" i="14"/>
  <c r="N53" i="14"/>
  <c r="R52" i="14"/>
  <c r="Q52" i="14"/>
  <c r="P52" i="14"/>
  <c r="O52" i="14"/>
  <c r="N52" i="14"/>
  <c r="R51" i="14"/>
  <c r="Q51" i="14"/>
  <c r="P51" i="14"/>
  <c r="O51" i="14"/>
  <c r="N51" i="14"/>
  <c r="R50" i="14"/>
  <c r="Q50" i="14"/>
  <c r="P50" i="14"/>
  <c r="O50" i="14"/>
  <c r="N50" i="14"/>
  <c r="R49" i="14"/>
  <c r="Q49" i="14"/>
  <c r="P49" i="14"/>
  <c r="O49" i="14"/>
  <c r="N49" i="14"/>
  <c r="R48" i="14"/>
  <c r="Q48" i="14"/>
  <c r="P48" i="14"/>
  <c r="O48" i="14"/>
  <c r="N48" i="14"/>
  <c r="R47" i="14"/>
  <c r="Q47" i="14"/>
  <c r="P47" i="14"/>
  <c r="O47" i="14"/>
  <c r="N47" i="14"/>
  <c r="R46" i="14"/>
  <c r="Q46" i="14"/>
  <c r="P46" i="14"/>
  <c r="O46" i="14"/>
  <c r="N46" i="14"/>
  <c r="R45" i="14"/>
  <c r="Q45" i="14"/>
  <c r="P45" i="14"/>
  <c r="O45" i="14"/>
  <c r="N45" i="14"/>
  <c r="R44" i="14"/>
  <c r="Q44" i="14"/>
  <c r="P44" i="14"/>
  <c r="O44" i="14"/>
  <c r="N44" i="14"/>
  <c r="R43" i="14"/>
  <c r="Q43" i="14"/>
  <c r="P43" i="14"/>
  <c r="O43" i="14"/>
  <c r="N43" i="14"/>
  <c r="R42" i="14"/>
  <c r="Q42" i="14"/>
  <c r="P42" i="14"/>
  <c r="O42" i="14"/>
  <c r="N42" i="14"/>
  <c r="R41" i="14"/>
  <c r="Q41" i="14"/>
  <c r="P41" i="14"/>
  <c r="O41" i="14"/>
  <c r="N41" i="14"/>
  <c r="R40" i="14"/>
  <c r="Q40" i="14"/>
  <c r="P40" i="14"/>
  <c r="O40" i="14"/>
  <c r="N40" i="14"/>
  <c r="R39" i="14"/>
  <c r="Q39" i="14"/>
  <c r="P39" i="14"/>
  <c r="O39" i="14"/>
  <c r="N39" i="14"/>
  <c r="R38" i="14"/>
  <c r="Q38" i="14"/>
  <c r="P38" i="14"/>
  <c r="O38" i="14"/>
  <c r="N38" i="14"/>
  <c r="R37" i="14"/>
  <c r="Q37" i="14"/>
  <c r="P37" i="14"/>
  <c r="O37" i="14"/>
  <c r="N37" i="14"/>
  <c r="R36" i="14"/>
  <c r="Q36" i="14"/>
  <c r="P36" i="14"/>
  <c r="O36" i="14"/>
  <c r="N36" i="14"/>
  <c r="R35" i="14"/>
  <c r="Q35" i="14"/>
  <c r="P35" i="14"/>
  <c r="O35" i="14"/>
  <c r="N35" i="14"/>
  <c r="R34" i="14"/>
  <c r="Q34" i="14"/>
  <c r="P34" i="14"/>
  <c r="O34" i="14"/>
  <c r="N34" i="14"/>
  <c r="R33" i="14"/>
  <c r="Q33" i="14"/>
  <c r="P33" i="14"/>
  <c r="O33" i="14"/>
  <c r="N33" i="14"/>
  <c r="R32" i="14"/>
  <c r="Q32" i="14"/>
  <c r="P32" i="14"/>
  <c r="O32" i="14"/>
  <c r="N32" i="14"/>
  <c r="R31" i="14"/>
  <c r="Q31" i="14"/>
  <c r="P31" i="14"/>
  <c r="O31" i="14"/>
  <c r="N31" i="14"/>
  <c r="R30" i="14"/>
  <c r="Q30" i="14"/>
  <c r="P30" i="14"/>
  <c r="O30" i="14"/>
  <c r="N30" i="14"/>
  <c r="R29" i="14"/>
  <c r="Q29" i="14"/>
  <c r="P29" i="14"/>
  <c r="O29" i="14"/>
  <c r="N29" i="14"/>
  <c r="R28" i="14"/>
  <c r="Q28" i="14"/>
  <c r="P28" i="14"/>
  <c r="O28" i="14"/>
  <c r="N28" i="14"/>
  <c r="R27" i="14"/>
  <c r="Q27" i="14"/>
  <c r="P27" i="14"/>
  <c r="O27" i="14"/>
  <c r="N27" i="14"/>
  <c r="R26" i="14"/>
  <c r="Q26" i="14"/>
  <c r="P26" i="14"/>
  <c r="O26" i="14"/>
  <c r="N26" i="14"/>
  <c r="R25" i="14"/>
  <c r="Q25" i="14"/>
  <c r="P25" i="14"/>
  <c r="O25" i="14"/>
  <c r="N25" i="14"/>
  <c r="R24" i="14"/>
  <c r="Q24" i="14"/>
  <c r="P24" i="14"/>
  <c r="O24" i="14"/>
  <c r="N24" i="14"/>
  <c r="R23" i="14"/>
  <c r="Q23" i="14"/>
  <c r="P23" i="14"/>
  <c r="O23" i="14"/>
  <c r="N23" i="14"/>
  <c r="R22" i="14"/>
  <c r="Q22" i="14"/>
  <c r="P22" i="14"/>
  <c r="O22" i="14"/>
  <c r="N22" i="14"/>
  <c r="R21" i="14"/>
  <c r="Q21" i="14"/>
  <c r="P21" i="14"/>
  <c r="O21" i="14"/>
  <c r="N21" i="14"/>
  <c r="R20" i="14"/>
  <c r="Q20" i="14"/>
  <c r="P20" i="14"/>
  <c r="O20" i="14"/>
  <c r="N20" i="14"/>
  <c r="R19" i="14"/>
  <c r="Q19" i="14"/>
  <c r="P19" i="14"/>
  <c r="O19" i="14"/>
  <c r="N19" i="14"/>
  <c r="Q18" i="14"/>
  <c r="P18" i="14"/>
  <c r="O18" i="14"/>
  <c r="N18" i="14"/>
  <c r="R18" i="14" s="1"/>
  <c r="R53" i="8"/>
  <c r="Q53" i="8"/>
  <c r="P53" i="8"/>
  <c r="O53" i="8"/>
  <c r="N53" i="8"/>
  <c r="R52" i="8"/>
  <c r="AM52" i="8" s="1"/>
  <c r="Q52" i="8"/>
  <c r="P52" i="8"/>
  <c r="O52" i="8"/>
  <c r="N52" i="8"/>
  <c r="R51" i="8"/>
  <c r="Q51" i="8"/>
  <c r="P51" i="8"/>
  <c r="O51" i="8"/>
  <c r="N51" i="8"/>
  <c r="R50" i="8"/>
  <c r="AM50" i="8" s="1"/>
  <c r="Q50" i="8"/>
  <c r="P50" i="8"/>
  <c r="O50" i="8"/>
  <c r="N50" i="8"/>
  <c r="R49" i="8"/>
  <c r="Q49" i="8"/>
  <c r="P49" i="8"/>
  <c r="O49" i="8"/>
  <c r="N49" i="8"/>
  <c r="R48" i="8"/>
  <c r="Q48" i="8"/>
  <c r="P48" i="8"/>
  <c r="O48" i="8"/>
  <c r="N48" i="8"/>
  <c r="R47" i="8"/>
  <c r="Q47" i="8"/>
  <c r="P47" i="8"/>
  <c r="O47" i="8"/>
  <c r="N47" i="8"/>
  <c r="R46" i="8"/>
  <c r="Q46" i="8"/>
  <c r="P46" i="8"/>
  <c r="O46" i="8"/>
  <c r="N46" i="8"/>
  <c r="R45" i="8"/>
  <c r="Q45" i="8"/>
  <c r="P45" i="8"/>
  <c r="O45" i="8"/>
  <c r="N45" i="8"/>
  <c r="R44" i="8"/>
  <c r="Q44" i="8"/>
  <c r="P44" i="8"/>
  <c r="O44" i="8"/>
  <c r="N44" i="8"/>
  <c r="R43" i="8"/>
  <c r="Q43" i="8"/>
  <c r="P43" i="8"/>
  <c r="O43" i="8"/>
  <c r="N43" i="8"/>
  <c r="R42" i="8"/>
  <c r="AM42" i="8" s="1"/>
  <c r="Q42" i="8"/>
  <c r="P42" i="8"/>
  <c r="O42" i="8"/>
  <c r="N42" i="8"/>
  <c r="R41" i="8"/>
  <c r="Q41" i="8"/>
  <c r="P41" i="8"/>
  <c r="O41" i="8"/>
  <c r="N41" i="8"/>
  <c r="R40" i="8"/>
  <c r="Q40" i="8"/>
  <c r="P40" i="8"/>
  <c r="O40" i="8"/>
  <c r="N40" i="8"/>
  <c r="R39" i="8"/>
  <c r="Q39" i="8"/>
  <c r="P39" i="8"/>
  <c r="O39" i="8"/>
  <c r="N39" i="8"/>
  <c r="R38" i="8"/>
  <c r="Q38" i="8"/>
  <c r="P38" i="8"/>
  <c r="O38" i="8"/>
  <c r="N38" i="8"/>
  <c r="R37" i="8"/>
  <c r="Q37" i="8"/>
  <c r="P37" i="8"/>
  <c r="O37" i="8"/>
  <c r="N37" i="8"/>
  <c r="R36" i="8"/>
  <c r="Q36" i="8"/>
  <c r="P36" i="8"/>
  <c r="O36" i="8"/>
  <c r="N36" i="8"/>
  <c r="R35" i="8"/>
  <c r="Q35" i="8"/>
  <c r="P35" i="8"/>
  <c r="O35" i="8"/>
  <c r="N35" i="8"/>
  <c r="R34" i="8"/>
  <c r="Q34" i="8"/>
  <c r="P34" i="8"/>
  <c r="O34" i="8"/>
  <c r="N34" i="8"/>
  <c r="R33" i="8"/>
  <c r="Q33" i="8"/>
  <c r="P33" i="8"/>
  <c r="O33" i="8"/>
  <c r="N33" i="8"/>
  <c r="R32" i="8"/>
  <c r="Q32" i="8"/>
  <c r="P32" i="8"/>
  <c r="O32" i="8"/>
  <c r="N32" i="8"/>
  <c r="R31" i="8"/>
  <c r="Q31" i="8"/>
  <c r="P31" i="8"/>
  <c r="O31" i="8"/>
  <c r="N31" i="8"/>
  <c r="R30" i="8"/>
  <c r="Q30" i="8"/>
  <c r="P30" i="8"/>
  <c r="O30" i="8"/>
  <c r="N30" i="8"/>
  <c r="R29" i="8"/>
  <c r="Q29" i="8"/>
  <c r="P29" i="8"/>
  <c r="O29" i="8"/>
  <c r="N29" i="8"/>
  <c r="R28" i="8"/>
  <c r="Q28" i="8"/>
  <c r="P28" i="8"/>
  <c r="O28" i="8"/>
  <c r="N28" i="8"/>
  <c r="R27" i="8"/>
  <c r="Q27" i="8"/>
  <c r="P27" i="8"/>
  <c r="O27" i="8"/>
  <c r="N27" i="8"/>
  <c r="R26" i="8"/>
  <c r="AM26" i="8" s="1"/>
  <c r="Q26" i="8"/>
  <c r="P26" i="8"/>
  <c r="O26" i="8"/>
  <c r="N26" i="8"/>
  <c r="R25" i="8"/>
  <c r="Q25" i="8"/>
  <c r="P25" i="8"/>
  <c r="O25" i="8"/>
  <c r="N25" i="8"/>
  <c r="R24" i="8"/>
  <c r="Q24" i="8"/>
  <c r="P24" i="8"/>
  <c r="O24" i="8"/>
  <c r="N24" i="8"/>
  <c r="R23" i="8"/>
  <c r="Q23" i="8"/>
  <c r="P23" i="8"/>
  <c r="O23" i="8"/>
  <c r="N23" i="8"/>
  <c r="R22" i="8"/>
  <c r="Q22" i="8"/>
  <c r="P22" i="8"/>
  <c r="O22" i="8"/>
  <c r="N22" i="8"/>
  <c r="R21" i="8"/>
  <c r="Q21" i="8"/>
  <c r="P21" i="8"/>
  <c r="O21" i="8"/>
  <c r="N21" i="8"/>
  <c r="R20" i="8"/>
  <c r="Q20" i="8"/>
  <c r="P20" i="8"/>
  <c r="O20" i="8"/>
  <c r="N20" i="8"/>
  <c r="R19" i="8"/>
  <c r="Q19" i="8"/>
  <c r="P19" i="8"/>
  <c r="O19" i="8"/>
  <c r="N19" i="8"/>
  <c r="Q18" i="8"/>
  <c r="P18" i="8"/>
  <c r="O18" i="8"/>
  <c r="N18" i="8"/>
  <c r="R18" i="8" s="1"/>
  <c r="N19" i="13"/>
  <c r="N20" i="13"/>
  <c r="N21" i="13"/>
  <c r="N22" i="13"/>
  <c r="N23" i="13"/>
  <c r="N24" i="13"/>
  <c r="N25" i="13"/>
  <c r="N26" i="13"/>
  <c r="N27" i="13"/>
  <c r="N28" i="13"/>
  <c r="N29" i="13"/>
  <c r="N30" i="13"/>
  <c r="N31" i="13"/>
  <c r="N32" i="13"/>
  <c r="N33" i="13"/>
  <c r="N34" i="13"/>
  <c r="N35" i="13"/>
  <c r="N36" i="13"/>
  <c r="N37" i="13"/>
  <c r="N38" i="13"/>
  <c r="N39" i="13"/>
  <c r="N40" i="13"/>
  <c r="N41" i="13"/>
  <c r="N42" i="13"/>
  <c r="N43" i="13"/>
  <c r="N44" i="13"/>
  <c r="N45" i="13"/>
  <c r="N46" i="13"/>
  <c r="N47" i="13"/>
  <c r="N48" i="13"/>
  <c r="N49" i="13"/>
  <c r="N50" i="13"/>
  <c r="N51" i="13"/>
  <c r="N52" i="13"/>
  <c r="N53" i="13"/>
  <c r="N18" i="13"/>
  <c r="R18" i="13" s="1"/>
  <c r="AO18" i="13"/>
  <c r="AO19" i="13"/>
  <c r="AO20" i="13"/>
  <c r="AO21" i="13"/>
  <c r="AO22" i="13"/>
  <c r="AO23" i="13"/>
  <c r="AO24" i="13"/>
  <c r="AO25" i="13"/>
  <c r="AO26" i="13"/>
  <c r="AO27" i="13"/>
  <c r="AO28" i="13"/>
  <c r="AO29" i="13"/>
  <c r="AO30" i="13"/>
  <c r="AO31" i="13"/>
  <c r="AO32" i="13"/>
  <c r="AO33" i="13"/>
  <c r="AO34" i="13"/>
  <c r="AO35" i="13"/>
  <c r="AO36" i="13"/>
  <c r="AO37" i="13"/>
  <c r="AO38" i="13"/>
  <c r="AO39" i="13"/>
  <c r="AO40" i="13"/>
  <c r="AO41" i="13"/>
  <c r="AO42" i="13"/>
  <c r="AO43" i="13"/>
  <c r="AO44" i="13"/>
  <c r="AO45" i="13"/>
  <c r="AO46" i="13"/>
  <c r="AO47" i="13"/>
  <c r="AO48" i="13"/>
  <c r="AO49" i="13"/>
  <c r="AO50" i="13"/>
  <c r="AO51" i="13"/>
  <c r="AO52" i="13"/>
  <c r="AO53" i="13"/>
  <c r="AY55" i="13"/>
  <c r="AV55" i="13"/>
  <c r="AY55" i="8"/>
  <c r="AV55" i="8"/>
  <c r="AY55" i="14"/>
  <c r="AV55" i="14"/>
  <c r="AY55" i="15"/>
  <c r="AV55" i="15"/>
  <c r="AY55" i="17"/>
  <c r="AV55" i="17"/>
  <c r="AQ55" i="13"/>
  <c r="AZ53" i="13"/>
  <c r="BA53" i="13" s="1"/>
  <c r="AZ52" i="13"/>
  <c r="BA52" i="13" s="1"/>
  <c r="AZ51" i="13"/>
  <c r="BA51" i="13" s="1"/>
  <c r="AZ50" i="13"/>
  <c r="BA50" i="13" s="1"/>
  <c r="AZ49" i="13"/>
  <c r="BA49" i="13" s="1"/>
  <c r="AZ48" i="13"/>
  <c r="BA48" i="13" s="1"/>
  <c r="AZ47" i="13"/>
  <c r="BA47" i="13" s="1"/>
  <c r="AZ46" i="13"/>
  <c r="BA46" i="13" s="1"/>
  <c r="AZ45" i="13"/>
  <c r="BA45" i="13" s="1"/>
  <c r="AZ44" i="13"/>
  <c r="BA44" i="13" s="1"/>
  <c r="AZ43" i="13"/>
  <c r="BA43" i="13" s="1"/>
  <c r="AZ42" i="13"/>
  <c r="BA42" i="13" s="1"/>
  <c r="AZ41" i="13"/>
  <c r="BA41" i="13" s="1"/>
  <c r="AZ40" i="13"/>
  <c r="BA40" i="13" s="1"/>
  <c r="AZ39" i="13"/>
  <c r="BA39" i="13" s="1"/>
  <c r="AZ38" i="13"/>
  <c r="BA38" i="13" s="1"/>
  <c r="AZ37" i="13"/>
  <c r="BA37" i="13" s="1"/>
  <c r="AZ36" i="13"/>
  <c r="BA36" i="13" s="1"/>
  <c r="AZ35" i="13"/>
  <c r="BA35" i="13" s="1"/>
  <c r="AZ34" i="13"/>
  <c r="BA34" i="13" s="1"/>
  <c r="AZ33" i="13"/>
  <c r="BA33" i="13" s="1"/>
  <c r="AZ32" i="13"/>
  <c r="BA32" i="13" s="1"/>
  <c r="AZ31" i="13"/>
  <c r="BA31" i="13" s="1"/>
  <c r="AZ30" i="13"/>
  <c r="BA30" i="13" s="1"/>
  <c r="AZ29" i="13"/>
  <c r="BA29" i="13" s="1"/>
  <c r="AZ28" i="13"/>
  <c r="BA28" i="13" s="1"/>
  <c r="AZ27" i="13"/>
  <c r="BA27" i="13" s="1"/>
  <c r="AZ26" i="13"/>
  <c r="BA26" i="13" s="1"/>
  <c r="AZ25" i="13"/>
  <c r="BA25" i="13" s="1"/>
  <c r="AZ24" i="13"/>
  <c r="BA24" i="13" s="1"/>
  <c r="AZ23" i="13"/>
  <c r="BA23" i="13" s="1"/>
  <c r="AZ22" i="13"/>
  <c r="BA22" i="13" s="1"/>
  <c r="AZ21" i="13"/>
  <c r="BA21" i="13" s="1"/>
  <c r="AZ20" i="13"/>
  <c r="BA20" i="13" s="1"/>
  <c r="AZ19" i="13"/>
  <c r="BA19" i="13" s="1"/>
  <c r="AZ18" i="13"/>
  <c r="BA18" i="13" s="1"/>
  <c r="AQ55" i="8"/>
  <c r="AZ53" i="8"/>
  <c r="BA53" i="8" s="1"/>
  <c r="AZ52" i="8"/>
  <c r="BA52" i="8" s="1"/>
  <c r="AZ51" i="8"/>
  <c r="BA51" i="8" s="1"/>
  <c r="AZ50" i="8"/>
  <c r="BA50" i="8" s="1"/>
  <c r="AZ49" i="8"/>
  <c r="BA49" i="8" s="1"/>
  <c r="AZ48" i="8"/>
  <c r="BA48" i="8" s="1"/>
  <c r="AZ47" i="8"/>
  <c r="BA47" i="8" s="1"/>
  <c r="AZ46" i="8"/>
  <c r="BA46" i="8" s="1"/>
  <c r="AZ45" i="8"/>
  <c r="BA45" i="8" s="1"/>
  <c r="AZ44" i="8"/>
  <c r="BA44" i="8" s="1"/>
  <c r="AZ43" i="8"/>
  <c r="BA43" i="8" s="1"/>
  <c r="AZ42" i="8"/>
  <c r="BA42" i="8" s="1"/>
  <c r="AZ41" i="8"/>
  <c r="BA41" i="8" s="1"/>
  <c r="AZ40" i="8"/>
  <c r="BA40" i="8" s="1"/>
  <c r="AZ39" i="8"/>
  <c r="BA39" i="8" s="1"/>
  <c r="AZ38" i="8"/>
  <c r="BA38" i="8" s="1"/>
  <c r="AZ37" i="8"/>
  <c r="BA37" i="8" s="1"/>
  <c r="AZ36" i="8"/>
  <c r="BA36" i="8" s="1"/>
  <c r="AZ35" i="8"/>
  <c r="BA35" i="8" s="1"/>
  <c r="AZ34" i="8"/>
  <c r="BA34" i="8" s="1"/>
  <c r="AZ33" i="8"/>
  <c r="BA33" i="8" s="1"/>
  <c r="AZ32" i="8"/>
  <c r="BA32" i="8" s="1"/>
  <c r="AZ31" i="8"/>
  <c r="BA31" i="8" s="1"/>
  <c r="AZ30" i="8"/>
  <c r="BA30" i="8" s="1"/>
  <c r="AZ29" i="8"/>
  <c r="BA29" i="8" s="1"/>
  <c r="AZ28" i="8"/>
  <c r="BA28" i="8" s="1"/>
  <c r="AZ27" i="8"/>
  <c r="BA27" i="8" s="1"/>
  <c r="AZ26" i="8"/>
  <c r="BA26" i="8" s="1"/>
  <c r="AZ25" i="8"/>
  <c r="BA25" i="8" s="1"/>
  <c r="AZ24" i="8"/>
  <c r="BA24" i="8" s="1"/>
  <c r="AZ23" i="8"/>
  <c r="BA23" i="8" s="1"/>
  <c r="AZ22" i="8"/>
  <c r="AZ21" i="8"/>
  <c r="AZ20" i="8"/>
  <c r="BA20" i="8" s="1"/>
  <c r="AZ19" i="8"/>
  <c r="BA19" i="8" s="1"/>
  <c r="AZ18" i="8"/>
  <c r="BA18" i="8" s="1"/>
  <c r="AQ55" i="14"/>
  <c r="AZ53" i="14"/>
  <c r="BA53" i="14" s="1"/>
  <c r="AZ52" i="14"/>
  <c r="BA52" i="14" s="1"/>
  <c r="AZ51" i="14"/>
  <c r="BA51" i="14" s="1"/>
  <c r="AZ50" i="14"/>
  <c r="BA50" i="14" s="1"/>
  <c r="AZ49" i="14"/>
  <c r="BA49" i="14" s="1"/>
  <c r="AZ48" i="14"/>
  <c r="BA48" i="14" s="1"/>
  <c r="AZ47" i="14"/>
  <c r="BA47" i="14" s="1"/>
  <c r="AZ46" i="14"/>
  <c r="BA46" i="14" s="1"/>
  <c r="AZ45" i="14"/>
  <c r="BA45" i="14" s="1"/>
  <c r="AZ44" i="14"/>
  <c r="BA44" i="14" s="1"/>
  <c r="AZ43" i="14"/>
  <c r="BA43" i="14" s="1"/>
  <c r="AZ42" i="14"/>
  <c r="BA42" i="14" s="1"/>
  <c r="AZ41" i="14"/>
  <c r="BA41" i="14" s="1"/>
  <c r="AZ40" i="14"/>
  <c r="BA40" i="14" s="1"/>
  <c r="AZ39" i="14"/>
  <c r="BA39" i="14" s="1"/>
  <c r="AZ38" i="14"/>
  <c r="BA38" i="14" s="1"/>
  <c r="AZ37" i="14"/>
  <c r="BA37" i="14" s="1"/>
  <c r="AZ36" i="14"/>
  <c r="BA36" i="14" s="1"/>
  <c r="AZ35" i="14"/>
  <c r="BA35" i="14" s="1"/>
  <c r="AZ34" i="14"/>
  <c r="BA34" i="14" s="1"/>
  <c r="AZ33" i="14"/>
  <c r="BA33" i="14" s="1"/>
  <c r="AZ32" i="14"/>
  <c r="BA32" i="14" s="1"/>
  <c r="AZ31" i="14"/>
  <c r="BA31" i="14" s="1"/>
  <c r="AZ30" i="14"/>
  <c r="BA30" i="14" s="1"/>
  <c r="AZ29" i="14"/>
  <c r="BA29" i="14" s="1"/>
  <c r="AZ28" i="14"/>
  <c r="BA28" i="14" s="1"/>
  <c r="AZ27" i="14"/>
  <c r="BA27" i="14" s="1"/>
  <c r="AZ26" i="14"/>
  <c r="BA26" i="14" s="1"/>
  <c r="AZ25" i="14"/>
  <c r="BA25" i="14" s="1"/>
  <c r="AZ24" i="14"/>
  <c r="BA24" i="14" s="1"/>
  <c r="AZ23" i="14"/>
  <c r="BA23" i="14" s="1"/>
  <c r="AZ22" i="14"/>
  <c r="BA22" i="14" s="1"/>
  <c r="AZ21" i="14"/>
  <c r="BA21" i="14" s="1"/>
  <c r="AZ20" i="14"/>
  <c r="BA20" i="14" s="1"/>
  <c r="AZ19" i="14"/>
  <c r="AZ18" i="14"/>
  <c r="BA18" i="14" s="1"/>
  <c r="AQ55" i="15"/>
  <c r="AZ53" i="15"/>
  <c r="BA53" i="15" s="1"/>
  <c r="AZ52" i="15"/>
  <c r="BA52" i="15" s="1"/>
  <c r="AZ51" i="15"/>
  <c r="BA51" i="15" s="1"/>
  <c r="AZ50" i="15"/>
  <c r="BA50" i="15" s="1"/>
  <c r="AZ49" i="15"/>
  <c r="BA49" i="15" s="1"/>
  <c r="AZ48" i="15"/>
  <c r="BA48" i="15" s="1"/>
  <c r="AZ47" i="15"/>
  <c r="BA47" i="15" s="1"/>
  <c r="AZ46" i="15"/>
  <c r="BA46" i="15" s="1"/>
  <c r="AZ45" i="15"/>
  <c r="BA45" i="15" s="1"/>
  <c r="AZ44" i="15"/>
  <c r="BA44" i="15" s="1"/>
  <c r="AZ43" i="15"/>
  <c r="BA43" i="15" s="1"/>
  <c r="AZ42" i="15"/>
  <c r="BA42" i="15" s="1"/>
  <c r="AZ41" i="15"/>
  <c r="BA41" i="15" s="1"/>
  <c r="AZ40" i="15"/>
  <c r="BA40" i="15" s="1"/>
  <c r="AZ39" i="15"/>
  <c r="BA39" i="15" s="1"/>
  <c r="AZ38" i="15"/>
  <c r="BA38" i="15" s="1"/>
  <c r="AZ37" i="15"/>
  <c r="BA37" i="15" s="1"/>
  <c r="AZ36" i="15"/>
  <c r="BA36" i="15" s="1"/>
  <c r="AZ35" i="15"/>
  <c r="BA35" i="15" s="1"/>
  <c r="AZ34" i="15"/>
  <c r="BA34" i="15" s="1"/>
  <c r="AZ33" i="15"/>
  <c r="BA33" i="15" s="1"/>
  <c r="AZ32" i="15"/>
  <c r="BA32" i="15" s="1"/>
  <c r="AZ31" i="15"/>
  <c r="BA31" i="15" s="1"/>
  <c r="AZ30" i="15"/>
  <c r="BA30" i="15" s="1"/>
  <c r="AZ29" i="15"/>
  <c r="BA29" i="15" s="1"/>
  <c r="AZ28" i="15"/>
  <c r="BA28" i="15" s="1"/>
  <c r="AZ27" i="15"/>
  <c r="BA27" i="15" s="1"/>
  <c r="AZ26" i="15"/>
  <c r="BA26" i="15" s="1"/>
  <c r="AZ25" i="15"/>
  <c r="BA25" i="15" s="1"/>
  <c r="AZ24" i="15"/>
  <c r="BA24" i="15" s="1"/>
  <c r="AZ23" i="15"/>
  <c r="BA23" i="15" s="1"/>
  <c r="AZ22" i="15"/>
  <c r="BA22" i="15" s="1"/>
  <c r="AZ21" i="15"/>
  <c r="BA21" i="15" s="1"/>
  <c r="AZ20" i="15"/>
  <c r="BA20" i="15" s="1"/>
  <c r="AZ19" i="15"/>
  <c r="BA19" i="15" s="1"/>
  <c r="AZ18" i="15"/>
  <c r="BA18" i="15" s="1"/>
  <c r="G69" i="17"/>
  <c r="G68" i="17"/>
  <c r="G67" i="17"/>
  <c r="G66" i="17"/>
  <c r="AQ55" i="17"/>
  <c r="AZ53" i="17"/>
  <c r="BA53" i="17" s="1"/>
  <c r="AZ52" i="17"/>
  <c r="BA52" i="17" s="1"/>
  <c r="AZ51" i="17"/>
  <c r="BA51" i="17" s="1"/>
  <c r="AZ50" i="17"/>
  <c r="BA50" i="17" s="1"/>
  <c r="AZ49" i="17"/>
  <c r="BA49" i="17" s="1"/>
  <c r="AZ48" i="17"/>
  <c r="BA48" i="17" s="1"/>
  <c r="AZ47" i="17"/>
  <c r="BA47" i="17" s="1"/>
  <c r="AZ46" i="17"/>
  <c r="BA46" i="17" s="1"/>
  <c r="AZ45" i="17"/>
  <c r="BA45" i="17" s="1"/>
  <c r="AZ44" i="17"/>
  <c r="BA44" i="17" s="1"/>
  <c r="AZ43" i="17"/>
  <c r="BA43" i="17" s="1"/>
  <c r="AZ42" i="17"/>
  <c r="BA42" i="17" s="1"/>
  <c r="AZ41" i="17"/>
  <c r="BA41" i="17" s="1"/>
  <c r="AZ40" i="17"/>
  <c r="BA40" i="17" s="1"/>
  <c r="AZ39" i="17"/>
  <c r="BA39" i="17" s="1"/>
  <c r="AZ38" i="17"/>
  <c r="BA38" i="17" s="1"/>
  <c r="AZ37" i="17"/>
  <c r="BA37" i="17" s="1"/>
  <c r="AZ36" i="17"/>
  <c r="BA36" i="17" s="1"/>
  <c r="AZ35" i="17"/>
  <c r="BA35" i="17" s="1"/>
  <c r="AZ34" i="17"/>
  <c r="BA34" i="17" s="1"/>
  <c r="AZ33" i="17"/>
  <c r="BA33" i="17" s="1"/>
  <c r="AZ32" i="17"/>
  <c r="BA32" i="17" s="1"/>
  <c r="AZ31" i="17"/>
  <c r="BA31" i="17" s="1"/>
  <c r="AZ30" i="17"/>
  <c r="BA30" i="17" s="1"/>
  <c r="AZ29" i="17"/>
  <c r="BA29" i="17" s="1"/>
  <c r="AZ28" i="17"/>
  <c r="BA28" i="17" s="1"/>
  <c r="AZ27" i="17"/>
  <c r="BA27" i="17" s="1"/>
  <c r="AZ26" i="17"/>
  <c r="BA26" i="17" s="1"/>
  <c r="AZ25" i="17"/>
  <c r="BA25" i="17" s="1"/>
  <c r="AZ24" i="17"/>
  <c r="BA24" i="17" s="1"/>
  <c r="AZ23" i="17"/>
  <c r="AZ22" i="17"/>
  <c r="BA22" i="17" s="1"/>
  <c r="AZ21" i="17"/>
  <c r="BA21" i="17" s="1"/>
  <c r="AZ20" i="17"/>
  <c r="BA20" i="17" s="1"/>
  <c r="AZ19" i="17"/>
  <c r="AZ18" i="17"/>
  <c r="AZ53" i="16"/>
  <c r="AZ52" i="16"/>
  <c r="AZ51" i="16"/>
  <c r="AZ50" i="16"/>
  <c r="AZ49" i="16"/>
  <c r="AZ48" i="16"/>
  <c r="AZ47" i="16"/>
  <c r="AZ46" i="16"/>
  <c r="AZ45" i="16"/>
  <c r="AZ44" i="16"/>
  <c r="AZ43" i="16"/>
  <c r="AZ42" i="16"/>
  <c r="AZ41" i="16"/>
  <c r="AZ40" i="16"/>
  <c r="AZ39" i="16"/>
  <c r="AZ38" i="16"/>
  <c r="AZ37" i="16"/>
  <c r="AZ36" i="16"/>
  <c r="AZ35" i="16"/>
  <c r="AZ34" i="16"/>
  <c r="AZ33" i="16"/>
  <c r="AZ32" i="16"/>
  <c r="AZ31" i="16"/>
  <c r="AZ30" i="16"/>
  <c r="AZ29" i="16"/>
  <c r="AZ28" i="16"/>
  <c r="AZ27" i="16"/>
  <c r="AZ26" i="16"/>
  <c r="AZ25" i="16"/>
  <c r="AZ24" i="16"/>
  <c r="AZ23" i="16"/>
  <c r="AZ22" i="16"/>
  <c r="AZ21" i="16"/>
  <c r="AZ20" i="16"/>
  <c r="AZ19" i="16"/>
  <c r="AZ18" i="16"/>
  <c r="AO18" i="17"/>
  <c r="AP18" i="17"/>
  <c r="AO19" i="17"/>
  <c r="AP19" i="17"/>
  <c r="AO20" i="17"/>
  <c r="AP20" i="17"/>
  <c r="AO21" i="17"/>
  <c r="AP21" i="17"/>
  <c r="AO22" i="17"/>
  <c r="AP22" i="17"/>
  <c r="AO23" i="17"/>
  <c r="AP23" i="17"/>
  <c r="AO24" i="17"/>
  <c r="AP24" i="17"/>
  <c r="AO25" i="17"/>
  <c r="AP25" i="17"/>
  <c r="AO26" i="17"/>
  <c r="AP26" i="17"/>
  <c r="AO27" i="17"/>
  <c r="AP27" i="17"/>
  <c r="AO28" i="17"/>
  <c r="AP28" i="17"/>
  <c r="AO29" i="17"/>
  <c r="AP29" i="17"/>
  <c r="AO30" i="17"/>
  <c r="AP30" i="17"/>
  <c r="AO31" i="17"/>
  <c r="AP31" i="17"/>
  <c r="AO32" i="17"/>
  <c r="AP32" i="17"/>
  <c r="AO33" i="17"/>
  <c r="AP33" i="17"/>
  <c r="AO34" i="17"/>
  <c r="AP34" i="17"/>
  <c r="AO35" i="17"/>
  <c r="AP35" i="17"/>
  <c r="AO36" i="17"/>
  <c r="AP36" i="17"/>
  <c r="AO37" i="17"/>
  <c r="AP37" i="17"/>
  <c r="AO38" i="17"/>
  <c r="AP38" i="17"/>
  <c r="AO39" i="17"/>
  <c r="AP39" i="17"/>
  <c r="AO40" i="17"/>
  <c r="AP40" i="17"/>
  <c r="AO41" i="17"/>
  <c r="AP41" i="17"/>
  <c r="AO42" i="17"/>
  <c r="AP42" i="17"/>
  <c r="AO43" i="17"/>
  <c r="AP43" i="17"/>
  <c r="AO44" i="17"/>
  <c r="AP44" i="17"/>
  <c r="AO45" i="17"/>
  <c r="AP45" i="17"/>
  <c r="AO46" i="17"/>
  <c r="AP46" i="17"/>
  <c r="AO47" i="17"/>
  <c r="AP47" i="17"/>
  <c r="AO48" i="17"/>
  <c r="AP48" i="17"/>
  <c r="AO49" i="17"/>
  <c r="AP49" i="17"/>
  <c r="AO50" i="17"/>
  <c r="AP50" i="17"/>
  <c r="AO51" i="17"/>
  <c r="AP51" i="17"/>
  <c r="AO52" i="17"/>
  <c r="AP52" i="17"/>
  <c r="AO53" i="17"/>
  <c r="AP53" i="17"/>
  <c r="Q53" i="13"/>
  <c r="P53" i="13"/>
  <c r="O53" i="13"/>
  <c r="R53" i="13" s="1"/>
  <c r="R52" i="13"/>
  <c r="Q52" i="13"/>
  <c r="P52" i="13"/>
  <c r="O52" i="13"/>
  <c r="Q51" i="13"/>
  <c r="P51" i="13"/>
  <c r="O51" i="13"/>
  <c r="R51" i="13" s="1"/>
  <c r="R50" i="13"/>
  <c r="Q50" i="13"/>
  <c r="P50" i="13"/>
  <c r="O50" i="13"/>
  <c r="Q49" i="13"/>
  <c r="P49" i="13"/>
  <c r="O49" i="13"/>
  <c r="R49" i="13" s="1"/>
  <c r="R48" i="13"/>
  <c r="Q48" i="13"/>
  <c r="P48" i="13"/>
  <c r="O48" i="13"/>
  <c r="Q47" i="13"/>
  <c r="P47" i="13"/>
  <c r="O47" i="13"/>
  <c r="R47" i="13" s="1"/>
  <c r="AM47" i="13" s="1"/>
  <c r="AN47" i="13" s="1"/>
  <c r="Q46" i="13"/>
  <c r="R46" i="13" s="1"/>
  <c r="P46" i="13"/>
  <c r="O46" i="13"/>
  <c r="Q45" i="13"/>
  <c r="R45" i="13" s="1"/>
  <c r="P45" i="13"/>
  <c r="O45" i="13"/>
  <c r="Q44" i="13"/>
  <c r="R44" i="13" s="1"/>
  <c r="P44" i="13"/>
  <c r="O44" i="13"/>
  <c r="Q43" i="13"/>
  <c r="P43" i="13"/>
  <c r="O43" i="13"/>
  <c r="R43" i="13" s="1"/>
  <c r="Q42" i="13"/>
  <c r="R42" i="13" s="1"/>
  <c r="P42" i="13"/>
  <c r="O42" i="13"/>
  <c r="Q41" i="13"/>
  <c r="P41" i="13"/>
  <c r="O41" i="13"/>
  <c r="R41" i="13" s="1"/>
  <c r="Q40" i="13"/>
  <c r="P40" i="13"/>
  <c r="O40" i="13"/>
  <c r="R40" i="13" s="1"/>
  <c r="Q39" i="13"/>
  <c r="P39" i="13"/>
  <c r="O39" i="13"/>
  <c r="R39" i="13" s="1"/>
  <c r="AM39" i="13" s="1"/>
  <c r="AN39" i="13" s="1"/>
  <c r="Q38" i="13"/>
  <c r="P38" i="13"/>
  <c r="O38" i="13"/>
  <c r="R38" i="13" s="1"/>
  <c r="Q37" i="13"/>
  <c r="P37" i="13"/>
  <c r="O37" i="13"/>
  <c r="R37" i="13" s="1"/>
  <c r="Q36" i="13"/>
  <c r="P36" i="13"/>
  <c r="O36" i="13"/>
  <c r="R36" i="13" s="1"/>
  <c r="Q35" i="13"/>
  <c r="P35" i="13"/>
  <c r="O35" i="13"/>
  <c r="R35" i="13" s="1"/>
  <c r="Q34" i="13"/>
  <c r="P34" i="13"/>
  <c r="O34" i="13"/>
  <c r="R34" i="13" s="1"/>
  <c r="Q33" i="13"/>
  <c r="P33" i="13"/>
  <c r="O33" i="13"/>
  <c r="R33" i="13" s="1"/>
  <c r="Q32" i="13"/>
  <c r="P32" i="13"/>
  <c r="O32" i="13"/>
  <c r="R32" i="13" s="1"/>
  <c r="Q31" i="13"/>
  <c r="P31" i="13"/>
  <c r="O31" i="13"/>
  <c r="R31" i="13" s="1"/>
  <c r="Q30" i="13"/>
  <c r="P30" i="13"/>
  <c r="O30" i="13"/>
  <c r="R30" i="13" s="1"/>
  <c r="Q29" i="13"/>
  <c r="P29" i="13"/>
  <c r="O29" i="13"/>
  <c r="R29" i="13" s="1"/>
  <c r="Q28" i="13"/>
  <c r="P28" i="13"/>
  <c r="O28" i="13"/>
  <c r="R28" i="13" s="1"/>
  <c r="Q27" i="13"/>
  <c r="P27" i="13"/>
  <c r="O27" i="13"/>
  <c r="R27" i="13" s="1"/>
  <c r="Q26" i="13"/>
  <c r="P26" i="13"/>
  <c r="O26" i="13"/>
  <c r="R26" i="13" s="1"/>
  <c r="Q25" i="13"/>
  <c r="P25" i="13"/>
  <c r="O25" i="13"/>
  <c r="R25" i="13" s="1"/>
  <c r="Q24" i="13"/>
  <c r="P24" i="13"/>
  <c r="O24" i="13"/>
  <c r="R24" i="13" s="1"/>
  <c r="Q23" i="13"/>
  <c r="P23" i="13"/>
  <c r="O23" i="13"/>
  <c r="R23" i="13" s="1"/>
  <c r="Q22" i="13"/>
  <c r="P22" i="13"/>
  <c r="O22" i="13"/>
  <c r="R22" i="13" s="1"/>
  <c r="Q21" i="13"/>
  <c r="P21" i="13"/>
  <c r="O21" i="13"/>
  <c r="R21" i="13" s="1"/>
  <c r="Q20" i="13"/>
  <c r="P20" i="13"/>
  <c r="O20" i="13"/>
  <c r="R20" i="13" s="1"/>
  <c r="Q19" i="13"/>
  <c r="P19" i="13"/>
  <c r="O19" i="13"/>
  <c r="R19" i="13" s="1"/>
  <c r="Q18" i="13"/>
  <c r="P18" i="13"/>
  <c r="O18" i="13"/>
  <c r="AM51" i="8"/>
  <c r="AN51" i="8" s="1"/>
  <c r="AM46" i="8"/>
  <c r="AN46" i="8" s="1"/>
  <c r="AM45" i="8"/>
  <c r="AN45" i="8" s="1"/>
  <c r="AM43" i="8"/>
  <c r="AN43" i="8" s="1"/>
  <c r="AM35" i="8"/>
  <c r="AM27" i="8"/>
  <c r="AN27" i="8" s="1"/>
  <c r="AM19" i="8"/>
  <c r="AN19" i="8" s="1"/>
  <c r="AM53" i="14"/>
  <c r="AM45" i="14"/>
  <c r="AM37" i="14"/>
  <c r="AM35" i="14"/>
  <c r="AN35" i="14" s="1"/>
  <c r="AM33" i="14"/>
  <c r="AN33" i="14" s="1"/>
  <c r="AM29" i="14"/>
  <c r="C22" i="19"/>
  <c r="B22" i="19"/>
  <c r="C16" i="19"/>
  <c r="C18" i="19"/>
  <c r="B18" i="19"/>
  <c r="C20" i="19"/>
  <c r="C24" i="19"/>
  <c r="B26" i="19"/>
  <c r="B24" i="19"/>
  <c r="B20" i="19"/>
  <c r="B16" i="19"/>
  <c r="P26" i="19"/>
  <c r="P24" i="19"/>
  <c r="P22" i="19"/>
  <c r="P20" i="19"/>
  <c r="P18" i="19"/>
  <c r="AP53" i="16"/>
  <c r="AO53" i="16"/>
  <c r="AP52" i="16"/>
  <c r="AO52" i="16"/>
  <c r="AP51" i="16"/>
  <c r="AO51" i="16"/>
  <c r="AP50" i="16"/>
  <c r="AO50" i="16"/>
  <c r="AP49" i="16"/>
  <c r="AO49" i="16"/>
  <c r="AP48" i="16"/>
  <c r="AO48" i="16"/>
  <c r="AP47" i="16"/>
  <c r="AO47" i="16"/>
  <c r="AP46" i="16"/>
  <c r="AO46" i="16"/>
  <c r="AP45" i="16"/>
  <c r="AO45" i="16"/>
  <c r="AP44" i="16"/>
  <c r="AO44" i="16"/>
  <c r="AP43" i="16"/>
  <c r="AO43" i="16"/>
  <c r="AP42" i="16"/>
  <c r="AO42" i="16"/>
  <c r="AP41" i="16"/>
  <c r="AO41" i="16"/>
  <c r="AP40" i="16"/>
  <c r="AO40" i="16"/>
  <c r="AP39" i="16"/>
  <c r="AO39" i="16"/>
  <c r="AP38" i="16"/>
  <c r="AO38" i="16"/>
  <c r="AP37" i="16"/>
  <c r="AO37" i="16"/>
  <c r="AP36" i="16"/>
  <c r="AO36" i="16"/>
  <c r="AP35" i="16"/>
  <c r="AO35" i="16"/>
  <c r="AP34" i="16"/>
  <c r="AO34" i="16"/>
  <c r="AP33" i="16"/>
  <c r="AO33" i="16"/>
  <c r="AP32" i="16"/>
  <c r="AO32" i="16"/>
  <c r="AP31" i="16"/>
  <c r="AO31" i="16"/>
  <c r="AP30" i="16"/>
  <c r="AO30" i="16"/>
  <c r="AP29" i="16"/>
  <c r="AO29" i="16"/>
  <c r="AP28" i="16"/>
  <c r="AO28" i="16"/>
  <c r="AP27" i="16"/>
  <c r="AO27" i="16"/>
  <c r="AP26" i="16"/>
  <c r="AO26" i="16"/>
  <c r="AP25" i="16"/>
  <c r="AO25" i="16"/>
  <c r="AP24" i="16"/>
  <c r="AO24" i="16"/>
  <c r="AP23" i="16"/>
  <c r="AO23" i="16"/>
  <c r="AP22" i="16"/>
  <c r="AO22" i="16"/>
  <c r="AP21" i="16"/>
  <c r="AO21" i="16"/>
  <c r="AP20" i="16"/>
  <c r="AO20" i="16"/>
  <c r="AP19" i="16"/>
  <c r="AO19" i="16"/>
  <c r="AP18" i="16"/>
  <c r="AO18" i="16"/>
  <c r="AP53" i="15"/>
  <c r="AO53" i="15"/>
  <c r="AP52" i="15"/>
  <c r="AO52" i="15"/>
  <c r="AP51" i="15"/>
  <c r="AO51" i="15"/>
  <c r="AP50" i="15"/>
  <c r="AO50" i="15"/>
  <c r="AP49" i="15"/>
  <c r="AO49" i="15"/>
  <c r="AP48" i="15"/>
  <c r="AO48" i="15"/>
  <c r="AP47" i="15"/>
  <c r="AO47" i="15"/>
  <c r="AP46" i="15"/>
  <c r="AO46" i="15"/>
  <c r="AP45" i="15"/>
  <c r="AO45" i="15"/>
  <c r="AP44" i="15"/>
  <c r="AO44" i="15"/>
  <c r="AP43" i="15"/>
  <c r="AO43" i="15"/>
  <c r="AP42" i="15"/>
  <c r="AO42" i="15"/>
  <c r="AP41" i="15"/>
  <c r="AO41" i="15"/>
  <c r="AP40" i="15"/>
  <c r="AO40" i="15"/>
  <c r="AP39" i="15"/>
  <c r="AO39" i="15"/>
  <c r="AP38" i="15"/>
  <c r="AO38" i="15"/>
  <c r="AP37" i="15"/>
  <c r="AO37" i="15"/>
  <c r="AP36" i="15"/>
  <c r="AO36" i="15"/>
  <c r="AP35" i="15"/>
  <c r="AO35" i="15"/>
  <c r="AP34" i="15"/>
  <c r="AO34" i="15"/>
  <c r="AP33" i="15"/>
  <c r="AO33" i="15"/>
  <c r="AP32" i="15"/>
  <c r="AO32" i="15"/>
  <c r="AP31" i="15"/>
  <c r="AO31" i="15"/>
  <c r="AP30" i="15"/>
  <c r="AO30" i="15"/>
  <c r="AP29" i="15"/>
  <c r="AO29" i="15"/>
  <c r="AP28" i="15"/>
  <c r="AO28" i="15"/>
  <c r="AP27" i="15"/>
  <c r="AO27" i="15"/>
  <c r="AP26" i="15"/>
  <c r="AO26" i="15"/>
  <c r="AP25" i="15"/>
  <c r="AO25" i="15"/>
  <c r="AP24" i="15"/>
  <c r="AO24" i="15"/>
  <c r="AP23" i="15"/>
  <c r="AO23" i="15"/>
  <c r="AP22" i="15"/>
  <c r="AO22" i="15"/>
  <c r="AP21" i="15"/>
  <c r="AO21" i="15"/>
  <c r="AP20" i="15"/>
  <c r="AO20" i="15"/>
  <c r="AP19" i="15"/>
  <c r="AO19" i="15"/>
  <c r="AP18" i="15"/>
  <c r="AO18" i="15"/>
  <c r="AP53" i="14"/>
  <c r="AO53" i="14"/>
  <c r="AP52" i="14"/>
  <c r="AO52" i="14"/>
  <c r="AP51" i="14"/>
  <c r="AO51" i="14"/>
  <c r="AP50" i="14"/>
  <c r="AO50" i="14"/>
  <c r="AP49" i="14"/>
  <c r="AO49" i="14"/>
  <c r="AP48" i="14"/>
  <c r="AO48" i="14"/>
  <c r="AP47" i="14"/>
  <c r="AO47" i="14"/>
  <c r="AP46" i="14"/>
  <c r="AO46" i="14"/>
  <c r="AP45" i="14"/>
  <c r="AO45" i="14"/>
  <c r="AP44" i="14"/>
  <c r="AO44" i="14"/>
  <c r="AP43" i="14"/>
  <c r="AO43" i="14"/>
  <c r="AP42" i="14"/>
  <c r="AO42" i="14"/>
  <c r="AP41" i="14"/>
  <c r="AO41" i="14"/>
  <c r="AP40" i="14"/>
  <c r="AO40" i="14"/>
  <c r="AP39" i="14"/>
  <c r="AO39" i="14"/>
  <c r="AP38" i="14"/>
  <c r="AO38" i="14"/>
  <c r="AP37" i="14"/>
  <c r="AO37" i="14"/>
  <c r="AP36" i="14"/>
  <c r="AO36" i="14"/>
  <c r="AP35" i="14"/>
  <c r="AO35" i="14"/>
  <c r="AP34" i="14"/>
  <c r="AO34" i="14"/>
  <c r="AP33" i="14"/>
  <c r="AO33" i="14"/>
  <c r="AP32" i="14"/>
  <c r="AO32" i="14"/>
  <c r="AP31" i="14"/>
  <c r="AO31" i="14"/>
  <c r="AP30" i="14"/>
  <c r="AO30" i="14"/>
  <c r="AP29" i="14"/>
  <c r="AO29" i="14"/>
  <c r="AP28" i="14"/>
  <c r="AO28" i="14"/>
  <c r="AP27" i="14"/>
  <c r="AO27" i="14"/>
  <c r="AP26" i="14"/>
  <c r="AO26" i="14"/>
  <c r="AP25" i="14"/>
  <c r="AO25" i="14"/>
  <c r="AP24" i="14"/>
  <c r="AO24" i="14"/>
  <c r="AP23" i="14"/>
  <c r="AO23" i="14"/>
  <c r="AP22" i="14"/>
  <c r="AO22" i="14"/>
  <c r="AP21" i="14"/>
  <c r="AO21" i="14"/>
  <c r="AP20" i="14"/>
  <c r="AO20" i="14"/>
  <c r="AP19" i="14"/>
  <c r="AO19" i="14"/>
  <c r="AP18" i="14"/>
  <c r="AO18" i="14"/>
  <c r="AP53" i="13"/>
  <c r="AP52" i="13"/>
  <c r="AP51" i="13"/>
  <c r="AP50" i="13"/>
  <c r="AP49" i="13"/>
  <c r="AP48" i="13"/>
  <c r="AP47" i="13"/>
  <c r="AP46" i="13"/>
  <c r="AP45" i="13"/>
  <c r="AP44" i="13"/>
  <c r="AP43" i="13"/>
  <c r="AP42" i="13"/>
  <c r="AP41" i="13"/>
  <c r="AP40" i="13"/>
  <c r="AP39" i="13"/>
  <c r="AP38" i="13"/>
  <c r="AP37" i="13"/>
  <c r="AP36" i="13"/>
  <c r="AP35" i="13"/>
  <c r="AP34" i="13"/>
  <c r="AP33" i="13"/>
  <c r="AP32" i="13"/>
  <c r="AP31" i="13"/>
  <c r="AP30" i="13"/>
  <c r="AP29" i="13"/>
  <c r="AP28" i="13"/>
  <c r="AP27" i="13"/>
  <c r="AP26" i="13"/>
  <c r="AP25" i="13"/>
  <c r="AP24" i="13"/>
  <c r="AP23" i="13"/>
  <c r="AP22" i="13"/>
  <c r="AP21" i="13"/>
  <c r="AP20" i="13"/>
  <c r="AP19" i="13"/>
  <c r="AP18" i="13"/>
  <c r="AP19" i="8"/>
  <c r="AP20" i="8"/>
  <c r="AP21" i="8"/>
  <c r="AP22" i="8"/>
  <c r="AP23" i="8"/>
  <c r="AP24" i="8"/>
  <c r="AP25" i="8"/>
  <c r="AP26" i="8"/>
  <c r="AP27" i="8"/>
  <c r="AP28" i="8"/>
  <c r="AP29" i="8"/>
  <c r="AP30" i="8"/>
  <c r="AP31" i="8"/>
  <c r="AP32" i="8"/>
  <c r="AP33" i="8"/>
  <c r="AP34" i="8"/>
  <c r="AP35" i="8"/>
  <c r="AP36" i="8"/>
  <c r="AP37" i="8"/>
  <c r="AP38" i="8"/>
  <c r="AP39" i="8"/>
  <c r="AP40" i="8"/>
  <c r="AP41" i="8"/>
  <c r="AP42" i="8"/>
  <c r="AP43" i="8"/>
  <c r="AP44" i="8"/>
  <c r="AP45" i="8"/>
  <c r="AP46" i="8"/>
  <c r="AP47" i="8"/>
  <c r="AP48" i="8"/>
  <c r="AP49" i="8"/>
  <c r="AP50" i="8"/>
  <c r="AP51" i="8"/>
  <c r="AP52" i="8"/>
  <c r="AP53" i="8"/>
  <c r="AP18" i="8"/>
  <c r="S18" i="19"/>
  <c r="S16" i="19"/>
  <c r="T27" i="19"/>
  <c r="U27" i="19" s="1"/>
  <c r="S27" i="19"/>
  <c r="Q27" i="19"/>
  <c r="T26" i="19"/>
  <c r="U26" i="19" s="1"/>
  <c r="S26" i="19"/>
  <c r="T25" i="19"/>
  <c r="U25" i="19" s="1"/>
  <c r="S25" i="19"/>
  <c r="Q25" i="19"/>
  <c r="T24" i="19"/>
  <c r="U24" i="19" s="1"/>
  <c r="S24" i="19"/>
  <c r="T23" i="19"/>
  <c r="U23" i="19" s="1"/>
  <c r="S23" i="19"/>
  <c r="Q23" i="19"/>
  <c r="T22" i="19"/>
  <c r="U22" i="19" s="1"/>
  <c r="S22" i="19"/>
  <c r="T21" i="19"/>
  <c r="U21" i="19" s="1"/>
  <c r="S21" i="19"/>
  <c r="Q21" i="19"/>
  <c r="T20" i="19"/>
  <c r="U20" i="19" s="1"/>
  <c r="S20" i="19"/>
  <c r="T19" i="19"/>
  <c r="U19" i="19" s="1"/>
  <c r="S19" i="19"/>
  <c r="Q19" i="19"/>
  <c r="T17" i="19"/>
  <c r="U17" i="19" s="1"/>
  <c r="Q17" i="19"/>
  <c r="E6" i="19"/>
  <c r="V19" i="13"/>
  <c r="V20" i="13"/>
  <c r="V21" i="13"/>
  <c r="V22" i="13"/>
  <c r="V23" i="13"/>
  <c r="V24" i="13"/>
  <c r="V25" i="13"/>
  <c r="V26" i="13"/>
  <c r="V27" i="13"/>
  <c r="V28" i="13"/>
  <c r="V29" i="13"/>
  <c r="V30" i="13"/>
  <c r="V31" i="13"/>
  <c r="V32" i="13"/>
  <c r="V33" i="13"/>
  <c r="V34" i="13"/>
  <c r="V35" i="13"/>
  <c r="V36" i="13"/>
  <c r="V37" i="13"/>
  <c r="V38" i="13"/>
  <c r="V39" i="13"/>
  <c r="V40" i="13"/>
  <c r="V41" i="13"/>
  <c r="V42" i="13"/>
  <c r="V43" i="13"/>
  <c r="V44" i="13"/>
  <c r="V45" i="13"/>
  <c r="V46" i="13"/>
  <c r="V47" i="13"/>
  <c r="V48" i="13"/>
  <c r="V49" i="13"/>
  <c r="V50" i="13"/>
  <c r="V51" i="13"/>
  <c r="V52" i="13"/>
  <c r="V53" i="13"/>
  <c r="V18" i="13"/>
  <c r="V19" i="8"/>
  <c r="V20" i="8"/>
  <c r="V21" i="8"/>
  <c r="V22" i="8"/>
  <c r="V23" i="8"/>
  <c r="V24" i="8"/>
  <c r="V25" i="8"/>
  <c r="V26" i="8"/>
  <c r="V27" i="8"/>
  <c r="V28" i="8"/>
  <c r="V29" i="8"/>
  <c r="V30" i="8"/>
  <c r="V31" i="8"/>
  <c r="V32" i="8"/>
  <c r="V33" i="8"/>
  <c r="V34" i="8"/>
  <c r="V35" i="8"/>
  <c r="V36" i="8"/>
  <c r="V37" i="8"/>
  <c r="V38" i="8"/>
  <c r="V39" i="8"/>
  <c r="V40" i="8"/>
  <c r="V41" i="8"/>
  <c r="V42" i="8"/>
  <c r="V43" i="8"/>
  <c r="V44" i="8"/>
  <c r="V45" i="8"/>
  <c r="V46" i="8"/>
  <c r="V47" i="8"/>
  <c r="V48" i="8"/>
  <c r="V49" i="8"/>
  <c r="V50" i="8"/>
  <c r="V51" i="8"/>
  <c r="V52" i="8"/>
  <c r="V53" i="8"/>
  <c r="V18" i="8"/>
  <c r="V19" i="14"/>
  <c r="V20" i="14"/>
  <c r="V21" i="14"/>
  <c r="V22" i="14"/>
  <c r="V23" i="14"/>
  <c r="V24" i="14"/>
  <c r="V25" i="14"/>
  <c r="V26" i="14"/>
  <c r="V27" i="14"/>
  <c r="V28" i="14"/>
  <c r="V29" i="14"/>
  <c r="V30" i="14"/>
  <c r="V31" i="14"/>
  <c r="V32" i="14"/>
  <c r="V33" i="14"/>
  <c r="V34" i="14"/>
  <c r="V35" i="14"/>
  <c r="V36" i="14"/>
  <c r="V37" i="14"/>
  <c r="V38" i="14"/>
  <c r="V39" i="14"/>
  <c r="V40" i="14"/>
  <c r="V41" i="14"/>
  <c r="V42" i="14"/>
  <c r="V43" i="14"/>
  <c r="V44" i="14"/>
  <c r="V45" i="14"/>
  <c r="V46" i="14"/>
  <c r="V47" i="14"/>
  <c r="V48" i="14"/>
  <c r="V49" i="14"/>
  <c r="V50" i="14"/>
  <c r="V51" i="14"/>
  <c r="V52" i="14"/>
  <c r="V53" i="14"/>
  <c r="V18" i="14"/>
  <c r="V18" i="15"/>
  <c r="V19" i="15"/>
  <c r="V20" i="15"/>
  <c r="V21" i="15"/>
  <c r="V22" i="15"/>
  <c r="V23" i="15"/>
  <c r="V24" i="15"/>
  <c r="V25" i="15"/>
  <c r="V26" i="15"/>
  <c r="V27" i="15"/>
  <c r="V28" i="15"/>
  <c r="V29" i="15"/>
  <c r="V30" i="15"/>
  <c r="V31" i="15"/>
  <c r="V32" i="15"/>
  <c r="V33" i="15"/>
  <c r="V34" i="15"/>
  <c r="V35" i="15"/>
  <c r="V36" i="15"/>
  <c r="V37" i="15"/>
  <c r="V38" i="15"/>
  <c r="V39" i="15"/>
  <c r="V40" i="15"/>
  <c r="V41" i="15"/>
  <c r="V42" i="15"/>
  <c r="V43" i="15"/>
  <c r="V44" i="15"/>
  <c r="V45" i="15"/>
  <c r="V46" i="15"/>
  <c r="V47" i="15"/>
  <c r="V48" i="15"/>
  <c r="V49" i="15"/>
  <c r="V50" i="15"/>
  <c r="V51" i="15"/>
  <c r="V52" i="15"/>
  <c r="V53" i="15"/>
  <c r="V19" i="17"/>
  <c r="V20" i="17"/>
  <c r="V21" i="17"/>
  <c r="V22" i="17"/>
  <c r="V23" i="17"/>
  <c r="V24" i="17"/>
  <c r="V25" i="17"/>
  <c r="V26" i="17"/>
  <c r="V27" i="17"/>
  <c r="V28" i="17"/>
  <c r="V29" i="17"/>
  <c r="V30" i="17"/>
  <c r="V31" i="17"/>
  <c r="V32" i="17"/>
  <c r="V33" i="17"/>
  <c r="V34" i="17"/>
  <c r="V35" i="17"/>
  <c r="V36" i="17"/>
  <c r="V37" i="17"/>
  <c r="V38" i="17"/>
  <c r="V39" i="17"/>
  <c r="V40" i="17"/>
  <c r="V41" i="17"/>
  <c r="V42" i="17"/>
  <c r="V43" i="17"/>
  <c r="V44" i="17"/>
  <c r="V45" i="17"/>
  <c r="V46" i="17"/>
  <c r="V47" i="17"/>
  <c r="V48" i="17"/>
  <c r="V49" i="17"/>
  <c r="V50" i="17"/>
  <c r="V51" i="17"/>
  <c r="V52" i="17"/>
  <c r="V53" i="17"/>
  <c r="V18" i="17"/>
  <c r="AU34" i="16" l="1"/>
  <c r="AL34" i="16"/>
  <c r="AT34" i="16"/>
  <c r="AS34" i="16"/>
  <c r="AT31" i="16"/>
  <c r="AS31" i="16"/>
  <c r="AL31" i="16"/>
  <c r="AU31" i="16"/>
  <c r="AS33" i="16"/>
  <c r="AU33" i="16"/>
  <c r="AT33" i="16"/>
  <c r="AL33" i="16"/>
  <c r="AL35" i="16"/>
  <c r="AS35" i="16"/>
  <c r="AU35" i="16"/>
  <c r="AT35" i="16"/>
  <c r="AU37" i="16"/>
  <c r="AT37" i="16"/>
  <c r="AL37" i="16"/>
  <c r="AS37" i="16"/>
  <c r="AS39" i="16"/>
  <c r="AL39" i="16"/>
  <c r="AU39" i="16"/>
  <c r="AT39" i="16"/>
  <c r="AT41" i="16"/>
  <c r="AL41" i="16"/>
  <c r="AU41" i="16"/>
  <c r="AS41" i="16"/>
  <c r="AL43" i="16"/>
  <c r="AT43" i="16"/>
  <c r="AU43" i="16"/>
  <c r="AS43" i="16"/>
  <c r="AU45" i="16"/>
  <c r="AS45" i="16"/>
  <c r="AT45" i="16"/>
  <c r="AL45" i="16"/>
  <c r="AT47" i="16"/>
  <c r="AL47" i="16"/>
  <c r="AS47" i="16"/>
  <c r="AU47" i="16"/>
  <c r="AU49" i="16"/>
  <c r="AL49" i="16"/>
  <c r="AT49" i="16"/>
  <c r="AS49" i="16"/>
  <c r="AL51" i="16"/>
  <c r="AU51" i="16"/>
  <c r="AT51" i="16"/>
  <c r="AS51" i="16"/>
  <c r="AU53" i="16"/>
  <c r="AL53" i="16"/>
  <c r="AT53" i="16"/>
  <c r="AS53" i="16"/>
  <c r="AU36" i="16"/>
  <c r="AS36" i="16"/>
  <c r="AL36" i="16"/>
  <c r="AT36" i="16"/>
  <c r="AU40" i="16"/>
  <c r="AT40" i="16"/>
  <c r="AS40" i="16"/>
  <c r="AL40" i="16"/>
  <c r="AT44" i="16"/>
  <c r="AS44" i="16"/>
  <c r="AU44" i="16"/>
  <c r="AL44" i="16"/>
  <c r="AS48" i="16"/>
  <c r="AT48" i="16"/>
  <c r="AL48" i="16"/>
  <c r="AU48" i="16"/>
  <c r="AU52" i="16"/>
  <c r="AS52" i="16"/>
  <c r="AL52" i="16"/>
  <c r="AT52" i="16"/>
  <c r="AU32" i="16"/>
  <c r="AT32" i="16"/>
  <c r="AL32" i="16"/>
  <c r="AS32" i="16"/>
  <c r="AU38" i="16"/>
  <c r="AL38" i="16"/>
  <c r="AT38" i="16"/>
  <c r="AS38" i="16"/>
  <c r="AT42" i="16"/>
  <c r="AS42" i="16"/>
  <c r="AL42" i="16"/>
  <c r="AU42" i="16"/>
  <c r="AT46" i="16"/>
  <c r="AS46" i="16"/>
  <c r="AL46" i="16"/>
  <c r="AU46" i="16"/>
  <c r="AL50" i="16"/>
  <c r="AT50" i="16"/>
  <c r="AS50" i="16"/>
  <c r="AU50" i="16"/>
  <c r="AT35" i="17"/>
  <c r="AU35" i="17"/>
  <c r="AS35" i="17"/>
  <c r="AL35" i="17"/>
  <c r="AU37" i="17"/>
  <c r="AT37" i="17"/>
  <c r="AS37" i="17"/>
  <c r="AL37" i="17"/>
  <c r="AT39" i="17"/>
  <c r="AL39" i="17"/>
  <c r="AS39" i="17"/>
  <c r="AU39" i="17"/>
  <c r="AL41" i="17"/>
  <c r="AU41" i="17"/>
  <c r="AT41" i="17"/>
  <c r="AS41" i="17"/>
  <c r="AU43" i="17"/>
  <c r="AT43" i="17"/>
  <c r="AS43" i="17"/>
  <c r="AL43" i="17"/>
  <c r="AU45" i="17"/>
  <c r="AL45" i="17"/>
  <c r="AT45" i="17"/>
  <c r="AS45" i="17"/>
  <c r="AU47" i="17"/>
  <c r="AL47" i="17"/>
  <c r="AT47" i="17"/>
  <c r="AS47" i="17"/>
  <c r="AT49" i="17"/>
  <c r="AL49" i="17"/>
  <c r="AM49" i="17" s="1"/>
  <c r="AN49" i="17" s="1"/>
  <c r="AU49" i="17"/>
  <c r="AS49" i="17"/>
  <c r="AU51" i="17"/>
  <c r="AL51" i="17"/>
  <c r="AT51" i="17"/>
  <c r="AS51" i="17"/>
  <c r="AS53" i="17"/>
  <c r="AT53" i="17"/>
  <c r="AL53" i="17"/>
  <c r="AM53" i="17" s="1"/>
  <c r="AN53" i="17" s="1"/>
  <c r="AU53" i="17"/>
  <c r="AL40" i="17"/>
  <c r="AU40" i="17"/>
  <c r="AT40" i="17"/>
  <c r="AS40" i="17"/>
  <c r="AT36" i="17"/>
  <c r="AS36" i="17"/>
  <c r="AU36" i="17"/>
  <c r="AL36" i="17"/>
  <c r="AU38" i="17"/>
  <c r="AT38" i="17"/>
  <c r="AS38" i="17"/>
  <c r="AL38" i="17"/>
  <c r="AL42" i="17"/>
  <c r="AT42" i="17"/>
  <c r="AS42" i="17"/>
  <c r="AU42" i="17"/>
  <c r="AL44" i="17"/>
  <c r="AM44" i="17" s="1"/>
  <c r="AN44" i="17" s="1"/>
  <c r="AS44" i="17"/>
  <c r="AU44" i="17"/>
  <c r="AT44" i="17"/>
  <c r="AU46" i="17"/>
  <c r="AT46" i="17"/>
  <c r="AL46" i="17"/>
  <c r="AS46" i="17"/>
  <c r="AU48" i="17"/>
  <c r="AT48" i="17"/>
  <c r="AL48" i="17"/>
  <c r="AS48" i="17"/>
  <c r="AL50" i="17"/>
  <c r="AM50" i="17" s="1"/>
  <c r="AN50" i="17" s="1"/>
  <c r="AT50" i="17"/>
  <c r="AS50" i="17"/>
  <c r="AU50" i="17"/>
  <c r="AU52" i="17"/>
  <c r="AT52" i="17"/>
  <c r="AS52" i="17"/>
  <c r="AL52" i="17"/>
  <c r="AM52" i="17" s="1"/>
  <c r="AN52" i="17" s="1"/>
  <c r="AT34" i="15"/>
  <c r="AL34" i="15"/>
  <c r="AS34" i="15"/>
  <c r="AU34" i="15"/>
  <c r="AS48" i="15"/>
  <c r="AU48" i="15"/>
  <c r="AT48" i="15"/>
  <c r="AL48" i="15"/>
  <c r="AM48" i="15" s="1"/>
  <c r="AN48" i="15" s="1"/>
  <c r="AL35" i="15"/>
  <c r="AU35" i="15"/>
  <c r="AT35" i="15"/>
  <c r="AS35" i="15"/>
  <c r="AT37" i="15"/>
  <c r="AS37" i="15"/>
  <c r="AU37" i="15"/>
  <c r="AL37" i="15"/>
  <c r="AS39" i="15"/>
  <c r="AL39" i="15"/>
  <c r="AU39" i="15"/>
  <c r="AT39" i="15"/>
  <c r="AL41" i="15"/>
  <c r="AU41" i="15"/>
  <c r="AT41" i="15"/>
  <c r="AS41" i="15"/>
  <c r="AL43" i="15"/>
  <c r="AU43" i="15"/>
  <c r="AT43" i="15"/>
  <c r="AS43" i="15"/>
  <c r="AL45" i="15"/>
  <c r="AT45" i="15"/>
  <c r="AU45" i="15"/>
  <c r="AS45" i="15"/>
  <c r="AU47" i="15"/>
  <c r="AL47" i="15"/>
  <c r="AT47" i="15"/>
  <c r="AS47" i="15"/>
  <c r="AU49" i="15"/>
  <c r="AL49" i="15"/>
  <c r="AT49" i="15"/>
  <c r="AS49" i="15"/>
  <c r="AL51" i="15"/>
  <c r="AT51" i="15"/>
  <c r="AS51" i="15"/>
  <c r="AU51" i="15"/>
  <c r="AT53" i="15"/>
  <c r="AS53" i="15"/>
  <c r="AU53" i="15"/>
  <c r="AL53" i="15"/>
  <c r="AM53" i="15" s="1"/>
  <c r="AN53" i="15" s="1"/>
  <c r="R39" i="15"/>
  <c r="R45" i="15"/>
  <c r="AU38" i="15"/>
  <c r="AT38" i="15"/>
  <c r="AS38" i="15"/>
  <c r="AL38" i="15"/>
  <c r="AL50" i="15"/>
  <c r="AM50" i="15" s="1"/>
  <c r="AN50" i="15" s="1"/>
  <c r="AS50" i="15"/>
  <c r="AU50" i="15"/>
  <c r="AT50" i="15"/>
  <c r="AS36" i="15"/>
  <c r="AL36" i="15"/>
  <c r="AU36" i="15"/>
  <c r="AT36" i="15"/>
  <c r="AT40" i="15"/>
  <c r="AS40" i="15"/>
  <c r="AU40" i="15"/>
  <c r="AL40" i="15"/>
  <c r="AL42" i="15"/>
  <c r="AS42" i="15"/>
  <c r="AU42" i="15"/>
  <c r="AT42" i="15"/>
  <c r="AU44" i="15"/>
  <c r="AL44" i="15"/>
  <c r="AM44" i="15" s="1"/>
  <c r="AN44" i="15" s="1"/>
  <c r="AT44" i="15"/>
  <c r="AS44" i="15"/>
  <c r="AU46" i="15"/>
  <c r="AT46" i="15"/>
  <c r="AS46" i="15"/>
  <c r="AL46" i="15"/>
  <c r="AM46" i="15" s="1"/>
  <c r="AN46" i="15" s="1"/>
  <c r="AU52" i="15"/>
  <c r="AL52" i="15"/>
  <c r="AM52" i="15" s="1"/>
  <c r="AN52" i="15" s="1"/>
  <c r="AT52" i="15"/>
  <c r="AS52" i="15"/>
  <c r="AL32" i="17"/>
  <c r="AU32" i="17"/>
  <c r="AT32" i="17"/>
  <c r="AS32" i="17"/>
  <c r="AS34" i="17"/>
  <c r="AU34" i="17"/>
  <c r="AT34" i="17"/>
  <c r="AL34" i="17"/>
  <c r="AL33" i="17"/>
  <c r="AU33" i="17"/>
  <c r="AS33" i="17"/>
  <c r="AT33" i="17"/>
  <c r="AU55" i="13"/>
  <c r="AA16" i="19" s="1"/>
  <c r="AT55" i="13"/>
  <c r="Y16" i="19" s="1"/>
  <c r="AS55" i="13"/>
  <c r="W16" i="19" s="1"/>
  <c r="AT56" i="13"/>
  <c r="Z16" i="19" s="1"/>
  <c r="AU56" i="13"/>
  <c r="AB16" i="19" s="1"/>
  <c r="AS56" i="13"/>
  <c r="X16" i="19" s="1"/>
  <c r="AU31" i="17"/>
  <c r="AT31" i="17"/>
  <c r="AS31" i="17"/>
  <c r="AS30" i="17"/>
  <c r="AT30" i="17"/>
  <c r="AU30" i="17"/>
  <c r="AS25" i="16"/>
  <c r="AU25" i="16"/>
  <c r="AT25" i="16"/>
  <c r="AU19" i="16"/>
  <c r="AS19" i="16"/>
  <c r="AT19" i="16"/>
  <c r="AU21" i="16"/>
  <c r="AT21" i="16"/>
  <c r="AS21" i="16"/>
  <c r="AU23" i="16"/>
  <c r="AS23" i="16"/>
  <c r="AT23" i="16"/>
  <c r="AL29" i="16"/>
  <c r="AU29" i="16"/>
  <c r="AT29" i="16"/>
  <c r="AS29" i="16"/>
  <c r="AU27" i="16"/>
  <c r="AT27" i="16"/>
  <c r="AS27" i="16"/>
  <c r="AU18" i="16"/>
  <c r="AT18" i="16"/>
  <c r="AS18" i="16"/>
  <c r="AU20" i="16"/>
  <c r="AT20" i="16"/>
  <c r="AS20" i="16"/>
  <c r="AT22" i="16"/>
  <c r="AU22" i="16"/>
  <c r="AS22" i="16"/>
  <c r="AT24" i="16"/>
  <c r="AS24" i="16"/>
  <c r="AU24" i="16"/>
  <c r="AU26" i="16"/>
  <c r="AT26" i="16"/>
  <c r="AS26" i="16"/>
  <c r="AS28" i="16"/>
  <c r="AU28" i="16"/>
  <c r="AT28" i="16"/>
  <c r="AU30" i="16"/>
  <c r="AT30" i="16"/>
  <c r="AL30" i="16"/>
  <c r="AS30" i="16"/>
  <c r="AU18" i="17"/>
  <c r="AT18" i="17"/>
  <c r="AS18" i="17"/>
  <c r="AU19" i="17"/>
  <c r="AT19" i="17"/>
  <c r="AS19" i="17"/>
  <c r="AU21" i="17"/>
  <c r="AT21" i="17"/>
  <c r="AS21" i="17"/>
  <c r="AU23" i="17"/>
  <c r="AT23" i="17"/>
  <c r="AS23" i="17"/>
  <c r="AU25" i="17"/>
  <c r="AT25" i="17"/>
  <c r="AS25" i="17"/>
  <c r="AU27" i="17"/>
  <c r="AT27" i="17"/>
  <c r="AS27" i="17"/>
  <c r="AU29" i="17"/>
  <c r="AT29" i="17"/>
  <c r="AS29" i="17"/>
  <c r="AU20" i="17"/>
  <c r="AT20" i="17"/>
  <c r="AS20" i="17"/>
  <c r="AU22" i="17"/>
  <c r="AT22" i="17"/>
  <c r="AS22" i="17"/>
  <c r="AU24" i="17"/>
  <c r="AT24" i="17"/>
  <c r="AS24" i="17"/>
  <c r="AU26" i="17"/>
  <c r="AT26" i="17"/>
  <c r="AS26" i="17"/>
  <c r="AU28" i="17"/>
  <c r="AT28" i="17"/>
  <c r="AS28" i="17"/>
  <c r="AU19" i="15"/>
  <c r="AT19" i="15"/>
  <c r="AS19" i="15"/>
  <c r="AU21" i="15"/>
  <c r="AT21" i="15"/>
  <c r="AS21" i="15"/>
  <c r="AU23" i="15"/>
  <c r="AT23" i="15"/>
  <c r="AS23" i="15"/>
  <c r="AU25" i="15"/>
  <c r="AT25" i="15"/>
  <c r="AS25" i="15"/>
  <c r="AU27" i="15"/>
  <c r="AT27" i="15"/>
  <c r="AS27" i="15"/>
  <c r="AT29" i="15"/>
  <c r="AS29" i="15"/>
  <c r="AL29" i="15"/>
  <c r="AU29" i="15"/>
  <c r="AL31" i="15"/>
  <c r="AU31" i="15"/>
  <c r="AT31" i="15"/>
  <c r="AS31" i="15"/>
  <c r="AL33" i="15"/>
  <c r="AU33" i="15"/>
  <c r="AT33" i="15"/>
  <c r="AS33" i="15"/>
  <c r="AU20" i="15"/>
  <c r="AT20" i="15"/>
  <c r="AS20" i="15"/>
  <c r="AU24" i="15"/>
  <c r="AT24" i="15"/>
  <c r="AS24" i="15"/>
  <c r="AU30" i="15"/>
  <c r="AT30" i="15"/>
  <c r="AL30" i="15"/>
  <c r="AS30" i="15"/>
  <c r="AU22" i="15"/>
  <c r="AT22" i="15"/>
  <c r="AS22" i="15"/>
  <c r="AT26" i="15"/>
  <c r="AS26" i="15"/>
  <c r="AU26" i="15"/>
  <c r="AU28" i="15"/>
  <c r="AT28" i="15"/>
  <c r="AS28" i="15"/>
  <c r="AT32" i="15"/>
  <c r="AS32" i="15"/>
  <c r="AL32" i="15"/>
  <c r="AU32" i="15"/>
  <c r="AU18" i="15"/>
  <c r="AT18" i="15"/>
  <c r="AS18" i="15"/>
  <c r="AT58" i="14"/>
  <c r="AU58" i="14"/>
  <c r="AS57" i="14"/>
  <c r="AS59" i="14"/>
  <c r="AT59" i="14"/>
  <c r="AT59" i="8"/>
  <c r="AS58" i="8"/>
  <c r="AS57" i="8"/>
  <c r="R26" i="17"/>
  <c r="AL26" i="17" s="1"/>
  <c r="AT57" i="14"/>
  <c r="AU59" i="14"/>
  <c r="AU57" i="14"/>
  <c r="AS58" i="14"/>
  <c r="AT57" i="8"/>
  <c r="AT58" i="8"/>
  <c r="AU58" i="8"/>
  <c r="AS59" i="8"/>
  <c r="AU57" i="13"/>
  <c r="AS58" i="13"/>
  <c r="AU58" i="13"/>
  <c r="AS59" i="13"/>
  <c r="R50" i="17"/>
  <c r="R18" i="16"/>
  <c r="R34" i="16"/>
  <c r="R45" i="16"/>
  <c r="R21" i="16"/>
  <c r="AL21" i="16" s="1"/>
  <c r="R25" i="16"/>
  <c r="AL25" i="16" s="1"/>
  <c r="R27" i="16"/>
  <c r="AL27" i="16" s="1"/>
  <c r="R29" i="16"/>
  <c r="R33" i="16"/>
  <c r="AM33" i="16" s="1"/>
  <c r="AN33" i="16" s="1"/>
  <c r="R26" i="16"/>
  <c r="AL26" i="16" s="1"/>
  <c r="AM34" i="16"/>
  <c r="AN34" i="16" s="1"/>
  <c r="R53" i="16"/>
  <c r="R29" i="17"/>
  <c r="AL29" i="17" s="1"/>
  <c r="AM29" i="17" s="1"/>
  <c r="AN29" i="17" s="1"/>
  <c r="R49" i="17"/>
  <c r="R53" i="17"/>
  <c r="R46" i="15"/>
  <c r="R50" i="15"/>
  <c r="R52" i="15"/>
  <c r="R42" i="15"/>
  <c r="AM42" i="15" s="1"/>
  <c r="AN42" i="15" s="1"/>
  <c r="AM52" i="14"/>
  <c r="AN52" i="14" s="1"/>
  <c r="AM18" i="8"/>
  <c r="AN18" i="8" s="1"/>
  <c r="AO55" i="13"/>
  <c r="O16" i="19" s="1"/>
  <c r="R37" i="16"/>
  <c r="AM37" i="16" s="1"/>
  <c r="AN37" i="16" s="1"/>
  <c r="R41" i="16"/>
  <c r="AM41" i="16" s="1"/>
  <c r="AN41" i="16" s="1"/>
  <c r="R47" i="16"/>
  <c r="R42" i="16"/>
  <c r="AM42" i="16" s="1"/>
  <c r="AN42" i="16" s="1"/>
  <c r="R46" i="16"/>
  <c r="AM46" i="16" s="1"/>
  <c r="AN46" i="16" s="1"/>
  <c r="R48" i="16"/>
  <c r="AM48" i="16" s="1"/>
  <c r="AN48" i="16" s="1"/>
  <c r="R50" i="16"/>
  <c r="AM50" i="16" s="1"/>
  <c r="AN50" i="16" s="1"/>
  <c r="R52" i="16"/>
  <c r="R38" i="17"/>
  <c r="R42" i="17"/>
  <c r="R34" i="17"/>
  <c r="R44" i="17"/>
  <c r="R35" i="17"/>
  <c r="R37" i="17"/>
  <c r="R45" i="17"/>
  <c r="AM45" i="17" s="1"/>
  <c r="AN45" i="17" s="1"/>
  <c r="R47" i="17"/>
  <c r="R18" i="15"/>
  <c r="AL18" i="15" s="1"/>
  <c r="R34" i="15"/>
  <c r="AM34" i="15" s="1"/>
  <c r="AN34" i="15" s="1"/>
  <c r="R31" i="15"/>
  <c r="AM31" i="15" s="1"/>
  <c r="AN31" i="15" s="1"/>
  <c r="R33" i="15"/>
  <c r="R37" i="15"/>
  <c r="R21" i="15"/>
  <c r="AL21" i="15" s="1"/>
  <c r="R29" i="15"/>
  <c r="R24" i="15"/>
  <c r="AL24" i="15" s="1"/>
  <c r="R26" i="15"/>
  <c r="AL26" i="15" s="1"/>
  <c r="AM20" i="14"/>
  <c r="AN20" i="14" s="1"/>
  <c r="AM28" i="14"/>
  <c r="AN28" i="14" s="1"/>
  <c r="AM36" i="14"/>
  <c r="AN36" i="14" s="1"/>
  <c r="AM36" i="8"/>
  <c r="AN36" i="8" s="1"/>
  <c r="AM44" i="8"/>
  <c r="AN44" i="8" s="1"/>
  <c r="AM20" i="8"/>
  <c r="AN20" i="8" s="1"/>
  <c r="AM28" i="8"/>
  <c r="AN28" i="8" s="1"/>
  <c r="AM23" i="13"/>
  <c r="AN23" i="13" s="1"/>
  <c r="AM31" i="13"/>
  <c r="AN31" i="13" s="1"/>
  <c r="R20" i="16"/>
  <c r="AL20" i="16" s="1"/>
  <c r="R27" i="17"/>
  <c r="AL27" i="17" s="1"/>
  <c r="R21" i="17"/>
  <c r="AL21" i="17" s="1"/>
  <c r="R20" i="17"/>
  <c r="AL20" i="17" s="1"/>
  <c r="R24" i="17"/>
  <c r="AL24" i="17" s="1"/>
  <c r="R23" i="15"/>
  <c r="AL23" i="15" s="1"/>
  <c r="AM22" i="14"/>
  <c r="AN22" i="14" s="1"/>
  <c r="R51" i="16"/>
  <c r="AM51" i="16" s="1"/>
  <c r="AN51" i="16" s="1"/>
  <c r="R19" i="16"/>
  <c r="AL19" i="16" s="1"/>
  <c r="R36" i="16"/>
  <c r="AM36" i="16" s="1"/>
  <c r="AN36" i="16" s="1"/>
  <c r="R38" i="16"/>
  <c r="AM38" i="16" s="1"/>
  <c r="AN38" i="16" s="1"/>
  <c r="R40" i="16"/>
  <c r="R44" i="16"/>
  <c r="R31" i="16"/>
  <c r="R35" i="16"/>
  <c r="R22" i="16"/>
  <c r="AL22" i="16" s="1"/>
  <c r="R24" i="16"/>
  <c r="AL24" i="16" s="1"/>
  <c r="R39" i="16"/>
  <c r="AM39" i="16" s="1"/>
  <c r="AN39" i="16" s="1"/>
  <c r="R43" i="16"/>
  <c r="R28" i="16"/>
  <c r="AL28" i="16" s="1"/>
  <c r="R30" i="16"/>
  <c r="R32" i="16"/>
  <c r="AM32" i="16" s="1"/>
  <c r="AN32" i="16" s="1"/>
  <c r="R49" i="16"/>
  <c r="AM49" i="16" s="1"/>
  <c r="AN49" i="16" s="1"/>
  <c r="R31" i="17"/>
  <c r="AL31" i="17" s="1"/>
  <c r="R33" i="17"/>
  <c r="R40" i="17"/>
  <c r="AM40" i="17" s="1"/>
  <c r="AN40" i="17" s="1"/>
  <c r="R46" i="17"/>
  <c r="R22" i="17"/>
  <c r="AL22" i="17" s="1"/>
  <c r="R39" i="17"/>
  <c r="R41" i="17"/>
  <c r="AM41" i="17" s="1"/>
  <c r="AN41" i="17" s="1"/>
  <c r="R48" i="17"/>
  <c r="R18" i="17"/>
  <c r="AL18" i="17" s="1"/>
  <c r="R28" i="17"/>
  <c r="AL28" i="17" s="1"/>
  <c r="R43" i="17"/>
  <c r="R19" i="17"/>
  <c r="AL19" i="17" s="1"/>
  <c r="R30" i="17"/>
  <c r="AL30" i="17" s="1"/>
  <c r="R36" i="17"/>
  <c r="R51" i="17"/>
  <c r="R23" i="17"/>
  <c r="AL23" i="17" s="1"/>
  <c r="R25" i="17"/>
  <c r="AL25" i="17" s="1"/>
  <c r="R32" i="17"/>
  <c r="R27" i="15"/>
  <c r="AL27" i="15" s="1"/>
  <c r="R38" i="15"/>
  <c r="R44" i="15"/>
  <c r="R40" i="15"/>
  <c r="R20" i="15"/>
  <c r="AL20" i="15" s="1"/>
  <c r="R35" i="15"/>
  <c r="AM39" i="15"/>
  <c r="AN39" i="15" s="1"/>
  <c r="R41" i="15"/>
  <c r="R48" i="15"/>
  <c r="R28" i="15"/>
  <c r="AL28" i="15" s="1"/>
  <c r="R43" i="15"/>
  <c r="AM43" i="15" s="1"/>
  <c r="AN43" i="15" s="1"/>
  <c r="R32" i="15"/>
  <c r="R47" i="15"/>
  <c r="AM47" i="15" s="1"/>
  <c r="AN47" i="15" s="1"/>
  <c r="R49" i="15"/>
  <c r="R19" i="15"/>
  <c r="AL19" i="15" s="1"/>
  <c r="R30" i="15"/>
  <c r="R36" i="15"/>
  <c r="R51" i="15"/>
  <c r="R53" i="15"/>
  <c r="AM26" i="14"/>
  <c r="AN26" i="14" s="1"/>
  <c r="AM34" i="14"/>
  <c r="AN34" i="14" s="1"/>
  <c r="AM50" i="14"/>
  <c r="AN50" i="14" s="1"/>
  <c r="AM18" i="14"/>
  <c r="AN18" i="14" s="1"/>
  <c r="AM40" i="15"/>
  <c r="AN40" i="15" s="1"/>
  <c r="R25" i="15"/>
  <c r="AL25" i="15" s="1"/>
  <c r="R22" i="15"/>
  <c r="AL22" i="15" s="1"/>
  <c r="R23" i="16"/>
  <c r="AL23" i="16" s="1"/>
  <c r="AM41" i="15"/>
  <c r="AN41" i="15" s="1"/>
  <c r="AM49" i="15"/>
  <c r="AN49" i="15" s="1"/>
  <c r="AM51" i="15"/>
  <c r="AN51" i="15" s="1"/>
  <c r="AM44" i="13"/>
  <c r="AN44" i="13" s="1"/>
  <c r="AM19" i="13"/>
  <c r="AN19" i="13" s="1"/>
  <c r="AM25" i="13"/>
  <c r="AN25" i="13" s="1"/>
  <c r="AM27" i="13"/>
  <c r="AN27" i="13" s="1"/>
  <c r="AM29" i="13"/>
  <c r="AN29" i="13" s="1"/>
  <c r="AM35" i="13"/>
  <c r="AN35" i="13" s="1"/>
  <c r="AM43" i="13"/>
  <c r="AN43" i="13" s="1"/>
  <c r="AM51" i="13"/>
  <c r="AN51" i="13" s="1"/>
  <c r="AM48" i="13"/>
  <c r="AN48" i="13" s="1"/>
  <c r="AM40" i="13"/>
  <c r="AN40" i="13" s="1"/>
  <c r="AM32" i="13"/>
  <c r="AN32" i="13" s="1"/>
  <c r="AM24" i="13"/>
  <c r="AN24" i="13" s="1"/>
  <c r="AM52" i="13"/>
  <c r="AN52" i="13" s="1"/>
  <c r="AM22" i="13"/>
  <c r="AN22" i="13" s="1"/>
  <c r="AM36" i="13"/>
  <c r="AN36" i="13" s="1"/>
  <c r="AM46" i="13"/>
  <c r="AN46" i="13" s="1"/>
  <c r="AM38" i="13"/>
  <c r="AN38" i="13" s="1"/>
  <c r="AM30" i="13"/>
  <c r="AN30" i="13" s="1"/>
  <c r="AM28" i="13"/>
  <c r="AN28" i="13" s="1"/>
  <c r="AM20" i="13"/>
  <c r="AN20" i="13" s="1"/>
  <c r="AM53" i="13"/>
  <c r="AN53" i="13" s="1"/>
  <c r="AM45" i="13"/>
  <c r="AN45" i="13" s="1"/>
  <c r="AM37" i="13"/>
  <c r="AN37" i="13" s="1"/>
  <c r="AM21" i="13"/>
  <c r="AN21" i="13" s="1"/>
  <c r="AM34" i="13"/>
  <c r="AN34" i="13" s="1"/>
  <c r="AM42" i="13"/>
  <c r="AN42" i="13" s="1"/>
  <c r="AM33" i="13"/>
  <c r="AN33" i="13" s="1"/>
  <c r="AM41" i="13"/>
  <c r="AN41" i="13" s="1"/>
  <c r="AM49" i="13"/>
  <c r="AN49" i="13" s="1"/>
  <c r="AM26" i="13"/>
  <c r="AN26" i="13" s="1"/>
  <c r="AM50" i="13"/>
  <c r="AN50" i="13" s="1"/>
  <c r="AN50" i="8"/>
  <c r="AN34" i="8"/>
  <c r="AN35" i="8"/>
  <c r="AN52" i="8"/>
  <c r="AN24" i="8"/>
  <c r="AN53" i="8"/>
  <c r="AN42" i="8"/>
  <c r="AN26" i="8"/>
  <c r="AN45" i="14"/>
  <c r="AN29" i="14"/>
  <c r="AN38" i="14"/>
  <c r="AN46" i="14"/>
  <c r="AN30" i="14"/>
  <c r="AN21" i="14"/>
  <c r="AN37" i="14"/>
  <c r="AN42" i="14"/>
  <c r="AN53" i="14"/>
  <c r="AN44" i="14"/>
  <c r="AM45" i="15"/>
  <c r="AN45" i="15" s="1"/>
  <c r="AO55" i="17"/>
  <c r="AP55" i="17"/>
  <c r="BA23" i="17"/>
  <c r="AL63" i="13"/>
  <c r="AL63" i="8"/>
  <c r="BA21" i="8"/>
  <c r="AL63" i="14"/>
  <c r="BA19" i="14"/>
  <c r="BA54" i="14" s="1"/>
  <c r="AY54" i="14" s="1"/>
  <c r="AL63" i="15"/>
  <c r="BA54" i="13"/>
  <c r="BA22" i="8"/>
  <c r="BA54" i="15"/>
  <c r="AY54" i="15" s="1"/>
  <c r="BA18" i="17"/>
  <c r="BA19" i="17"/>
  <c r="AM45" i="16"/>
  <c r="AN45" i="16" s="1"/>
  <c r="AM53" i="16"/>
  <c r="AN53" i="16" s="1"/>
  <c r="AM43" i="16"/>
  <c r="AN43" i="16" s="1"/>
  <c r="AP55" i="13"/>
  <c r="Q16" i="19" s="1"/>
  <c r="AO55" i="15"/>
  <c r="O22" i="19" s="1"/>
  <c r="B29" i="19"/>
  <c r="AM35" i="17" l="1"/>
  <c r="AN35" i="17" s="1"/>
  <c r="AM43" i="17"/>
  <c r="AN43" i="17" s="1"/>
  <c r="AM51" i="17"/>
  <c r="AN51" i="17" s="1"/>
  <c r="AM47" i="17"/>
  <c r="AN47" i="17" s="1"/>
  <c r="AM39" i="17"/>
  <c r="AN39" i="17" s="1"/>
  <c r="AM29" i="16"/>
  <c r="AN29" i="16" s="1"/>
  <c r="AM31" i="16"/>
  <c r="AN31" i="16" s="1"/>
  <c r="AM47" i="16"/>
  <c r="AN47" i="16" s="1"/>
  <c r="AM30" i="16"/>
  <c r="AN30" i="16" s="1"/>
  <c r="AM44" i="16"/>
  <c r="AN44" i="16" s="1"/>
  <c r="AM52" i="16"/>
  <c r="AN52" i="16" s="1"/>
  <c r="AM35" i="16"/>
  <c r="AN35" i="16" s="1"/>
  <c r="AM40" i="16"/>
  <c r="AN40" i="16" s="1"/>
  <c r="AM36" i="17"/>
  <c r="AN36" i="17" s="1"/>
  <c r="AM37" i="17"/>
  <c r="AN37" i="17" s="1"/>
  <c r="AM46" i="17"/>
  <c r="AN46" i="17" s="1"/>
  <c r="AM32" i="17"/>
  <c r="AN32" i="17" s="1"/>
  <c r="AM34" i="17"/>
  <c r="AN34" i="17" s="1"/>
  <c r="AM42" i="17"/>
  <c r="AN42" i="17" s="1"/>
  <c r="AM48" i="17"/>
  <c r="AN48" i="17" s="1"/>
  <c r="AM38" i="17"/>
  <c r="AN38" i="17" s="1"/>
  <c r="AM38" i="15"/>
  <c r="AN38" i="15" s="1"/>
  <c r="AM37" i="15"/>
  <c r="AN37" i="15" s="1"/>
  <c r="AM33" i="15"/>
  <c r="AN33" i="15" s="1"/>
  <c r="AU58" i="17"/>
  <c r="AM33" i="17"/>
  <c r="AN33" i="17" s="1"/>
  <c r="AM28" i="15"/>
  <c r="AN28" i="15" s="1"/>
  <c r="AU56" i="14"/>
  <c r="AB20" i="19" s="1"/>
  <c r="AT56" i="14"/>
  <c r="Z20" i="19" s="1"/>
  <c r="AS56" i="14"/>
  <c r="X20" i="19" s="1"/>
  <c r="AS55" i="14"/>
  <c r="W20" i="19" s="1"/>
  <c r="AU55" i="14"/>
  <c r="AA20" i="19" s="1"/>
  <c r="AT55" i="14"/>
  <c r="Y20" i="19" s="1"/>
  <c r="AT56" i="8"/>
  <c r="Z18" i="19" s="1"/>
  <c r="AU56" i="8"/>
  <c r="AB18" i="19" s="1"/>
  <c r="AT55" i="8"/>
  <c r="Y18" i="19" s="1"/>
  <c r="AS56" i="8"/>
  <c r="X18" i="19" s="1"/>
  <c r="AU55" i="8"/>
  <c r="AA18" i="19" s="1"/>
  <c r="AS55" i="8"/>
  <c r="W18" i="19" s="1"/>
  <c r="AM31" i="17"/>
  <c r="AN31" i="17" s="1"/>
  <c r="AM27" i="17"/>
  <c r="AN27" i="17" s="1"/>
  <c r="AL18" i="16"/>
  <c r="AM18" i="16" s="1"/>
  <c r="AN18" i="16" s="1"/>
  <c r="AM26" i="16"/>
  <c r="AN26" i="16" s="1"/>
  <c r="AM24" i="16"/>
  <c r="AN24" i="16" s="1"/>
  <c r="AM22" i="16"/>
  <c r="AN22" i="16" s="1"/>
  <c r="AU58" i="16"/>
  <c r="AM20" i="16"/>
  <c r="AN20" i="16" s="1"/>
  <c r="AM19" i="16"/>
  <c r="AN19" i="16" s="1"/>
  <c r="AU59" i="16"/>
  <c r="AM19" i="17"/>
  <c r="AN19" i="17" s="1"/>
  <c r="AM30" i="17"/>
  <c r="AN30" i="17" s="1"/>
  <c r="AM25" i="17"/>
  <c r="AN25" i="17" s="1"/>
  <c r="AM22" i="17"/>
  <c r="AN22" i="17" s="1"/>
  <c r="AM21" i="17"/>
  <c r="AN21" i="17" s="1"/>
  <c r="AS59" i="17"/>
  <c r="AM18" i="17"/>
  <c r="AN18" i="17" s="1"/>
  <c r="AU59" i="17"/>
  <c r="AM26" i="15"/>
  <c r="AN26" i="15" s="1"/>
  <c r="AM23" i="15"/>
  <c r="AN23" i="15" s="1"/>
  <c r="AM28" i="16"/>
  <c r="AN28" i="16" s="1"/>
  <c r="AM25" i="16"/>
  <c r="AN25" i="16" s="1"/>
  <c r="AM27" i="16"/>
  <c r="AN27" i="16" s="1"/>
  <c r="AM21" i="16"/>
  <c r="AN21" i="16" s="1"/>
  <c r="AM28" i="17"/>
  <c r="AN28" i="17" s="1"/>
  <c r="AM24" i="17"/>
  <c r="AN24" i="17" s="1"/>
  <c r="AM20" i="17"/>
  <c r="AN20" i="17" s="1"/>
  <c r="AM26" i="17"/>
  <c r="AN26" i="17" s="1"/>
  <c r="AM18" i="15"/>
  <c r="AN18" i="15" s="1"/>
  <c r="AM20" i="15"/>
  <c r="AN20" i="15" s="1"/>
  <c r="AM24" i="15"/>
  <c r="AN24" i="15" s="1"/>
  <c r="AM22" i="15"/>
  <c r="AN22" i="15" s="1"/>
  <c r="AM32" i="15"/>
  <c r="AN32" i="15" s="1"/>
  <c r="AM29" i="15"/>
  <c r="AN29" i="15" s="1"/>
  <c r="AM21" i="15"/>
  <c r="AN21" i="15" s="1"/>
  <c r="AY54" i="13"/>
  <c r="AO63" i="13" s="1"/>
  <c r="O25" i="68" s="1"/>
  <c r="AU58" i="15"/>
  <c r="AU57" i="16"/>
  <c r="AS58" i="16"/>
  <c r="AT59" i="16"/>
  <c r="AS59" i="16"/>
  <c r="AT57" i="16"/>
  <c r="AT58" i="17"/>
  <c r="AT57" i="17"/>
  <c r="AT59" i="17"/>
  <c r="AU57" i="17"/>
  <c r="AS57" i="17"/>
  <c r="AS58" i="17"/>
  <c r="AT58" i="15"/>
  <c r="AT59" i="15"/>
  <c r="AT57" i="15"/>
  <c r="AS57" i="15"/>
  <c r="AS59" i="15"/>
  <c r="AS58" i="15"/>
  <c r="AU59" i="15"/>
  <c r="AU57" i="15"/>
  <c r="AS57" i="16"/>
  <c r="AT58" i="16"/>
  <c r="AM35" i="15"/>
  <c r="AN35" i="15" s="1"/>
  <c r="AM30" i="15"/>
  <c r="AN30" i="15" s="1"/>
  <c r="AM36" i="15"/>
  <c r="AN36" i="15" s="1"/>
  <c r="AM25" i="15"/>
  <c r="AN25" i="15" s="1"/>
  <c r="AM19" i="15"/>
  <c r="AN19" i="15" s="1"/>
  <c r="AM23" i="16"/>
  <c r="AN23" i="16" s="1"/>
  <c r="AM23" i="17"/>
  <c r="AN23" i="17" s="1"/>
  <c r="AM27" i="15"/>
  <c r="AN27" i="15" s="1"/>
  <c r="AM18" i="13"/>
  <c r="AN18" i="13" s="1"/>
  <c r="BA54" i="8"/>
  <c r="AY54" i="8" s="1"/>
  <c r="AL63" i="17"/>
  <c r="BA54" i="17"/>
  <c r="AY54" i="17" s="1"/>
  <c r="P16" i="19"/>
  <c r="P29" i="19" s="1"/>
  <c r="P31" i="19" s="1"/>
  <c r="H69" i="17"/>
  <c r="F69" i="17"/>
  <c r="E69" i="17"/>
  <c r="D69" i="17"/>
  <c r="H68" i="17"/>
  <c r="F68" i="17"/>
  <c r="E68" i="17"/>
  <c r="D68" i="17"/>
  <c r="H67" i="17"/>
  <c r="F67" i="17"/>
  <c r="E67" i="17"/>
  <c r="D67" i="17"/>
  <c r="H66" i="17"/>
  <c r="F66" i="17"/>
  <c r="E66" i="17"/>
  <c r="D66" i="17"/>
  <c r="D58" i="17"/>
  <c r="E57" i="17"/>
  <c r="D57" i="17"/>
  <c r="X56" i="17"/>
  <c r="W56" i="17"/>
  <c r="V56" i="17"/>
  <c r="U56" i="17"/>
  <c r="T56" i="17"/>
  <c r="S56" i="17"/>
  <c r="F55" i="17"/>
  <c r="E55" i="17"/>
  <c r="B54" i="17"/>
  <c r="D24" i="68" s="1"/>
  <c r="AJ53" i="17"/>
  <c r="AI53" i="17"/>
  <c r="AH53" i="17"/>
  <c r="AG53" i="17"/>
  <c r="AF53" i="17"/>
  <c r="AE53" i="17"/>
  <c r="AD53" i="17"/>
  <c r="AC53" i="17"/>
  <c r="AB53" i="17"/>
  <c r="AA53" i="17"/>
  <c r="Z53" i="17"/>
  <c r="X53" i="17"/>
  <c r="W53" i="17"/>
  <c r="U53" i="17"/>
  <c r="T53" i="17"/>
  <c r="S53" i="17"/>
  <c r="AJ52" i="17"/>
  <c r="AI52" i="17"/>
  <c r="AH52" i="17"/>
  <c r="AG52" i="17"/>
  <c r="AF52" i="17"/>
  <c r="AE52" i="17"/>
  <c r="AD52" i="17"/>
  <c r="AC52" i="17"/>
  <c r="AB52" i="17"/>
  <c r="AA52" i="17"/>
  <c r="Z52" i="17"/>
  <c r="X52" i="17"/>
  <c r="W52" i="17"/>
  <c r="U52" i="17"/>
  <c r="T52" i="17"/>
  <c r="S52" i="17"/>
  <c r="AJ51" i="17"/>
  <c r="AI51" i="17"/>
  <c r="AH51" i="17"/>
  <c r="AG51" i="17"/>
  <c r="AF51" i="17"/>
  <c r="AE51" i="17"/>
  <c r="AD51" i="17"/>
  <c r="AC51" i="17"/>
  <c r="AB51" i="17"/>
  <c r="AA51" i="17"/>
  <c r="Z51" i="17"/>
  <c r="X51" i="17"/>
  <c r="W51" i="17"/>
  <c r="U51" i="17"/>
  <c r="T51" i="17"/>
  <c r="S51" i="17"/>
  <c r="AJ50" i="17"/>
  <c r="AI50" i="17"/>
  <c r="AH50" i="17"/>
  <c r="AG50" i="17"/>
  <c r="AF50" i="17"/>
  <c r="AE50" i="17"/>
  <c r="AD50" i="17"/>
  <c r="AC50" i="17"/>
  <c r="AB50" i="17"/>
  <c r="AA50" i="17"/>
  <c r="Z50" i="17"/>
  <c r="X50" i="17"/>
  <c r="W50" i="17"/>
  <c r="U50" i="17"/>
  <c r="T50" i="17"/>
  <c r="S50" i="17"/>
  <c r="AJ49" i="17"/>
  <c r="AI49" i="17"/>
  <c r="AH49" i="17"/>
  <c r="AG49" i="17"/>
  <c r="AF49" i="17"/>
  <c r="AE49" i="17"/>
  <c r="AD49" i="17"/>
  <c r="AC49" i="17"/>
  <c r="AB49" i="17"/>
  <c r="AA49" i="17"/>
  <c r="Z49" i="17"/>
  <c r="X49" i="17"/>
  <c r="W49" i="17"/>
  <c r="U49" i="17"/>
  <c r="T49" i="17"/>
  <c r="S49" i="17"/>
  <c r="AJ48" i="17"/>
  <c r="AI48" i="17"/>
  <c r="AH48" i="17"/>
  <c r="AG48" i="17"/>
  <c r="AF48" i="17"/>
  <c r="AE48" i="17"/>
  <c r="AD48" i="17"/>
  <c r="AC48" i="17"/>
  <c r="AB48" i="17"/>
  <c r="X48" i="17"/>
  <c r="W48" i="17"/>
  <c r="U48" i="17"/>
  <c r="T48" i="17"/>
  <c r="S48" i="17"/>
  <c r="AJ47" i="17"/>
  <c r="AI47" i="17"/>
  <c r="AH47" i="17"/>
  <c r="AG47" i="17"/>
  <c r="AF47" i="17"/>
  <c r="AE47" i="17"/>
  <c r="AD47" i="17"/>
  <c r="AC47" i="17"/>
  <c r="AB47" i="17"/>
  <c r="Z47" i="17"/>
  <c r="X47" i="17"/>
  <c r="W47" i="17"/>
  <c r="U47" i="17"/>
  <c r="T47" i="17"/>
  <c r="S47" i="17"/>
  <c r="AJ46" i="17"/>
  <c r="AI46" i="17"/>
  <c r="AH46" i="17"/>
  <c r="AG46" i="17"/>
  <c r="AF46" i="17"/>
  <c r="AE46" i="17"/>
  <c r="AD46" i="17"/>
  <c r="AC46" i="17"/>
  <c r="AA46" i="17"/>
  <c r="Z46" i="17"/>
  <c r="X46" i="17"/>
  <c r="W46" i="17"/>
  <c r="U46" i="17"/>
  <c r="T46" i="17"/>
  <c r="S46" i="17"/>
  <c r="AJ45" i="17"/>
  <c r="AI45" i="17"/>
  <c r="AH45" i="17"/>
  <c r="AG45" i="17"/>
  <c r="AF45" i="17"/>
  <c r="AE45" i="17"/>
  <c r="AC45" i="17"/>
  <c r="AA45" i="17"/>
  <c r="Z45" i="17"/>
  <c r="X45" i="17"/>
  <c r="W45" i="17"/>
  <c r="U45" i="17"/>
  <c r="T45" i="17"/>
  <c r="S45" i="17"/>
  <c r="AJ44" i="17"/>
  <c r="AI44" i="17"/>
  <c r="AH44" i="17"/>
  <c r="AG44" i="17"/>
  <c r="AF44" i="17"/>
  <c r="AE44" i="17"/>
  <c r="AD44" i="17"/>
  <c r="AA44" i="17"/>
  <c r="Z44" i="17"/>
  <c r="X44" i="17"/>
  <c r="W44" i="17"/>
  <c r="U44" i="17"/>
  <c r="T44" i="17"/>
  <c r="S44" i="17"/>
  <c r="AJ43" i="17"/>
  <c r="AI43" i="17"/>
  <c r="AH43" i="17"/>
  <c r="AG43" i="17"/>
  <c r="AF43" i="17"/>
  <c r="AE43" i="17"/>
  <c r="AD43" i="17"/>
  <c r="AB43" i="17"/>
  <c r="AA43" i="17"/>
  <c r="Z43" i="17"/>
  <c r="X43" i="17"/>
  <c r="W43" i="17"/>
  <c r="U43" i="17"/>
  <c r="T43" i="17"/>
  <c r="S43" i="17"/>
  <c r="AJ42" i="17"/>
  <c r="AI42" i="17"/>
  <c r="AH42" i="17"/>
  <c r="AG42" i="17"/>
  <c r="AF42" i="17"/>
  <c r="AE42" i="17"/>
  <c r="AD42" i="17"/>
  <c r="AB42" i="17"/>
  <c r="AA42" i="17"/>
  <c r="Z42" i="17"/>
  <c r="X42" i="17"/>
  <c r="W42" i="17"/>
  <c r="U42" i="17"/>
  <c r="T42" i="17"/>
  <c r="S42" i="17"/>
  <c r="AJ41" i="17"/>
  <c r="AI41" i="17"/>
  <c r="AH41" i="17"/>
  <c r="AG41" i="17"/>
  <c r="AF41" i="17"/>
  <c r="AE41" i="17"/>
  <c r="AD41" i="17"/>
  <c r="AC41" i="17"/>
  <c r="AB41" i="17"/>
  <c r="AA41" i="17"/>
  <c r="X41" i="17"/>
  <c r="W41" i="17"/>
  <c r="U41" i="17"/>
  <c r="T41" i="17"/>
  <c r="S41" i="17"/>
  <c r="AJ40" i="17"/>
  <c r="AI40" i="17"/>
  <c r="AH40" i="17"/>
  <c r="AG40" i="17"/>
  <c r="AF40" i="17"/>
  <c r="AE40" i="17"/>
  <c r="AD40" i="17"/>
  <c r="AC40" i="17"/>
  <c r="AA40" i="17"/>
  <c r="Z40" i="17"/>
  <c r="X40" i="17"/>
  <c r="W40" i="17"/>
  <c r="U40" i="17"/>
  <c r="T40" i="17"/>
  <c r="S40" i="17"/>
  <c r="AJ39" i="17"/>
  <c r="AI39" i="17"/>
  <c r="AH39" i="17"/>
  <c r="AG39" i="17"/>
  <c r="AF39" i="17"/>
  <c r="AE39" i="17"/>
  <c r="AD39" i="17"/>
  <c r="AC39" i="17"/>
  <c r="Z39" i="17"/>
  <c r="X39" i="17"/>
  <c r="W39" i="17"/>
  <c r="U39" i="17"/>
  <c r="T39" i="17"/>
  <c r="S39" i="17"/>
  <c r="AJ38" i="17"/>
  <c r="AI38" i="17"/>
  <c r="AH38" i="17"/>
  <c r="AG38" i="17"/>
  <c r="AF38" i="17"/>
  <c r="AE38" i="17"/>
  <c r="AD38" i="17"/>
  <c r="AC38" i="17"/>
  <c r="AA38" i="17"/>
  <c r="Z38" i="17"/>
  <c r="X38" i="17"/>
  <c r="W38" i="17"/>
  <c r="U38" i="17"/>
  <c r="T38" i="17"/>
  <c r="S38" i="17"/>
  <c r="AJ37" i="17"/>
  <c r="AI37" i="17"/>
  <c r="AH37" i="17"/>
  <c r="AG37" i="17"/>
  <c r="AF37" i="17"/>
  <c r="AE37" i="17"/>
  <c r="AD37" i="17"/>
  <c r="AA37" i="17"/>
  <c r="Z37" i="17"/>
  <c r="X37" i="17"/>
  <c r="W37" i="17"/>
  <c r="U37" i="17"/>
  <c r="T37" i="17"/>
  <c r="S37" i="17"/>
  <c r="AJ36" i="17"/>
  <c r="AI36" i="17"/>
  <c r="AH36" i="17"/>
  <c r="AG36" i="17"/>
  <c r="AF36" i="17"/>
  <c r="AE36" i="17"/>
  <c r="AD36" i="17"/>
  <c r="AC36" i="17"/>
  <c r="AA36" i="17"/>
  <c r="Z36" i="17"/>
  <c r="X36" i="17"/>
  <c r="W36" i="17"/>
  <c r="U36" i="17"/>
  <c r="T36" i="17"/>
  <c r="S36" i="17"/>
  <c r="AJ35" i="17"/>
  <c r="AI35" i="17"/>
  <c r="AH35" i="17"/>
  <c r="AG35" i="17"/>
  <c r="AF35" i="17"/>
  <c r="AE35" i="17"/>
  <c r="AD35" i="17"/>
  <c r="AA35" i="17"/>
  <c r="Z35" i="17"/>
  <c r="X35" i="17"/>
  <c r="W35" i="17"/>
  <c r="U35" i="17"/>
  <c r="T35" i="17"/>
  <c r="S35" i="17"/>
  <c r="AJ34" i="17"/>
  <c r="AI34" i="17"/>
  <c r="AH34" i="17"/>
  <c r="AG34" i="17"/>
  <c r="AF34" i="17"/>
  <c r="AE34" i="17"/>
  <c r="AC34" i="17"/>
  <c r="AA34" i="17"/>
  <c r="Z34" i="17"/>
  <c r="X34" i="17"/>
  <c r="W34" i="17"/>
  <c r="U34" i="17"/>
  <c r="T34" i="17"/>
  <c r="S34" i="17"/>
  <c r="AJ33" i="17"/>
  <c r="AI33" i="17"/>
  <c r="AH33" i="17"/>
  <c r="AG33" i="17"/>
  <c r="AF33" i="17"/>
  <c r="AE33" i="17"/>
  <c r="AD33" i="17"/>
  <c r="AC33" i="17"/>
  <c r="Z33" i="17"/>
  <c r="X33" i="17"/>
  <c r="W33" i="17"/>
  <c r="U33" i="17"/>
  <c r="T33" i="17"/>
  <c r="S33" i="17"/>
  <c r="AJ32" i="17"/>
  <c r="AK32" i="17" s="1"/>
  <c r="AI32" i="17"/>
  <c r="AH32" i="17"/>
  <c r="AG32" i="17"/>
  <c r="AF32" i="17"/>
  <c r="AE32" i="17"/>
  <c r="AD32" i="17"/>
  <c r="AC32" i="17"/>
  <c r="AB32" i="17"/>
  <c r="X32" i="17"/>
  <c r="W32" i="17"/>
  <c r="U32" i="17"/>
  <c r="T32" i="17"/>
  <c r="S32" i="17"/>
  <c r="AJ31" i="17"/>
  <c r="AK31" i="17" s="1"/>
  <c r="AI31" i="17"/>
  <c r="AH31" i="17"/>
  <c r="AG31" i="17"/>
  <c r="AF31" i="17"/>
  <c r="AE31" i="17"/>
  <c r="AD31" i="17"/>
  <c r="AC31" i="17"/>
  <c r="AB31" i="17"/>
  <c r="X31" i="17"/>
  <c r="W31" i="17"/>
  <c r="U31" i="17"/>
  <c r="T31" i="17"/>
  <c r="S31" i="17"/>
  <c r="AJ30" i="17"/>
  <c r="AK30" i="17" s="1"/>
  <c r="AI30" i="17"/>
  <c r="AH30" i="17"/>
  <c r="AG30" i="17"/>
  <c r="AF30" i="17"/>
  <c r="AE30" i="17"/>
  <c r="AD30" i="17"/>
  <c r="AA30" i="17"/>
  <c r="Z30" i="17"/>
  <c r="X30" i="17"/>
  <c r="W30" i="17"/>
  <c r="U30" i="17"/>
  <c r="T30" i="17"/>
  <c r="S30" i="17"/>
  <c r="AJ29" i="17"/>
  <c r="AK29" i="17" s="1"/>
  <c r="AI29" i="17"/>
  <c r="AH29" i="17"/>
  <c r="AG29" i="17"/>
  <c r="AF29" i="17"/>
  <c r="AE29" i="17"/>
  <c r="AD29" i="17"/>
  <c r="AC29" i="17"/>
  <c r="AB29" i="17"/>
  <c r="Z29" i="17"/>
  <c r="X29" i="17"/>
  <c r="W29" i="17"/>
  <c r="U29" i="17"/>
  <c r="T29" i="17"/>
  <c r="S29" i="17"/>
  <c r="AJ28" i="17"/>
  <c r="AK28" i="17" s="1"/>
  <c r="AI28" i="17"/>
  <c r="AH28" i="17"/>
  <c r="AG28" i="17"/>
  <c r="AF28" i="17"/>
  <c r="AE28" i="17"/>
  <c r="AD28" i="17"/>
  <c r="X28" i="17"/>
  <c r="W28" i="17"/>
  <c r="U28" i="17"/>
  <c r="T28" i="17"/>
  <c r="S28" i="17"/>
  <c r="AJ27" i="17"/>
  <c r="AK27" i="17" s="1"/>
  <c r="AI27" i="17"/>
  <c r="AH27" i="17"/>
  <c r="AF27" i="17"/>
  <c r="AE27" i="17"/>
  <c r="AD27" i="17"/>
  <c r="Z27" i="17"/>
  <c r="X27" i="17"/>
  <c r="W27" i="17"/>
  <c r="U27" i="17"/>
  <c r="T27" i="17"/>
  <c r="S27" i="17"/>
  <c r="AJ26" i="17"/>
  <c r="AK26" i="17" s="1"/>
  <c r="AI26" i="17"/>
  <c r="AG26" i="17"/>
  <c r="AF26" i="17"/>
  <c r="AE26" i="17"/>
  <c r="AD26" i="17"/>
  <c r="X26" i="17"/>
  <c r="W26" i="17"/>
  <c r="U26" i="17"/>
  <c r="T26" i="17"/>
  <c r="S26" i="17"/>
  <c r="AJ25" i="17"/>
  <c r="AK25" i="17" s="1"/>
  <c r="AI25" i="17"/>
  <c r="AH25" i="17"/>
  <c r="AF25" i="17"/>
  <c r="AE25" i="17"/>
  <c r="AD25" i="17"/>
  <c r="X25" i="17"/>
  <c r="W25" i="17"/>
  <c r="U25" i="17"/>
  <c r="T25" i="17"/>
  <c r="S25" i="17"/>
  <c r="AJ24" i="17"/>
  <c r="AK24" i="17" s="1"/>
  <c r="AI24" i="17"/>
  <c r="AG24" i="17"/>
  <c r="AF24" i="17"/>
  <c r="AE24" i="17"/>
  <c r="Z24" i="17"/>
  <c r="X24" i="17"/>
  <c r="W24" i="17"/>
  <c r="U24" i="17"/>
  <c r="T24" i="17"/>
  <c r="S24" i="17"/>
  <c r="AJ23" i="17"/>
  <c r="AK23" i="17" s="1"/>
  <c r="AI23" i="17"/>
  <c r="AG23" i="17"/>
  <c r="AF23" i="17"/>
  <c r="AE23" i="17"/>
  <c r="X23" i="17"/>
  <c r="W23" i="17"/>
  <c r="U23" i="17"/>
  <c r="T23" i="17"/>
  <c r="S23" i="17"/>
  <c r="AJ22" i="17"/>
  <c r="AK22" i="17" s="1"/>
  <c r="AH22" i="17"/>
  <c r="AG22" i="17"/>
  <c r="AF22" i="17"/>
  <c r="AE22" i="17"/>
  <c r="X22" i="17"/>
  <c r="W22" i="17"/>
  <c r="U22" i="17"/>
  <c r="T22" i="17"/>
  <c r="S22" i="17"/>
  <c r="AJ21" i="17"/>
  <c r="AK21" i="17" s="1"/>
  <c r="AI21" i="17"/>
  <c r="AH21" i="17"/>
  <c r="AG21" i="17"/>
  <c r="AF21" i="17"/>
  <c r="AE21" i="17"/>
  <c r="AD21" i="17"/>
  <c r="X21" i="17"/>
  <c r="W21" i="17"/>
  <c r="U21" i="17"/>
  <c r="T21" i="17"/>
  <c r="S21" i="17"/>
  <c r="AJ20" i="17"/>
  <c r="AK20" i="17" s="1"/>
  <c r="AI20" i="17"/>
  <c r="AH20" i="17"/>
  <c r="AG20" i="17"/>
  <c r="AE20" i="17"/>
  <c r="X20" i="17"/>
  <c r="W20" i="17"/>
  <c r="U20" i="17"/>
  <c r="T20" i="17"/>
  <c r="S20" i="17"/>
  <c r="AJ19" i="17"/>
  <c r="AK19" i="17" s="1"/>
  <c r="AI19" i="17"/>
  <c r="AH19" i="17"/>
  <c r="AF19" i="17"/>
  <c r="AE19" i="17"/>
  <c r="AD19" i="17"/>
  <c r="X19" i="17"/>
  <c r="W19" i="17"/>
  <c r="U19" i="17"/>
  <c r="T19" i="17"/>
  <c r="S19" i="17"/>
  <c r="AJ18" i="17"/>
  <c r="AK18" i="17" s="1"/>
  <c r="AI18" i="17"/>
  <c r="AG18" i="17"/>
  <c r="AF18" i="17"/>
  <c r="AE18" i="17"/>
  <c r="AD18" i="17"/>
  <c r="X18" i="17"/>
  <c r="W18" i="17"/>
  <c r="U18" i="17"/>
  <c r="T18" i="17"/>
  <c r="S18" i="17"/>
  <c r="E8" i="17"/>
  <c r="H67" i="16"/>
  <c r="G67" i="16"/>
  <c r="F67" i="16"/>
  <c r="E67" i="16"/>
  <c r="D67" i="16"/>
  <c r="H66" i="16"/>
  <c r="G66" i="16"/>
  <c r="F66" i="16"/>
  <c r="E66" i="16"/>
  <c r="D66" i="16"/>
  <c r="D58" i="16"/>
  <c r="E57" i="16"/>
  <c r="D57" i="16"/>
  <c r="X56" i="16"/>
  <c r="W56" i="16"/>
  <c r="V56" i="16"/>
  <c r="U56" i="16"/>
  <c r="T56" i="16"/>
  <c r="S56" i="16"/>
  <c r="AY55" i="16"/>
  <c r="AV55" i="16"/>
  <c r="AQ55" i="16"/>
  <c r="F55" i="16"/>
  <c r="E55" i="16"/>
  <c r="B54" i="16"/>
  <c r="BA53" i="16"/>
  <c r="BA52" i="16"/>
  <c r="BA51" i="16"/>
  <c r="BA50" i="16"/>
  <c r="BA49" i="16"/>
  <c r="BA48" i="16"/>
  <c r="BA47" i="16"/>
  <c r="BA46" i="16"/>
  <c r="BA45" i="16"/>
  <c r="BA44" i="16"/>
  <c r="BA43" i="16"/>
  <c r="BA42" i="16"/>
  <c r="BA41" i="16"/>
  <c r="BA40" i="16"/>
  <c r="BA39" i="16"/>
  <c r="BA38" i="16"/>
  <c r="BA37" i="16"/>
  <c r="BA36" i="16"/>
  <c r="BA35" i="16"/>
  <c r="BA34" i="16"/>
  <c r="BA33" i="16"/>
  <c r="BA32" i="16"/>
  <c r="BA31" i="16"/>
  <c r="BA30" i="16"/>
  <c r="BA29" i="16"/>
  <c r="BA28" i="16"/>
  <c r="BA27" i="16"/>
  <c r="BA26" i="16"/>
  <c r="BA25" i="16"/>
  <c r="BA24" i="16"/>
  <c r="BA23" i="16"/>
  <c r="BA22" i="16"/>
  <c r="BA21" i="16"/>
  <c r="BA20" i="16"/>
  <c r="BA19" i="16"/>
  <c r="BA18" i="16"/>
  <c r="E8" i="16"/>
  <c r="H69" i="15"/>
  <c r="G69" i="15"/>
  <c r="F69" i="15"/>
  <c r="E69" i="15"/>
  <c r="D69" i="15"/>
  <c r="H68" i="15"/>
  <c r="G68" i="15"/>
  <c r="F68" i="15"/>
  <c r="E68" i="15"/>
  <c r="D68" i="15"/>
  <c r="H67" i="15"/>
  <c r="G67" i="15"/>
  <c r="F67" i="15"/>
  <c r="E67" i="15"/>
  <c r="D67" i="15"/>
  <c r="H66" i="15"/>
  <c r="G66" i="15"/>
  <c r="F66" i="15"/>
  <c r="E66" i="15"/>
  <c r="D66" i="15"/>
  <c r="D58" i="15"/>
  <c r="E57" i="15"/>
  <c r="D57" i="15"/>
  <c r="X56" i="15"/>
  <c r="W56" i="15"/>
  <c r="V56" i="15"/>
  <c r="U56" i="15"/>
  <c r="T56" i="15"/>
  <c r="S56" i="15"/>
  <c r="F55" i="15"/>
  <c r="E55" i="15"/>
  <c r="B54" i="15"/>
  <c r="AJ53" i="15"/>
  <c r="AI53" i="15"/>
  <c r="AH53" i="15"/>
  <c r="AG53" i="15"/>
  <c r="AF53" i="15"/>
  <c r="AE53" i="15"/>
  <c r="AD53" i="15"/>
  <c r="AC53" i="15"/>
  <c r="AB53" i="15"/>
  <c r="AA53" i="15"/>
  <c r="Z53" i="15"/>
  <c r="X53" i="15"/>
  <c r="W53" i="15"/>
  <c r="U53" i="15"/>
  <c r="T53" i="15"/>
  <c r="S53" i="15"/>
  <c r="AJ52" i="15"/>
  <c r="AI52" i="15"/>
  <c r="AH52" i="15"/>
  <c r="AG52" i="15"/>
  <c r="AF52" i="15"/>
  <c r="AE52" i="15"/>
  <c r="AD52" i="15"/>
  <c r="AC52" i="15"/>
  <c r="AB52" i="15"/>
  <c r="Z52" i="15"/>
  <c r="X52" i="15"/>
  <c r="W52" i="15"/>
  <c r="U52" i="15"/>
  <c r="T52" i="15"/>
  <c r="S52" i="15"/>
  <c r="AJ51" i="15"/>
  <c r="AI51" i="15"/>
  <c r="AH51" i="15"/>
  <c r="AG51" i="15"/>
  <c r="AF51" i="15"/>
  <c r="AE51" i="15"/>
  <c r="AD51" i="15"/>
  <c r="AC51" i="15"/>
  <c r="AB51" i="15"/>
  <c r="Z51" i="15"/>
  <c r="X51" i="15"/>
  <c r="W51" i="15"/>
  <c r="U51" i="15"/>
  <c r="T51" i="15"/>
  <c r="S51" i="15"/>
  <c r="AJ50" i="15"/>
  <c r="AI50" i="15"/>
  <c r="AH50" i="15"/>
  <c r="AG50" i="15"/>
  <c r="AF50" i="15"/>
  <c r="AE50" i="15"/>
  <c r="AD50" i="15"/>
  <c r="AC50" i="15"/>
  <c r="AB50" i="15"/>
  <c r="Z50" i="15"/>
  <c r="X50" i="15"/>
  <c r="W50" i="15"/>
  <c r="U50" i="15"/>
  <c r="T50" i="15"/>
  <c r="S50" i="15"/>
  <c r="AJ49" i="15"/>
  <c r="AI49" i="15"/>
  <c r="AH49" i="15"/>
  <c r="AG49" i="15"/>
  <c r="AF49" i="15"/>
  <c r="AE49" i="15"/>
  <c r="AD49" i="15"/>
  <c r="AC49" i="15"/>
  <c r="AB49" i="15"/>
  <c r="Z49" i="15"/>
  <c r="X49" i="15"/>
  <c r="W49" i="15"/>
  <c r="U49" i="15"/>
  <c r="T49" i="15"/>
  <c r="S49" i="15"/>
  <c r="AJ48" i="15"/>
  <c r="AI48" i="15"/>
  <c r="AH48" i="15"/>
  <c r="AG48" i="15"/>
  <c r="AF48" i="15"/>
  <c r="AE48" i="15"/>
  <c r="AD48" i="15"/>
  <c r="AC48" i="15"/>
  <c r="AB48" i="15"/>
  <c r="Z48" i="15"/>
  <c r="X48" i="15"/>
  <c r="W48" i="15"/>
  <c r="U48" i="15"/>
  <c r="T48" i="15"/>
  <c r="S48" i="15"/>
  <c r="AJ47" i="15"/>
  <c r="AI47" i="15"/>
  <c r="AH47" i="15"/>
  <c r="AG47" i="15"/>
  <c r="AF47" i="15"/>
  <c r="AE47" i="15"/>
  <c r="AD47" i="15"/>
  <c r="AC47" i="15"/>
  <c r="AB47" i="15"/>
  <c r="AA47" i="15"/>
  <c r="Z47" i="15"/>
  <c r="X47" i="15"/>
  <c r="W47" i="15"/>
  <c r="U47" i="15"/>
  <c r="T47" i="15"/>
  <c r="S47" i="15"/>
  <c r="AJ46" i="15"/>
  <c r="AI46" i="15"/>
  <c r="AH46" i="15"/>
  <c r="AG46" i="15"/>
  <c r="AF46" i="15"/>
  <c r="AE46" i="15"/>
  <c r="AD46" i="15"/>
  <c r="AC46" i="15"/>
  <c r="AB46" i="15"/>
  <c r="AA46" i="15"/>
  <c r="Z46" i="15"/>
  <c r="X46" i="15"/>
  <c r="W46" i="15"/>
  <c r="U46" i="15"/>
  <c r="T46" i="15"/>
  <c r="S46" i="15"/>
  <c r="AJ45" i="15"/>
  <c r="AI45" i="15"/>
  <c r="AH45" i="15"/>
  <c r="AG45" i="15"/>
  <c r="AF45" i="15"/>
  <c r="AE45" i="15"/>
  <c r="AD45" i="15"/>
  <c r="AC45" i="15"/>
  <c r="AB45" i="15"/>
  <c r="AA45" i="15"/>
  <c r="Z45" i="15"/>
  <c r="X45" i="15"/>
  <c r="W45" i="15"/>
  <c r="U45" i="15"/>
  <c r="T45" i="15"/>
  <c r="S45" i="15"/>
  <c r="AJ44" i="15"/>
  <c r="AI44" i="15"/>
  <c r="AH44" i="15"/>
  <c r="AG44" i="15"/>
  <c r="AF44" i="15"/>
  <c r="AE44" i="15"/>
  <c r="AD44" i="15"/>
  <c r="AC44" i="15"/>
  <c r="AB44" i="15"/>
  <c r="Z44" i="15"/>
  <c r="X44" i="15"/>
  <c r="W44" i="15"/>
  <c r="U44" i="15"/>
  <c r="T44" i="15"/>
  <c r="S44" i="15"/>
  <c r="AJ43" i="15"/>
  <c r="AI43" i="15"/>
  <c r="AH43" i="15"/>
  <c r="AG43" i="15"/>
  <c r="AF43" i="15"/>
  <c r="AE43" i="15"/>
  <c r="AD43" i="15"/>
  <c r="AC43" i="15"/>
  <c r="AB43" i="15"/>
  <c r="Z43" i="15"/>
  <c r="X43" i="15"/>
  <c r="W43" i="15"/>
  <c r="U43" i="15"/>
  <c r="T43" i="15"/>
  <c r="S43" i="15"/>
  <c r="AJ42" i="15"/>
  <c r="AI42" i="15"/>
  <c r="AH42" i="15"/>
  <c r="AG42" i="15"/>
  <c r="AF42" i="15"/>
  <c r="AE42" i="15"/>
  <c r="AD42" i="15"/>
  <c r="AC42" i="15"/>
  <c r="AB42" i="15"/>
  <c r="Z42" i="15"/>
  <c r="X42" i="15"/>
  <c r="W42" i="15"/>
  <c r="U42" i="15"/>
  <c r="T42" i="15"/>
  <c r="S42" i="15"/>
  <c r="AJ41" i="15"/>
  <c r="AI41" i="15"/>
  <c r="AH41" i="15"/>
  <c r="AG41" i="15"/>
  <c r="AF41" i="15"/>
  <c r="AE41" i="15"/>
  <c r="AD41" i="15"/>
  <c r="AC41" i="15"/>
  <c r="AB41" i="15"/>
  <c r="AA41" i="15"/>
  <c r="Z41" i="15"/>
  <c r="X41" i="15"/>
  <c r="W41" i="15"/>
  <c r="U41" i="15"/>
  <c r="T41" i="15"/>
  <c r="S41" i="15"/>
  <c r="AJ40" i="15"/>
  <c r="AI40" i="15"/>
  <c r="AH40" i="15"/>
  <c r="AG40" i="15"/>
  <c r="AF40" i="15"/>
  <c r="AE40" i="15"/>
  <c r="AD40" i="15"/>
  <c r="AC40" i="15"/>
  <c r="AB40" i="15"/>
  <c r="Z40" i="15"/>
  <c r="X40" i="15"/>
  <c r="W40" i="15"/>
  <c r="U40" i="15"/>
  <c r="T40" i="15"/>
  <c r="S40" i="15"/>
  <c r="AJ39" i="15"/>
  <c r="AI39" i="15"/>
  <c r="AH39" i="15"/>
  <c r="AG39" i="15"/>
  <c r="AF39" i="15"/>
  <c r="AE39" i="15"/>
  <c r="AD39" i="15"/>
  <c r="AC39" i="15"/>
  <c r="AB39" i="15"/>
  <c r="AA39" i="15"/>
  <c r="Z39" i="15"/>
  <c r="X39" i="15"/>
  <c r="W39" i="15"/>
  <c r="U39" i="15"/>
  <c r="T39" i="15"/>
  <c r="S39" i="15"/>
  <c r="AJ38" i="15"/>
  <c r="AI38" i="15"/>
  <c r="AH38" i="15"/>
  <c r="AG38" i="15"/>
  <c r="AF38" i="15"/>
  <c r="AE38" i="15"/>
  <c r="AD38" i="15"/>
  <c r="AC38" i="15"/>
  <c r="AB38" i="15"/>
  <c r="AA38" i="15"/>
  <c r="Z38" i="15"/>
  <c r="X38" i="15"/>
  <c r="W38" i="15"/>
  <c r="U38" i="15"/>
  <c r="T38" i="15"/>
  <c r="S38" i="15"/>
  <c r="AJ37" i="15"/>
  <c r="AI37" i="15"/>
  <c r="AH37" i="15"/>
  <c r="AG37" i="15"/>
  <c r="AF37" i="15"/>
  <c r="AE37" i="15"/>
  <c r="AD37" i="15"/>
  <c r="AC37" i="15"/>
  <c r="AB37" i="15"/>
  <c r="AA37" i="15"/>
  <c r="X37" i="15"/>
  <c r="W37" i="15"/>
  <c r="U37" i="15"/>
  <c r="T37" i="15"/>
  <c r="S37" i="15"/>
  <c r="AJ36" i="15"/>
  <c r="AI36" i="15"/>
  <c r="AH36" i="15"/>
  <c r="AG36" i="15"/>
  <c r="AF36" i="15"/>
  <c r="AE36" i="15"/>
  <c r="AD36" i="15"/>
  <c r="AC36" i="15"/>
  <c r="AB36" i="15"/>
  <c r="X36" i="15"/>
  <c r="W36" i="15"/>
  <c r="U36" i="15"/>
  <c r="T36" i="15"/>
  <c r="S36" i="15"/>
  <c r="AJ35" i="15"/>
  <c r="AI35" i="15"/>
  <c r="AH35" i="15"/>
  <c r="AG35" i="15"/>
  <c r="AF35" i="15"/>
  <c r="AE35" i="15"/>
  <c r="AD35" i="15"/>
  <c r="AC35" i="15"/>
  <c r="Z35" i="15"/>
  <c r="X35" i="15"/>
  <c r="W35" i="15"/>
  <c r="U35" i="15"/>
  <c r="T35" i="15"/>
  <c r="S35" i="15"/>
  <c r="AJ34" i="15"/>
  <c r="AI34" i="15"/>
  <c r="AH34" i="15"/>
  <c r="AG34" i="15"/>
  <c r="AF34" i="15"/>
  <c r="AE34" i="15"/>
  <c r="AD34" i="15"/>
  <c r="AC34" i="15"/>
  <c r="Z34" i="15"/>
  <c r="X34" i="15"/>
  <c r="W34" i="15"/>
  <c r="U34" i="15"/>
  <c r="T34" i="15"/>
  <c r="S34" i="15"/>
  <c r="AJ33" i="15"/>
  <c r="AI33" i="15"/>
  <c r="AH33" i="15"/>
  <c r="AG33" i="15"/>
  <c r="AF33" i="15"/>
  <c r="AE33" i="15"/>
  <c r="AD33" i="15"/>
  <c r="AC33" i="15"/>
  <c r="AA33" i="15"/>
  <c r="Z33" i="15"/>
  <c r="X33" i="15"/>
  <c r="W33" i="15"/>
  <c r="U33" i="15"/>
  <c r="T33" i="15"/>
  <c r="S33" i="15"/>
  <c r="AJ32" i="15"/>
  <c r="AI32" i="15"/>
  <c r="AH32" i="15"/>
  <c r="AG32" i="15"/>
  <c r="AF32" i="15"/>
  <c r="AE32" i="15"/>
  <c r="AD32" i="15"/>
  <c r="AC32" i="15"/>
  <c r="AB32" i="15"/>
  <c r="Z32" i="15"/>
  <c r="X32" i="15"/>
  <c r="W32" i="15"/>
  <c r="U32" i="15"/>
  <c r="T32" i="15"/>
  <c r="S32" i="15"/>
  <c r="AJ31" i="15"/>
  <c r="AI31" i="15"/>
  <c r="AH31" i="15"/>
  <c r="AG31" i="15"/>
  <c r="AF31" i="15"/>
  <c r="AE31" i="15"/>
  <c r="AD31" i="15"/>
  <c r="AC31" i="15"/>
  <c r="Z31" i="15"/>
  <c r="X31" i="15"/>
  <c r="W31" i="15"/>
  <c r="U31" i="15"/>
  <c r="T31" i="15"/>
  <c r="S31" i="15"/>
  <c r="AJ30" i="15"/>
  <c r="AI30" i="15"/>
  <c r="AH30" i="15"/>
  <c r="AG30" i="15"/>
  <c r="AF30" i="15"/>
  <c r="AE30" i="15"/>
  <c r="AD30" i="15"/>
  <c r="AC30" i="15"/>
  <c r="Z30" i="15"/>
  <c r="X30" i="15"/>
  <c r="W30" i="15"/>
  <c r="U30" i="15"/>
  <c r="T30" i="15"/>
  <c r="S30" i="15"/>
  <c r="AJ29" i="15"/>
  <c r="AI29" i="15"/>
  <c r="AH29" i="15"/>
  <c r="AG29" i="15"/>
  <c r="AF29" i="15"/>
  <c r="AE29" i="15"/>
  <c r="AD29" i="15"/>
  <c r="AC29" i="15"/>
  <c r="Z29" i="15"/>
  <c r="X29" i="15"/>
  <c r="W29" i="15"/>
  <c r="U29" i="15"/>
  <c r="T29" i="15"/>
  <c r="S29" i="15"/>
  <c r="AJ28" i="15"/>
  <c r="AI28" i="15"/>
  <c r="AH28" i="15"/>
  <c r="AG28" i="15"/>
  <c r="AF28" i="15"/>
  <c r="AE28" i="15"/>
  <c r="AD28" i="15"/>
  <c r="AC28" i="15"/>
  <c r="X28" i="15"/>
  <c r="W28" i="15"/>
  <c r="U28" i="15"/>
  <c r="T28" i="15"/>
  <c r="S28" i="15"/>
  <c r="AJ27" i="15"/>
  <c r="AK27" i="15" s="1"/>
  <c r="AI27" i="15"/>
  <c r="AH27" i="15"/>
  <c r="AG27" i="15"/>
  <c r="AE27" i="15"/>
  <c r="AD27" i="15"/>
  <c r="AC27" i="15"/>
  <c r="Z27" i="15"/>
  <c r="X27" i="15"/>
  <c r="W27" i="15"/>
  <c r="U27" i="15"/>
  <c r="T27" i="15"/>
  <c r="S27" i="15"/>
  <c r="AJ26" i="15"/>
  <c r="AK26" i="15" s="1"/>
  <c r="AI26" i="15"/>
  <c r="AH26" i="15"/>
  <c r="AF26" i="15"/>
  <c r="AE26" i="15"/>
  <c r="AD26" i="15"/>
  <c r="X26" i="15"/>
  <c r="W26" i="15"/>
  <c r="U26" i="15"/>
  <c r="T26" i="15"/>
  <c r="S26" i="15"/>
  <c r="AJ25" i="15"/>
  <c r="AK25" i="15" s="1"/>
  <c r="AI25" i="15"/>
  <c r="AH25" i="15"/>
  <c r="AF25" i="15"/>
  <c r="AE25" i="15"/>
  <c r="AD25" i="15"/>
  <c r="Z25" i="15"/>
  <c r="X25" i="15"/>
  <c r="W25" i="15"/>
  <c r="U25" i="15"/>
  <c r="T25" i="15"/>
  <c r="S25" i="15"/>
  <c r="AJ24" i="15"/>
  <c r="AK24" i="15" s="1"/>
  <c r="AI24" i="15"/>
  <c r="AH24" i="15"/>
  <c r="AF24" i="15"/>
  <c r="AE24" i="15"/>
  <c r="AD24" i="15"/>
  <c r="Z24" i="15"/>
  <c r="X24" i="15"/>
  <c r="W24" i="15"/>
  <c r="U24" i="15"/>
  <c r="T24" i="15"/>
  <c r="S24" i="15"/>
  <c r="AJ23" i="15"/>
  <c r="AK23" i="15" s="1"/>
  <c r="AI23" i="15"/>
  <c r="AH23" i="15"/>
  <c r="AG23" i="15"/>
  <c r="AE23" i="15"/>
  <c r="AD23" i="15"/>
  <c r="AC23" i="15"/>
  <c r="X23" i="15"/>
  <c r="W23" i="15"/>
  <c r="U23" i="15"/>
  <c r="T23" i="15"/>
  <c r="S23" i="15"/>
  <c r="AJ22" i="15"/>
  <c r="AK22" i="15" s="1"/>
  <c r="AI22" i="15"/>
  <c r="AH22" i="15"/>
  <c r="AG22" i="15"/>
  <c r="AE22" i="15"/>
  <c r="AD22" i="15"/>
  <c r="AC22" i="15"/>
  <c r="X22" i="15"/>
  <c r="W22" i="15"/>
  <c r="U22" i="15"/>
  <c r="T22" i="15"/>
  <c r="S22" i="15"/>
  <c r="AJ21" i="15"/>
  <c r="AK21" i="15" s="1"/>
  <c r="AI21" i="15"/>
  <c r="AH21" i="15"/>
  <c r="AG21" i="15"/>
  <c r="AF21" i="15"/>
  <c r="AE21" i="15"/>
  <c r="AD21" i="15"/>
  <c r="AC21" i="15"/>
  <c r="X21" i="15"/>
  <c r="W21" i="15"/>
  <c r="U21" i="15"/>
  <c r="T21" i="15"/>
  <c r="S21" i="15"/>
  <c r="AJ20" i="15"/>
  <c r="AK20" i="15" s="1"/>
  <c r="AI20" i="15"/>
  <c r="AH20" i="15"/>
  <c r="AG20" i="15"/>
  <c r="AE20" i="15"/>
  <c r="AD20" i="15"/>
  <c r="X20" i="15"/>
  <c r="W20" i="15"/>
  <c r="U20" i="15"/>
  <c r="T20" i="15"/>
  <c r="S20" i="15"/>
  <c r="AJ19" i="15"/>
  <c r="AK19" i="15" s="1"/>
  <c r="AI19" i="15"/>
  <c r="AH19" i="15"/>
  <c r="AF19" i="15"/>
  <c r="AE19" i="15"/>
  <c r="AD19" i="15"/>
  <c r="X19" i="15"/>
  <c r="W19" i="15"/>
  <c r="U19" i="15"/>
  <c r="T19" i="15"/>
  <c r="S19" i="15"/>
  <c r="AJ18" i="15"/>
  <c r="AK18" i="15" s="1"/>
  <c r="AI18" i="15"/>
  <c r="AH18" i="15"/>
  <c r="AF18" i="15"/>
  <c r="AE18" i="15"/>
  <c r="AD18" i="15"/>
  <c r="X18" i="15"/>
  <c r="W18" i="15"/>
  <c r="U18" i="15"/>
  <c r="T18" i="15"/>
  <c r="S18" i="15"/>
  <c r="E8" i="15"/>
  <c r="H69" i="14"/>
  <c r="G69" i="14"/>
  <c r="F69" i="14"/>
  <c r="E69" i="14"/>
  <c r="D69" i="14"/>
  <c r="H68" i="14"/>
  <c r="G68" i="14"/>
  <c r="F68" i="14"/>
  <c r="E68" i="14"/>
  <c r="D68" i="14"/>
  <c r="H67" i="14"/>
  <c r="G67" i="14"/>
  <c r="F67" i="14"/>
  <c r="E67" i="14"/>
  <c r="D67" i="14"/>
  <c r="H66" i="14"/>
  <c r="G66" i="14"/>
  <c r="F66" i="14"/>
  <c r="E66" i="14"/>
  <c r="D66" i="14"/>
  <c r="D58" i="14"/>
  <c r="E57" i="14"/>
  <c r="D57" i="14"/>
  <c r="X56" i="14"/>
  <c r="W56" i="14"/>
  <c r="V56" i="14"/>
  <c r="U56" i="14"/>
  <c r="T56" i="14"/>
  <c r="S56" i="14"/>
  <c r="F55" i="14"/>
  <c r="E55" i="14"/>
  <c r="B54" i="14"/>
  <c r="D20" i="68" s="1"/>
  <c r="AJ53" i="14"/>
  <c r="AI53" i="14"/>
  <c r="AH53" i="14"/>
  <c r="AG53" i="14"/>
  <c r="AF53" i="14"/>
  <c r="AE53" i="14"/>
  <c r="AD53" i="14"/>
  <c r="AC53" i="14"/>
  <c r="AB53" i="14"/>
  <c r="AA53" i="14"/>
  <c r="Z53" i="14"/>
  <c r="X53" i="14"/>
  <c r="W53" i="14"/>
  <c r="U53" i="14"/>
  <c r="T53" i="14"/>
  <c r="S53" i="14"/>
  <c r="AJ52" i="14"/>
  <c r="AI52" i="14"/>
  <c r="AH52" i="14"/>
  <c r="AG52" i="14"/>
  <c r="AF52" i="14"/>
  <c r="AE52" i="14"/>
  <c r="AD52" i="14"/>
  <c r="AC52" i="14"/>
  <c r="AB52" i="14"/>
  <c r="AA52" i="14"/>
  <c r="Z52" i="14"/>
  <c r="X52" i="14"/>
  <c r="W52" i="14"/>
  <c r="U52" i="14"/>
  <c r="T52" i="14"/>
  <c r="S52" i="14"/>
  <c r="AJ51" i="14"/>
  <c r="AI51" i="14"/>
  <c r="AH51" i="14"/>
  <c r="AG51" i="14"/>
  <c r="AF51" i="14"/>
  <c r="AE51" i="14"/>
  <c r="AD51" i="14"/>
  <c r="AC51" i="14"/>
  <c r="AB51" i="14"/>
  <c r="AA51" i="14"/>
  <c r="Z51" i="14"/>
  <c r="X51" i="14"/>
  <c r="W51" i="14"/>
  <c r="U51" i="14"/>
  <c r="T51" i="14"/>
  <c r="S51" i="14"/>
  <c r="AJ50" i="14"/>
  <c r="AI50" i="14"/>
  <c r="AH50" i="14"/>
  <c r="AG50" i="14"/>
  <c r="AF50" i="14"/>
  <c r="AE50" i="14"/>
  <c r="AD50" i="14"/>
  <c r="AC50" i="14"/>
  <c r="AB50" i="14"/>
  <c r="AA50" i="14"/>
  <c r="Z50" i="14"/>
  <c r="X50" i="14"/>
  <c r="W50" i="14"/>
  <c r="U50" i="14"/>
  <c r="T50" i="14"/>
  <c r="S50" i="14"/>
  <c r="AJ49" i="14"/>
  <c r="AI49" i="14"/>
  <c r="AH49" i="14"/>
  <c r="AG49" i="14"/>
  <c r="AF49" i="14"/>
  <c r="AE49" i="14"/>
  <c r="AD49" i="14"/>
  <c r="AC49" i="14"/>
  <c r="AB49" i="14"/>
  <c r="AA49" i="14"/>
  <c r="Z49" i="14"/>
  <c r="X49" i="14"/>
  <c r="W49" i="14"/>
  <c r="U49" i="14"/>
  <c r="T49" i="14"/>
  <c r="S49" i="14"/>
  <c r="AJ48" i="14"/>
  <c r="AI48" i="14"/>
  <c r="AH48" i="14"/>
  <c r="AG48" i="14"/>
  <c r="AF48" i="14"/>
  <c r="AE48" i="14"/>
  <c r="AD48" i="14"/>
  <c r="AC48" i="14"/>
  <c r="AB48" i="14"/>
  <c r="AA48" i="14"/>
  <c r="Z48" i="14"/>
  <c r="X48" i="14"/>
  <c r="W48" i="14"/>
  <c r="U48" i="14"/>
  <c r="T48" i="14"/>
  <c r="S48" i="14"/>
  <c r="AJ47" i="14"/>
  <c r="AI47" i="14"/>
  <c r="AH47" i="14"/>
  <c r="AG47" i="14"/>
  <c r="AF47" i="14"/>
  <c r="AE47" i="14"/>
  <c r="AD47" i="14"/>
  <c r="AC47" i="14"/>
  <c r="AB47" i="14"/>
  <c r="AA47" i="14"/>
  <c r="X47" i="14"/>
  <c r="W47" i="14"/>
  <c r="U47" i="14"/>
  <c r="T47" i="14"/>
  <c r="S47" i="14"/>
  <c r="AJ46" i="14"/>
  <c r="AI46" i="14"/>
  <c r="AH46" i="14"/>
  <c r="AG46" i="14"/>
  <c r="AF46" i="14"/>
  <c r="AE46" i="14"/>
  <c r="AD46" i="14"/>
  <c r="AC46" i="14"/>
  <c r="AB46" i="14"/>
  <c r="Z46" i="14"/>
  <c r="X46" i="14"/>
  <c r="W46" i="14"/>
  <c r="U46" i="14"/>
  <c r="T46" i="14"/>
  <c r="S46" i="14"/>
  <c r="AJ45" i="14"/>
  <c r="AI45" i="14"/>
  <c r="AH45" i="14"/>
  <c r="AG45" i="14"/>
  <c r="AF45" i="14"/>
  <c r="AE45" i="14"/>
  <c r="AD45" i="14"/>
  <c r="AC45" i="14"/>
  <c r="AB45" i="14"/>
  <c r="Z45" i="14"/>
  <c r="X45" i="14"/>
  <c r="W45" i="14"/>
  <c r="U45" i="14"/>
  <c r="T45" i="14"/>
  <c r="S45" i="14"/>
  <c r="AJ44" i="14"/>
  <c r="AI44" i="14"/>
  <c r="AH44" i="14"/>
  <c r="AG44" i="14"/>
  <c r="AF44" i="14"/>
  <c r="AE44" i="14"/>
  <c r="AD44" i="14"/>
  <c r="AC44" i="14"/>
  <c r="AB44" i="14"/>
  <c r="Z44" i="14"/>
  <c r="X44" i="14"/>
  <c r="W44" i="14"/>
  <c r="U44" i="14"/>
  <c r="T44" i="14"/>
  <c r="S44" i="14"/>
  <c r="AJ43" i="14"/>
  <c r="AI43" i="14"/>
  <c r="AH43" i="14"/>
  <c r="AG43" i="14"/>
  <c r="AF43" i="14"/>
  <c r="AE43" i="14"/>
  <c r="AD43" i="14"/>
  <c r="AC43" i="14"/>
  <c r="AA43" i="14"/>
  <c r="Z43" i="14"/>
  <c r="X43" i="14"/>
  <c r="W43" i="14"/>
  <c r="U43" i="14"/>
  <c r="T43" i="14"/>
  <c r="S43" i="14"/>
  <c r="AJ42" i="14"/>
  <c r="AI42" i="14"/>
  <c r="AH42" i="14"/>
  <c r="AG42" i="14"/>
  <c r="AF42" i="14"/>
  <c r="AE42" i="14"/>
  <c r="AD42" i="14"/>
  <c r="AC42" i="14"/>
  <c r="AA42" i="14"/>
  <c r="Z42" i="14"/>
  <c r="X42" i="14"/>
  <c r="W42" i="14"/>
  <c r="U42" i="14"/>
  <c r="T42" i="14"/>
  <c r="S42" i="14"/>
  <c r="AJ41" i="14"/>
  <c r="AI41" i="14"/>
  <c r="AH41" i="14"/>
  <c r="AG41" i="14"/>
  <c r="AF41" i="14"/>
  <c r="AE41" i="14"/>
  <c r="AD41" i="14"/>
  <c r="AB41" i="14"/>
  <c r="AA41" i="14"/>
  <c r="Z41" i="14"/>
  <c r="X41" i="14"/>
  <c r="W41" i="14"/>
  <c r="U41" i="14"/>
  <c r="T41" i="14"/>
  <c r="S41" i="14"/>
  <c r="AJ40" i="14"/>
  <c r="AI40" i="14"/>
  <c r="AH40" i="14"/>
  <c r="AG40" i="14"/>
  <c r="AF40" i="14"/>
  <c r="AE40" i="14"/>
  <c r="AD40" i="14"/>
  <c r="AC40" i="14"/>
  <c r="AA40" i="14"/>
  <c r="Z40" i="14"/>
  <c r="X40" i="14"/>
  <c r="W40" i="14"/>
  <c r="U40" i="14"/>
  <c r="T40" i="14"/>
  <c r="S40" i="14"/>
  <c r="AJ39" i="14"/>
  <c r="AI39" i="14"/>
  <c r="AH39" i="14"/>
  <c r="AG39" i="14"/>
  <c r="AF39" i="14"/>
  <c r="AE39" i="14"/>
  <c r="AD39" i="14"/>
  <c r="AC39" i="14"/>
  <c r="AA39" i="14"/>
  <c r="Z39" i="14"/>
  <c r="X39" i="14"/>
  <c r="W39" i="14"/>
  <c r="U39" i="14"/>
  <c r="T39" i="14"/>
  <c r="S39" i="14"/>
  <c r="AJ38" i="14"/>
  <c r="AI38" i="14"/>
  <c r="AH38" i="14"/>
  <c r="AG38" i="14"/>
  <c r="AF38" i="14"/>
  <c r="AE38" i="14"/>
  <c r="AD38" i="14"/>
  <c r="AC38" i="14"/>
  <c r="AA38" i="14"/>
  <c r="Z38" i="14"/>
  <c r="X38" i="14"/>
  <c r="W38" i="14"/>
  <c r="U38" i="14"/>
  <c r="T38" i="14"/>
  <c r="S38" i="14"/>
  <c r="AJ37" i="14"/>
  <c r="AI37" i="14"/>
  <c r="AH37" i="14"/>
  <c r="AG37" i="14"/>
  <c r="AF37" i="14"/>
  <c r="AE37" i="14"/>
  <c r="AD37" i="14"/>
  <c r="AC37" i="14"/>
  <c r="AB37" i="14"/>
  <c r="Z37" i="14"/>
  <c r="X37" i="14"/>
  <c r="W37" i="14"/>
  <c r="U37" i="14"/>
  <c r="T37" i="14"/>
  <c r="S37" i="14"/>
  <c r="AJ36" i="14"/>
  <c r="AI36" i="14"/>
  <c r="AH36" i="14"/>
  <c r="AG36" i="14"/>
  <c r="AF36" i="14"/>
  <c r="AE36" i="14"/>
  <c r="AD36" i="14"/>
  <c r="AC36" i="14"/>
  <c r="AA36" i="14"/>
  <c r="Z36" i="14"/>
  <c r="X36" i="14"/>
  <c r="W36" i="14"/>
  <c r="U36" i="14"/>
  <c r="T36" i="14"/>
  <c r="S36" i="14"/>
  <c r="AJ35" i="14"/>
  <c r="AI35" i="14"/>
  <c r="AH35" i="14"/>
  <c r="AG35" i="14"/>
  <c r="AF35" i="14"/>
  <c r="AE35" i="14"/>
  <c r="AD35" i="14"/>
  <c r="AC35" i="14"/>
  <c r="AB35" i="14"/>
  <c r="Z35" i="14"/>
  <c r="X35" i="14"/>
  <c r="W35" i="14"/>
  <c r="U35" i="14"/>
  <c r="T35" i="14"/>
  <c r="S35" i="14"/>
  <c r="AJ34" i="14"/>
  <c r="AI34" i="14"/>
  <c r="AH34" i="14"/>
  <c r="AG34" i="14"/>
  <c r="AF34" i="14"/>
  <c r="AE34" i="14"/>
  <c r="AD34" i="14"/>
  <c r="AC34" i="14"/>
  <c r="AA34" i="14"/>
  <c r="Z34" i="14"/>
  <c r="X34" i="14"/>
  <c r="W34" i="14"/>
  <c r="U34" i="14"/>
  <c r="T34" i="14"/>
  <c r="S34" i="14"/>
  <c r="AJ33" i="14"/>
  <c r="AI33" i="14"/>
  <c r="AH33" i="14"/>
  <c r="AF33" i="14"/>
  <c r="AE33" i="14"/>
  <c r="AD33" i="14"/>
  <c r="X33" i="14"/>
  <c r="W33" i="14"/>
  <c r="U33" i="14"/>
  <c r="T33" i="14"/>
  <c r="S33" i="14"/>
  <c r="AJ32" i="14"/>
  <c r="AI32" i="14"/>
  <c r="AH32" i="14"/>
  <c r="AE32" i="14"/>
  <c r="AD32" i="14"/>
  <c r="AC32" i="14"/>
  <c r="X32" i="14"/>
  <c r="W32" i="14"/>
  <c r="U32" i="14"/>
  <c r="T32" i="14"/>
  <c r="S32" i="14"/>
  <c r="AJ31" i="14"/>
  <c r="AI31" i="14"/>
  <c r="AH31" i="14"/>
  <c r="AG31" i="14"/>
  <c r="AE31" i="14"/>
  <c r="AD31" i="14"/>
  <c r="AC31" i="14"/>
  <c r="Z31" i="14"/>
  <c r="X31" i="14"/>
  <c r="W31" i="14"/>
  <c r="U31" i="14"/>
  <c r="T31" i="14"/>
  <c r="S31" i="14"/>
  <c r="AJ30" i="14"/>
  <c r="AI30" i="14"/>
  <c r="AH30" i="14"/>
  <c r="AE30" i="14"/>
  <c r="AD30" i="14"/>
  <c r="AC30" i="14"/>
  <c r="Z30" i="14"/>
  <c r="X30" i="14"/>
  <c r="W30" i="14"/>
  <c r="U30" i="14"/>
  <c r="T30" i="14"/>
  <c r="S30" i="14"/>
  <c r="AJ29" i="14"/>
  <c r="AI29" i="14"/>
  <c r="AH29" i="14"/>
  <c r="AE29" i="14"/>
  <c r="AD29" i="14"/>
  <c r="AC29" i="14"/>
  <c r="AB29" i="14"/>
  <c r="X29" i="14"/>
  <c r="W29" i="14"/>
  <c r="U29" i="14"/>
  <c r="T29" i="14"/>
  <c r="S29" i="14"/>
  <c r="AJ28" i="14"/>
  <c r="AI28" i="14"/>
  <c r="AH28" i="14"/>
  <c r="AE28" i="14"/>
  <c r="AD28" i="14"/>
  <c r="Z28" i="14"/>
  <c r="X28" i="14"/>
  <c r="W28" i="14"/>
  <c r="U28" i="14"/>
  <c r="T28" i="14"/>
  <c r="S28" i="14"/>
  <c r="AJ27" i="14"/>
  <c r="AI27" i="14"/>
  <c r="AH27" i="14"/>
  <c r="AF27" i="14"/>
  <c r="AE27" i="14"/>
  <c r="AD27" i="14"/>
  <c r="AC27" i="14"/>
  <c r="Z27" i="14"/>
  <c r="X27" i="14"/>
  <c r="W27" i="14"/>
  <c r="U27" i="14"/>
  <c r="T27" i="14"/>
  <c r="S27" i="14"/>
  <c r="AJ26" i="14"/>
  <c r="AI26" i="14"/>
  <c r="AH26" i="14"/>
  <c r="AF26" i="14"/>
  <c r="AE26" i="14"/>
  <c r="AD26" i="14"/>
  <c r="AC26" i="14"/>
  <c r="AA26" i="14"/>
  <c r="Z26" i="14"/>
  <c r="X26" i="14"/>
  <c r="W26" i="14"/>
  <c r="U26" i="14"/>
  <c r="T26" i="14"/>
  <c r="S26" i="14"/>
  <c r="AJ25" i="14"/>
  <c r="AK25" i="14" s="1"/>
  <c r="AI25" i="14"/>
  <c r="AH25" i="14"/>
  <c r="AF25" i="14"/>
  <c r="AE25" i="14"/>
  <c r="AD25" i="14"/>
  <c r="X25" i="14"/>
  <c r="W25" i="14"/>
  <c r="U25" i="14"/>
  <c r="T25" i="14"/>
  <c r="S25" i="14"/>
  <c r="AJ24" i="14"/>
  <c r="AK24" i="14" s="1"/>
  <c r="AI24" i="14"/>
  <c r="AH24" i="14"/>
  <c r="AF24" i="14"/>
  <c r="AE24" i="14"/>
  <c r="X24" i="14"/>
  <c r="W24" i="14"/>
  <c r="U24" i="14"/>
  <c r="T24" i="14"/>
  <c r="S24" i="14"/>
  <c r="AJ23" i="14"/>
  <c r="AK23" i="14" s="1"/>
  <c r="AI23" i="14"/>
  <c r="AH23" i="14"/>
  <c r="AF23" i="14"/>
  <c r="AE23" i="14"/>
  <c r="AD23" i="14"/>
  <c r="X23" i="14"/>
  <c r="W23" i="14"/>
  <c r="U23" i="14"/>
  <c r="T23" i="14"/>
  <c r="S23" i="14"/>
  <c r="AJ22" i="14"/>
  <c r="AK22" i="14" s="1"/>
  <c r="AI22" i="14"/>
  <c r="AH22" i="14"/>
  <c r="AF22" i="14"/>
  <c r="AE22" i="14"/>
  <c r="AD22" i="14"/>
  <c r="AC22" i="14"/>
  <c r="X22" i="14"/>
  <c r="W22" i="14"/>
  <c r="U22" i="14"/>
  <c r="T22" i="14"/>
  <c r="S22" i="14"/>
  <c r="AJ21" i="14"/>
  <c r="AK21" i="14" s="1"/>
  <c r="AI21" i="14"/>
  <c r="AH21" i="14"/>
  <c r="AF21" i="14"/>
  <c r="AE21" i="14"/>
  <c r="AD21" i="14"/>
  <c r="X21" i="14"/>
  <c r="W21" i="14"/>
  <c r="U21" i="14"/>
  <c r="T21" i="14"/>
  <c r="S21" i="14"/>
  <c r="AJ20" i="14"/>
  <c r="AK20" i="14" s="1"/>
  <c r="AI20" i="14"/>
  <c r="AH20" i="14"/>
  <c r="AF20" i="14"/>
  <c r="AE20" i="14"/>
  <c r="AD20" i="14"/>
  <c r="AC20" i="14"/>
  <c r="X20" i="14"/>
  <c r="W20" i="14"/>
  <c r="U20" i="14"/>
  <c r="T20" i="14"/>
  <c r="S20" i="14"/>
  <c r="AJ19" i="14"/>
  <c r="AK19" i="14" s="1"/>
  <c r="AI19" i="14"/>
  <c r="AH19" i="14"/>
  <c r="AF19" i="14"/>
  <c r="AE19" i="14"/>
  <c r="Z19" i="14"/>
  <c r="X19" i="14"/>
  <c r="W19" i="14"/>
  <c r="U19" i="14"/>
  <c r="T19" i="14"/>
  <c r="S19" i="14"/>
  <c r="AJ18" i="14"/>
  <c r="AK18" i="14" s="1"/>
  <c r="AI18" i="14"/>
  <c r="AH18" i="14"/>
  <c r="AG18" i="14"/>
  <c r="AE18" i="14"/>
  <c r="AD18" i="14"/>
  <c r="AC18" i="14"/>
  <c r="X18" i="14"/>
  <c r="W18" i="14"/>
  <c r="U18" i="14"/>
  <c r="T18" i="14"/>
  <c r="S18" i="14"/>
  <c r="E8" i="14"/>
  <c r="H69" i="13"/>
  <c r="G69" i="13"/>
  <c r="F69" i="13"/>
  <c r="E69" i="13"/>
  <c r="D69" i="13"/>
  <c r="H68" i="13"/>
  <c r="G68" i="13"/>
  <c r="F68" i="13"/>
  <c r="E68" i="13"/>
  <c r="D68" i="13"/>
  <c r="H67" i="13"/>
  <c r="G67" i="13"/>
  <c r="F67" i="13"/>
  <c r="E67" i="13"/>
  <c r="D67" i="13"/>
  <c r="H66" i="13"/>
  <c r="G66" i="13"/>
  <c r="F66" i="13"/>
  <c r="E66" i="13"/>
  <c r="D66" i="13"/>
  <c r="D58" i="13"/>
  <c r="E57" i="13"/>
  <c r="D57" i="13"/>
  <c r="X56" i="13"/>
  <c r="W56" i="13"/>
  <c r="V56" i="13"/>
  <c r="U56" i="13"/>
  <c r="T56" i="13"/>
  <c r="S56" i="13"/>
  <c r="F55" i="13"/>
  <c r="E55" i="13"/>
  <c r="B54" i="13"/>
  <c r="D16" i="68" s="1"/>
  <c r="AJ53" i="13"/>
  <c r="AI53" i="13"/>
  <c r="AH53" i="13"/>
  <c r="AG53" i="13"/>
  <c r="AF53" i="13"/>
  <c r="AE53" i="13"/>
  <c r="AD53" i="13"/>
  <c r="AC53" i="13"/>
  <c r="AB53" i="13"/>
  <c r="AA53" i="13"/>
  <c r="Z53" i="13"/>
  <c r="X53" i="13"/>
  <c r="W53" i="13"/>
  <c r="U53" i="13"/>
  <c r="T53" i="13"/>
  <c r="S53" i="13"/>
  <c r="AJ52" i="13"/>
  <c r="AI52" i="13"/>
  <c r="AH52" i="13"/>
  <c r="AG52" i="13"/>
  <c r="AF52" i="13"/>
  <c r="AE52" i="13"/>
  <c r="AD52" i="13"/>
  <c r="AC52" i="13"/>
  <c r="AB52" i="13"/>
  <c r="AA52" i="13"/>
  <c r="Z52" i="13"/>
  <c r="X52" i="13"/>
  <c r="W52" i="13"/>
  <c r="U52" i="13"/>
  <c r="T52" i="13"/>
  <c r="S52" i="13"/>
  <c r="AJ51" i="13"/>
  <c r="AI51" i="13"/>
  <c r="AH51" i="13"/>
  <c r="AG51" i="13"/>
  <c r="AF51" i="13"/>
  <c r="AE51" i="13"/>
  <c r="AD51" i="13"/>
  <c r="AC51" i="13"/>
  <c r="AB51" i="13"/>
  <c r="AA51" i="13"/>
  <c r="Z51" i="13"/>
  <c r="X51" i="13"/>
  <c r="W51" i="13"/>
  <c r="U51" i="13"/>
  <c r="T51" i="13"/>
  <c r="S51" i="13"/>
  <c r="AJ50" i="13"/>
  <c r="AI50" i="13"/>
  <c r="AH50" i="13"/>
  <c r="AG50" i="13"/>
  <c r="AF50" i="13"/>
  <c r="AE50" i="13"/>
  <c r="AD50" i="13"/>
  <c r="AC50" i="13"/>
  <c r="AB50" i="13"/>
  <c r="AA50" i="13"/>
  <c r="Z50" i="13"/>
  <c r="X50" i="13"/>
  <c r="W50" i="13"/>
  <c r="U50" i="13"/>
  <c r="T50" i="13"/>
  <c r="S50" i="13"/>
  <c r="AJ49" i="13"/>
  <c r="AI49" i="13"/>
  <c r="AH49" i="13"/>
  <c r="AG49" i="13"/>
  <c r="AF49" i="13"/>
  <c r="AE49" i="13"/>
  <c r="AD49" i="13"/>
  <c r="AC49" i="13"/>
  <c r="AB49" i="13"/>
  <c r="AA49" i="13"/>
  <c r="Z49" i="13"/>
  <c r="X49" i="13"/>
  <c r="W49" i="13"/>
  <c r="U49" i="13"/>
  <c r="T49" i="13"/>
  <c r="S49" i="13"/>
  <c r="AJ48" i="13"/>
  <c r="AI48" i="13"/>
  <c r="AH48" i="13"/>
  <c r="AG48" i="13"/>
  <c r="AF48" i="13"/>
  <c r="AE48" i="13"/>
  <c r="AD48" i="13"/>
  <c r="AC48" i="13"/>
  <c r="AB48" i="13"/>
  <c r="AA48" i="13"/>
  <c r="Z48" i="13"/>
  <c r="X48" i="13"/>
  <c r="W48" i="13"/>
  <c r="U48" i="13"/>
  <c r="T48" i="13"/>
  <c r="S48" i="13"/>
  <c r="AJ47" i="13"/>
  <c r="AI47" i="13"/>
  <c r="AH47" i="13"/>
  <c r="AG47" i="13"/>
  <c r="AF47" i="13"/>
  <c r="AE47" i="13"/>
  <c r="AD47" i="13"/>
  <c r="AC47" i="13"/>
  <c r="AB47" i="13"/>
  <c r="AA47" i="13"/>
  <c r="Z47" i="13"/>
  <c r="X47" i="13"/>
  <c r="W47" i="13"/>
  <c r="U47" i="13"/>
  <c r="T47" i="13"/>
  <c r="S47" i="13"/>
  <c r="AJ46" i="13"/>
  <c r="AI46" i="13"/>
  <c r="AH46" i="13"/>
  <c r="AG46" i="13"/>
  <c r="AF46" i="13"/>
  <c r="AE46" i="13"/>
  <c r="AD46" i="13"/>
  <c r="AC46" i="13"/>
  <c r="AB46" i="13"/>
  <c r="AA46" i="13"/>
  <c r="Z46" i="13"/>
  <c r="X46" i="13"/>
  <c r="W46" i="13"/>
  <c r="U46" i="13"/>
  <c r="T46" i="13"/>
  <c r="S46" i="13"/>
  <c r="AJ45" i="13"/>
  <c r="AI45" i="13"/>
  <c r="AH45" i="13"/>
  <c r="AG45" i="13"/>
  <c r="AF45" i="13"/>
  <c r="AE45" i="13"/>
  <c r="AD45" i="13"/>
  <c r="AC45" i="13"/>
  <c r="AB45" i="13"/>
  <c r="X45" i="13"/>
  <c r="W45" i="13"/>
  <c r="U45" i="13"/>
  <c r="T45" i="13"/>
  <c r="S45" i="13"/>
  <c r="AJ44" i="13"/>
  <c r="AI44" i="13"/>
  <c r="AH44" i="13"/>
  <c r="AG44" i="13"/>
  <c r="AF44" i="13"/>
  <c r="AE44" i="13"/>
  <c r="AD44" i="13"/>
  <c r="AC44" i="13"/>
  <c r="AB44" i="13"/>
  <c r="Z44" i="13"/>
  <c r="X44" i="13"/>
  <c r="W44" i="13"/>
  <c r="U44" i="13"/>
  <c r="T44" i="13"/>
  <c r="S44" i="13"/>
  <c r="AJ43" i="13"/>
  <c r="AI43" i="13"/>
  <c r="AH43" i="13"/>
  <c r="AG43" i="13"/>
  <c r="AF43" i="13"/>
  <c r="AE43" i="13"/>
  <c r="AD43" i="13"/>
  <c r="AC43" i="13"/>
  <c r="AA43" i="13"/>
  <c r="X43" i="13"/>
  <c r="W43" i="13"/>
  <c r="U43" i="13"/>
  <c r="T43" i="13"/>
  <c r="S43" i="13"/>
  <c r="AJ42" i="13"/>
  <c r="AI42" i="13"/>
  <c r="AH42" i="13"/>
  <c r="AG42" i="13"/>
  <c r="AF42" i="13"/>
  <c r="AE42" i="13"/>
  <c r="AD42" i="13"/>
  <c r="AC42" i="13"/>
  <c r="AB42" i="13"/>
  <c r="X42" i="13"/>
  <c r="W42" i="13"/>
  <c r="U42" i="13"/>
  <c r="T42" i="13"/>
  <c r="S42" i="13"/>
  <c r="AJ41" i="13"/>
  <c r="AI41" i="13"/>
  <c r="AH41" i="13"/>
  <c r="AG41" i="13"/>
  <c r="AF41" i="13"/>
  <c r="AE41" i="13"/>
  <c r="AD41" i="13"/>
  <c r="AC41" i="13"/>
  <c r="AB41" i="13"/>
  <c r="Z41" i="13"/>
  <c r="X41" i="13"/>
  <c r="W41" i="13"/>
  <c r="U41" i="13"/>
  <c r="T41" i="13"/>
  <c r="S41" i="13"/>
  <c r="AJ40" i="13"/>
  <c r="AI40" i="13"/>
  <c r="AH40" i="13"/>
  <c r="AG40" i="13"/>
  <c r="AF40" i="13"/>
  <c r="AE40" i="13"/>
  <c r="AD40" i="13"/>
  <c r="AC40" i="13"/>
  <c r="Z40" i="13"/>
  <c r="X40" i="13"/>
  <c r="W40" i="13"/>
  <c r="U40" i="13"/>
  <c r="T40" i="13"/>
  <c r="S40" i="13"/>
  <c r="AJ39" i="13"/>
  <c r="AI39" i="13"/>
  <c r="AH39" i="13"/>
  <c r="AG39" i="13"/>
  <c r="AF39" i="13"/>
  <c r="AE39" i="13"/>
  <c r="AD39" i="13"/>
  <c r="AC39" i="13"/>
  <c r="AB39" i="13"/>
  <c r="AA39" i="13"/>
  <c r="X39" i="13"/>
  <c r="W39" i="13"/>
  <c r="U39" i="13"/>
  <c r="T39" i="13"/>
  <c r="S39" i="13"/>
  <c r="AJ38" i="13"/>
  <c r="AI38" i="13"/>
  <c r="AH38" i="13"/>
  <c r="AG38" i="13"/>
  <c r="AF38" i="13"/>
  <c r="AE38" i="13"/>
  <c r="AD38" i="13"/>
  <c r="AC38" i="13"/>
  <c r="AB38" i="13"/>
  <c r="AA38" i="13"/>
  <c r="Z38" i="13"/>
  <c r="X38" i="13"/>
  <c r="W38" i="13"/>
  <c r="U38" i="13"/>
  <c r="T38" i="13"/>
  <c r="S38" i="13"/>
  <c r="AJ37" i="13"/>
  <c r="AI37" i="13"/>
  <c r="AH37" i="13"/>
  <c r="AG37" i="13"/>
  <c r="AF37" i="13"/>
  <c r="AE37" i="13"/>
  <c r="AD37" i="13"/>
  <c r="AC37" i="13"/>
  <c r="AB37" i="13"/>
  <c r="Z37" i="13"/>
  <c r="X37" i="13"/>
  <c r="W37" i="13"/>
  <c r="U37" i="13"/>
  <c r="T37" i="13"/>
  <c r="S37" i="13"/>
  <c r="AJ36" i="13"/>
  <c r="AI36" i="13"/>
  <c r="AH36" i="13"/>
  <c r="AG36" i="13"/>
  <c r="AF36" i="13"/>
  <c r="AE36" i="13"/>
  <c r="AD36" i="13"/>
  <c r="AB36" i="13"/>
  <c r="AA36" i="13"/>
  <c r="X36" i="13"/>
  <c r="W36" i="13"/>
  <c r="U36" i="13"/>
  <c r="T36" i="13"/>
  <c r="S36" i="13"/>
  <c r="AJ35" i="13"/>
  <c r="AI35" i="13"/>
  <c r="AH35" i="13"/>
  <c r="AG35" i="13"/>
  <c r="AF35" i="13"/>
  <c r="AE35" i="13"/>
  <c r="AD35" i="13"/>
  <c r="AC35" i="13"/>
  <c r="Z35" i="13"/>
  <c r="X35" i="13"/>
  <c r="W35" i="13"/>
  <c r="U35" i="13"/>
  <c r="T35" i="13"/>
  <c r="S35" i="13"/>
  <c r="AJ34" i="13"/>
  <c r="AI34" i="13"/>
  <c r="AH34" i="13"/>
  <c r="AG34" i="13"/>
  <c r="AF34" i="13"/>
  <c r="AE34" i="13"/>
  <c r="AD34" i="13"/>
  <c r="AC34" i="13"/>
  <c r="AA34" i="13"/>
  <c r="X34" i="13"/>
  <c r="W34" i="13"/>
  <c r="U34" i="13"/>
  <c r="T34" i="13"/>
  <c r="S34" i="13"/>
  <c r="AJ33" i="13"/>
  <c r="AI33" i="13"/>
  <c r="AH33" i="13"/>
  <c r="AG33" i="13"/>
  <c r="AF33" i="13"/>
  <c r="AE33" i="13"/>
  <c r="AD33" i="13"/>
  <c r="AC33" i="13"/>
  <c r="Z33" i="13"/>
  <c r="X33" i="13"/>
  <c r="W33" i="13"/>
  <c r="U33" i="13"/>
  <c r="T33" i="13"/>
  <c r="S33" i="13"/>
  <c r="AJ32" i="13"/>
  <c r="AI32" i="13"/>
  <c r="AH32" i="13"/>
  <c r="AG32" i="13"/>
  <c r="AF32" i="13"/>
  <c r="AE32" i="13"/>
  <c r="AD32" i="13"/>
  <c r="AC32" i="13"/>
  <c r="AB32" i="13"/>
  <c r="Z32" i="13"/>
  <c r="X32" i="13"/>
  <c r="W32" i="13"/>
  <c r="U32" i="13"/>
  <c r="T32" i="13"/>
  <c r="S32" i="13"/>
  <c r="AJ31" i="13"/>
  <c r="AI31" i="13"/>
  <c r="AH31" i="13"/>
  <c r="AG31" i="13"/>
  <c r="AF31" i="13"/>
  <c r="AE31" i="13"/>
  <c r="AD31" i="13"/>
  <c r="AC31" i="13"/>
  <c r="AB31" i="13"/>
  <c r="AA31" i="13"/>
  <c r="X31" i="13"/>
  <c r="W31" i="13"/>
  <c r="U31" i="13"/>
  <c r="T31" i="13"/>
  <c r="S31" i="13"/>
  <c r="AJ30" i="13"/>
  <c r="AI30" i="13"/>
  <c r="AH30" i="13"/>
  <c r="AG30" i="13"/>
  <c r="AF30" i="13"/>
  <c r="AE30" i="13"/>
  <c r="AD30" i="13"/>
  <c r="AC30" i="13"/>
  <c r="AA30" i="13"/>
  <c r="Z30" i="13"/>
  <c r="X30" i="13"/>
  <c r="W30" i="13"/>
  <c r="U30" i="13"/>
  <c r="T30" i="13"/>
  <c r="S30" i="13"/>
  <c r="AJ29" i="13"/>
  <c r="AI29" i="13"/>
  <c r="AH29" i="13"/>
  <c r="AG29" i="13"/>
  <c r="AF29" i="13"/>
  <c r="AE29" i="13"/>
  <c r="AD29" i="13"/>
  <c r="X29" i="13"/>
  <c r="W29" i="13"/>
  <c r="U29" i="13"/>
  <c r="T29" i="13"/>
  <c r="S29" i="13"/>
  <c r="AJ28" i="13"/>
  <c r="AK28" i="13" s="1"/>
  <c r="AI28" i="13"/>
  <c r="AH28" i="13"/>
  <c r="AG28" i="13"/>
  <c r="AF28" i="13"/>
  <c r="AE28" i="13"/>
  <c r="AD28" i="13"/>
  <c r="Z28" i="13"/>
  <c r="X28" i="13"/>
  <c r="W28" i="13"/>
  <c r="U28" i="13"/>
  <c r="T28" i="13"/>
  <c r="S28" i="13"/>
  <c r="AJ27" i="13"/>
  <c r="AK27" i="13" s="1"/>
  <c r="AI27" i="13"/>
  <c r="AH27" i="13"/>
  <c r="AG27" i="13"/>
  <c r="AF27" i="13"/>
  <c r="AE27" i="13"/>
  <c r="AD27" i="13"/>
  <c r="X27" i="13"/>
  <c r="W27" i="13"/>
  <c r="U27" i="13"/>
  <c r="T27" i="13"/>
  <c r="S27" i="13"/>
  <c r="AJ26" i="13"/>
  <c r="AK26" i="13" s="1"/>
  <c r="AI26" i="13"/>
  <c r="AH26" i="13"/>
  <c r="AG26" i="13"/>
  <c r="AF26" i="13"/>
  <c r="AE26" i="13"/>
  <c r="Z26" i="13"/>
  <c r="X26" i="13"/>
  <c r="W26" i="13"/>
  <c r="U26" i="13"/>
  <c r="T26" i="13"/>
  <c r="S26" i="13"/>
  <c r="AJ25" i="13"/>
  <c r="AK25" i="13" s="1"/>
  <c r="AI25" i="13"/>
  <c r="AH25" i="13"/>
  <c r="AG25" i="13"/>
  <c r="AF25" i="13"/>
  <c r="AE25" i="13"/>
  <c r="AD25" i="13"/>
  <c r="X25" i="13"/>
  <c r="W25" i="13"/>
  <c r="U25" i="13"/>
  <c r="T25" i="13"/>
  <c r="S25" i="13"/>
  <c r="AJ24" i="13"/>
  <c r="AK24" i="13" s="1"/>
  <c r="AI24" i="13"/>
  <c r="AH24" i="13"/>
  <c r="AG24" i="13"/>
  <c r="AF24" i="13"/>
  <c r="AE24" i="13"/>
  <c r="X24" i="13"/>
  <c r="W24" i="13"/>
  <c r="U24" i="13"/>
  <c r="T24" i="13"/>
  <c r="S24" i="13"/>
  <c r="AJ23" i="13"/>
  <c r="AK23" i="13" s="1"/>
  <c r="AI23" i="13"/>
  <c r="AH23" i="13"/>
  <c r="AG23" i="13"/>
  <c r="AF23" i="13"/>
  <c r="AE23" i="13"/>
  <c r="AD23" i="13"/>
  <c r="X23" i="13"/>
  <c r="W23" i="13"/>
  <c r="U23" i="13"/>
  <c r="T23" i="13"/>
  <c r="S23" i="13"/>
  <c r="AJ22" i="13"/>
  <c r="AK22" i="13" s="1"/>
  <c r="AI22" i="13"/>
  <c r="AH22" i="13"/>
  <c r="AG22" i="13"/>
  <c r="AF22" i="13"/>
  <c r="AE22" i="13"/>
  <c r="AD22" i="13"/>
  <c r="X22" i="13"/>
  <c r="W22" i="13"/>
  <c r="U22" i="13"/>
  <c r="T22" i="13"/>
  <c r="S22" i="13"/>
  <c r="AJ21" i="13"/>
  <c r="AK21" i="13" s="1"/>
  <c r="AI21" i="13"/>
  <c r="AH21" i="13"/>
  <c r="AG21" i="13"/>
  <c r="AF21" i="13"/>
  <c r="AE21" i="13"/>
  <c r="AD21" i="13"/>
  <c r="X21" i="13"/>
  <c r="W21" i="13"/>
  <c r="U21" i="13"/>
  <c r="T21" i="13"/>
  <c r="S21" i="13"/>
  <c r="AJ20" i="13"/>
  <c r="AK20" i="13" s="1"/>
  <c r="AI20" i="13"/>
  <c r="AH20" i="13"/>
  <c r="AG20" i="13"/>
  <c r="AF20" i="13"/>
  <c r="AE20" i="13"/>
  <c r="AD20" i="13"/>
  <c r="X20" i="13"/>
  <c r="W20" i="13"/>
  <c r="U20" i="13"/>
  <c r="T20" i="13"/>
  <c r="S20" i="13"/>
  <c r="AJ19" i="13"/>
  <c r="AK19" i="13" s="1"/>
  <c r="AI19" i="13"/>
  <c r="AH19" i="13"/>
  <c r="AG19" i="13"/>
  <c r="AF19" i="13"/>
  <c r="AE19" i="13"/>
  <c r="AD19" i="13"/>
  <c r="X19" i="13"/>
  <c r="W19" i="13"/>
  <c r="U19" i="13"/>
  <c r="T19" i="13"/>
  <c r="S19" i="13"/>
  <c r="AJ18" i="13"/>
  <c r="AK18" i="13" s="1"/>
  <c r="AI18" i="13"/>
  <c r="AH18" i="13"/>
  <c r="AG18" i="13"/>
  <c r="AF18" i="13"/>
  <c r="AE18" i="13"/>
  <c r="AD18" i="13"/>
  <c r="X18" i="13"/>
  <c r="W18" i="13"/>
  <c r="U18" i="13"/>
  <c r="T18" i="13"/>
  <c r="S18" i="13"/>
  <c r="E8" i="13"/>
  <c r="L3" i="13"/>
  <c r="J3" i="13"/>
  <c r="S2" i="13"/>
  <c r="M2" i="13"/>
  <c r="L2" i="13"/>
  <c r="K2" i="13"/>
  <c r="J2" i="13"/>
  <c r="AA48" i="15" l="1"/>
  <c r="AA44" i="15"/>
  <c r="AA42" i="15"/>
  <c r="AA51" i="15"/>
  <c r="AA52" i="15"/>
  <c r="AA50" i="15"/>
  <c r="AA43" i="15"/>
  <c r="AA40" i="15"/>
  <c r="AA49" i="15"/>
  <c r="AS55" i="16"/>
  <c r="W26" i="68" s="1"/>
  <c r="W28" i="68" s="1"/>
  <c r="W29" i="68" s="1"/>
  <c r="AU55" i="16"/>
  <c r="AA26" i="68" s="1"/>
  <c r="AA28" i="68" s="1"/>
  <c r="AA29" i="68" s="1"/>
  <c r="AS56" i="16"/>
  <c r="X26" i="68" s="1"/>
  <c r="X28" i="68" s="1"/>
  <c r="X29" i="68" s="1"/>
  <c r="AU56" i="16"/>
  <c r="AB26" i="68" s="1"/>
  <c r="AB28" i="68" s="1"/>
  <c r="AB29" i="68" s="1"/>
  <c r="AT55" i="16"/>
  <c r="Y26" i="68" s="1"/>
  <c r="Y28" i="68" s="1"/>
  <c r="Y29" i="68" s="1"/>
  <c r="AT56" i="16"/>
  <c r="Z26" i="68" s="1"/>
  <c r="Z28" i="68" s="1"/>
  <c r="Z29" i="68" s="1"/>
  <c r="AS56" i="17"/>
  <c r="X24" i="19" s="1"/>
  <c r="AS55" i="17"/>
  <c r="W24" i="19" s="1"/>
  <c r="AU56" i="17"/>
  <c r="AB24" i="19" s="1"/>
  <c r="AT56" i="17"/>
  <c r="Z24" i="19" s="1"/>
  <c r="AU55" i="17"/>
  <c r="AA24" i="19" s="1"/>
  <c r="AT55" i="17"/>
  <c r="Y24" i="19" s="1"/>
  <c r="AU56" i="15"/>
  <c r="AB22" i="19" s="1"/>
  <c r="AT55" i="15"/>
  <c r="AT56" i="15"/>
  <c r="Z22" i="19" s="1"/>
  <c r="AS56" i="15"/>
  <c r="X22" i="19" s="1"/>
  <c r="AU55" i="15"/>
  <c r="AA22" i="19" s="1"/>
  <c r="AS55" i="15"/>
  <c r="AQ56" i="15"/>
  <c r="AQ54" i="15" s="1"/>
  <c r="D22" i="68"/>
  <c r="AQ56" i="13"/>
  <c r="AO54" i="13"/>
  <c r="D20" i="19"/>
  <c r="AQ56" i="14"/>
  <c r="AQ54" i="14" s="1"/>
  <c r="AQ56" i="17"/>
  <c r="AQ54" i="17" s="1"/>
  <c r="G72" i="17"/>
  <c r="G70" i="17"/>
  <c r="G74" i="17" s="1"/>
  <c r="D24" i="19"/>
  <c r="AP54" i="17"/>
  <c r="AO54" i="17"/>
  <c r="Y29" i="17"/>
  <c r="Y30" i="17"/>
  <c r="Y36" i="17"/>
  <c r="AB36" i="17" s="1"/>
  <c r="Y41" i="17"/>
  <c r="Z41" i="17" s="1"/>
  <c r="Y22" i="17"/>
  <c r="Y27" i="17"/>
  <c r="Y48" i="17"/>
  <c r="Y53" i="17"/>
  <c r="Y25" i="17"/>
  <c r="AG25" i="17" s="1"/>
  <c r="Y44" i="17"/>
  <c r="Y37" i="17"/>
  <c r="Y42" i="17"/>
  <c r="AC42" i="17" s="1"/>
  <c r="Y51" i="17"/>
  <c r="Y35" i="17"/>
  <c r="Y50" i="13"/>
  <c r="Y40" i="13"/>
  <c r="Y24" i="13"/>
  <c r="Y44" i="13"/>
  <c r="AA44" i="13" s="1"/>
  <c r="Y45" i="13"/>
  <c r="Y29" i="13"/>
  <c r="Y27" i="13"/>
  <c r="Y30" i="13"/>
  <c r="AB30" i="13" s="1"/>
  <c r="Y41" i="13"/>
  <c r="AA41" i="13" s="1"/>
  <c r="Y25" i="13"/>
  <c r="Y42" i="13"/>
  <c r="Y23" i="13"/>
  <c r="Y48" i="13"/>
  <c r="Y53" i="13"/>
  <c r="Y37" i="13"/>
  <c r="AA37" i="13" s="1"/>
  <c r="Y36" i="13"/>
  <c r="Y51" i="13"/>
  <c r="Y44" i="14"/>
  <c r="AA44" i="14" s="1"/>
  <c r="Y41" i="14"/>
  <c r="AC41" i="14" s="1"/>
  <c r="Y24" i="14"/>
  <c r="AC24" i="14" s="1"/>
  <c r="Y49" i="14"/>
  <c r="Y30" i="14"/>
  <c r="Y42" i="14"/>
  <c r="AB42" i="14" s="1"/>
  <c r="Y51" i="14"/>
  <c r="Y25" i="14"/>
  <c r="Y47" i="14"/>
  <c r="Z47" i="14" s="1"/>
  <c r="Y36" i="14"/>
  <c r="AB36" i="14" s="1"/>
  <c r="Y31" i="14"/>
  <c r="Y38" i="14"/>
  <c r="AB38" i="14" s="1"/>
  <c r="Y53" i="14"/>
  <c r="Y24" i="17"/>
  <c r="G70" i="15"/>
  <c r="G74" i="15" s="1"/>
  <c r="D22" i="19"/>
  <c r="AO54" i="15"/>
  <c r="K63" i="15" s="1"/>
  <c r="D16" i="19"/>
  <c r="AP54" i="13"/>
  <c r="AO55" i="16"/>
  <c r="O26" i="68" s="1"/>
  <c r="O29" i="68" s="1"/>
  <c r="Y45" i="17"/>
  <c r="Y50" i="17"/>
  <c r="Y26" i="17"/>
  <c r="AB26" i="17" s="1"/>
  <c r="Y28" i="17"/>
  <c r="Y43" i="17"/>
  <c r="AC43" i="17" s="1"/>
  <c r="Y49" i="17"/>
  <c r="Y33" i="17"/>
  <c r="Y47" i="17"/>
  <c r="AA47" i="17" s="1"/>
  <c r="S54" i="17"/>
  <c r="S55" i="17" s="1"/>
  <c r="D63" i="17" s="1"/>
  <c r="Y32" i="17"/>
  <c r="Y34" i="17"/>
  <c r="Y23" i="17"/>
  <c r="Y31" i="17"/>
  <c r="Y52" i="17"/>
  <c r="O24" i="19"/>
  <c r="Y39" i="17"/>
  <c r="Y46" i="17"/>
  <c r="AB46" i="17" s="1"/>
  <c r="Y21" i="17"/>
  <c r="Y38" i="17"/>
  <c r="AB38" i="17" s="1"/>
  <c r="Y40" i="17"/>
  <c r="AB40" i="17" s="1"/>
  <c r="Y35" i="15"/>
  <c r="Y40" i="15"/>
  <c r="Y26" i="15"/>
  <c r="Z26" i="15" s="1"/>
  <c r="Y30" i="15"/>
  <c r="Y32" i="15"/>
  <c r="AA32" i="15" s="1"/>
  <c r="Y29" i="15"/>
  <c r="Y42" i="15"/>
  <c r="Y50" i="15"/>
  <c r="Y34" i="15"/>
  <c r="Y49" i="15"/>
  <c r="Y39" i="15"/>
  <c r="Y51" i="15"/>
  <c r="Y36" i="15"/>
  <c r="Y46" i="15"/>
  <c r="Y41" i="15"/>
  <c r="Y28" i="15"/>
  <c r="Z28" i="15" s="1"/>
  <c r="Y52" i="15"/>
  <c r="Y38" i="15"/>
  <c r="Y45" i="15"/>
  <c r="Y48" i="15"/>
  <c r="Y31" i="15"/>
  <c r="Y27" i="15"/>
  <c r="AF27" i="15" s="1"/>
  <c r="Y44" i="15"/>
  <c r="Y47" i="15"/>
  <c r="Y37" i="15"/>
  <c r="Z37" i="15" s="1"/>
  <c r="Y33" i="15"/>
  <c r="AB33" i="15" s="1"/>
  <c r="Y53" i="15"/>
  <c r="Y43" i="15"/>
  <c r="Y43" i="14"/>
  <c r="AB43" i="14" s="1"/>
  <c r="Y48" i="14"/>
  <c r="Y29" i="14"/>
  <c r="Y35" i="14"/>
  <c r="AA35" i="14" s="1"/>
  <c r="Y37" i="14"/>
  <c r="AA37" i="14" s="1"/>
  <c r="Y27" i="14"/>
  <c r="Y28" i="14"/>
  <c r="AC28" i="14" s="1"/>
  <c r="Y33" i="14"/>
  <c r="Z33" i="14" s="1"/>
  <c r="Y34" i="14"/>
  <c r="AB34" i="14" s="1"/>
  <c r="Y40" i="14"/>
  <c r="AB40" i="14" s="1"/>
  <c r="Y46" i="14"/>
  <c r="AA46" i="14" s="1"/>
  <c r="Y45" i="14"/>
  <c r="AA45" i="14" s="1"/>
  <c r="Y39" i="14"/>
  <c r="AB39" i="14" s="1"/>
  <c r="Y50" i="14"/>
  <c r="Y52" i="14"/>
  <c r="Y26" i="14"/>
  <c r="Y32" i="14"/>
  <c r="AA32" i="14" s="1"/>
  <c r="Y31" i="13"/>
  <c r="Z31" i="13" s="1"/>
  <c r="Y34" i="13"/>
  <c r="Y46" i="13"/>
  <c r="Y38" i="13"/>
  <c r="D70" i="13"/>
  <c r="D74" i="13" s="1"/>
  <c r="E70" i="13"/>
  <c r="E74" i="13" s="1"/>
  <c r="AG54" i="13"/>
  <c r="AG55" i="13" s="1"/>
  <c r="Y33" i="13"/>
  <c r="G70" i="13"/>
  <c r="G74" i="13" s="1"/>
  <c r="Y26" i="13"/>
  <c r="Y47" i="13"/>
  <c r="X54" i="13"/>
  <c r="X55" i="13" s="1"/>
  <c r="I63" i="13" s="1"/>
  <c r="Y28" i="13"/>
  <c r="AC28" i="13" s="1"/>
  <c r="Y32" i="13"/>
  <c r="AA32" i="13" s="1"/>
  <c r="Y35" i="13"/>
  <c r="Y43" i="13"/>
  <c r="Y49" i="13"/>
  <c r="Y39" i="13"/>
  <c r="Z39" i="13" s="1"/>
  <c r="Y52" i="13"/>
  <c r="AF54" i="13"/>
  <c r="AF55" i="13" s="1"/>
  <c r="AP55" i="16"/>
  <c r="Q26" i="68" s="1"/>
  <c r="Q29" i="68" s="1"/>
  <c r="X54" i="17"/>
  <c r="X55" i="17" s="1"/>
  <c r="I63" i="17" s="1"/>
  <c r="AE54" i="17"/>
  <c r="AE55" i="17" s="1"/>
  <c r="T54" i="17"/>
  <c r="T55" i="17" s="1"/>
  <c r="E63" i="17" s="1"/>
  <c r="U54" i="17"/>
  <c r="U55" i="17" s="1"/>
  <c r="J54" i="17" s="1"/>
  <c r="V54" i="17"/>
  <c r="V55" i="17" s="1"/>
  <c r="G63" i="17" s="1"/>
  <c r="Y20" i="17"/>
  <c r="W54" i="17"/>
  <c r="Y19" i="17"/>
  <c r="Y18" i="17"/>
  <c r="F72" i="17"/>
  <c r="E72" i="17"/>
  <c r="H72" i="17"/>
  <c r="D70" i="17"/>
  <c r="D74" i="17" s="1"/>
  <c r="E70" i="17"/>
  <c r="E74" i="17" s="1"/>
  <c r="F70" i="17"/>
  <c r="F74" i="17" s="1"/>
  <c r="H70" i="17"/>
  <c r="H74" i="17" s="1"/>
  <c r="D72" i="17"/>
  <c r="Y23" i="15"/>
  <c r="Z23" i="15" s="1"/>
  <c r="Y22" i="15"/>
  <c r="AF22" i="15" s="1"/>
  <c r="Y24" i="15"/>
  <c r="S54" i="15"/>
  <c r="S55" i="15" s="1"/>
  <c r="D63" i="15" s="1"/>
  <c r="Y25" i="15"/>
  <c r="AC25" i="15" s="1"/>
  <c r="U54" i="15"/>
  <c r="U55" i="15" s="1"/>
  <c r="AI54" i="15"/>
  <c r="AI55" i="15" s="1"/>
  <c r="X54" i="15"/>
  <c r="X55" i="15" s="1"/>
  <c r="T54" i="15"/>
  <c r="T55" i="15" s="1"/>
  <c r="W54" i="15"/>
  <c r="W55" i="15" s="1"/>
  <c r="AE54" i="15"/>
  <c r="AE55" i="15" s="1"/>
  <c r="H70" i="15"/>
  <c r="H74" i="15" s="1"/>
  <c r="D70" i="15"/>
  <c r="D74" i="15" s="1"/>
  <c r="E70" i="15"/>
  <c r="E74" i="15" s="1"/>
  <c r="F70" i="15"/>
  <c r="F74" i="15" s="1"/>
  <c r="AO63" i="17"/>
  <c r="BA54" i="16"/>
  <c r="AY54" i="16" s="1"/>
  <c r="AQ56" i="16"/>
  <c r="AQ54" i="16" s="1"/>
  <c r="R26" i="68" s="1"/>
  <c r="R29" i="68" s="1"/>
  <c r="AH54" i="15"/>
  <c r="AH55" i="15" s="1"/>
  <c r="V54" i="15"/>
  <c r="V55" i="15" s="1"/>
  <c r="G63" i="15" s="1"/>
  <c r="Y21" i="15"/>
  <c r="Y18" i="15"/>
  <c r="Y20" i="15"/>
  <c r="AF20" i="15" s="1"/>
  <c r="D72" i="15"/>
  <c r="E72" i="15"/>
  <c r="AD54" i="15"/>
  <c r="AD55" i="15" s="1"/>
  <c r="Y19" i="15"/>
  <c r="AG19" i="15" s="1"/>
  <c r="F72" i="15"/>
  <c r="G72" i="15"/>
  <c r="H72" i="15"/>
  <c r="AO63" i="15"/>
  <c r="X54" i="14"/>
  <c r="X55" i="14" s="1"/>
  <c r="I63" i="14" s="1"/>
  <c r="Y18" i="14"/>
  <c r="AH54" i="14"/>
  <c r="Y20" i="14"/>
  <c r="Y19" i="14"/>
  <c r="T54" i="14"/>
  <c r="D70" i="14"/>
  <c r="D74" i="14" s="1"/>
  <c r="AE54" i="14"/>
  <c r="AE55" i="14" s="1"/>
  <c r="E70" i="14"/>
  <c r="E74" i="14" s="1"/>
  <c r="S54" i="14"/>
  <c r="S55" i="14" s="1"/>
  <c r="H54" i="14" s="1"/>
  <c r="F20" i="19" s="1"/>
  <c r="F70" i="14"/>
  <c r="F74" i="14" s="1"/>
  <c r="Y23" i="14"/>
  <c r="U54" i="14"/>
  <c r="U55" i="14" s="1"/>
  <c r="F63" i="14" s="1"/>
  <c r="H70" i="14"/>
  <c r="H74" i="14" s="1"/>
  <c r="V54" i="14"/>
  <c r="AI54" i="14"/>
  <c r="AI55" i="14" s="1"/>
  <c r="W54" i="14"/>
  <c r="W55" i="14" s="1"/>
  <c r="H63" i="14" s="1"/>
  <c r="Y22" i="14"/>
  <c r="AO55" i="14"/>
  <c r="O20" i="19" s="1"/>
  <c r="Y21" i="14"/>
  <c r="AG21" i="14" s="1"/>
  <c r="G70" i="14"/>
  <c r="G74" i="14" s="1"/>
  <c r="D72" i="14"/>
  <c r="E72" i="14"/>
  <c r="F72" i="14"/>
  <c r="G72" i="14"/>
  <c r="H72" i="14"/>
  <c r="AO63" i="14"/>
  <c r="AD24" i="14"/>
  <c r="AH54" i="13"/>
  <c r="AH55" i="13" s="1"/>
  <c r="U54" i="13"/>
  <c r="U55" i="13" s="1"/>
  <c r="F63" i="13" s="1"/>
  <c r="Y22" i="13"/>
  <c r="Y21" i="13"/>
  <c r="T54" i="13"/>
  <c r="AI54" i="13"/>
  <c r="AI55" i="13" s="1"/>
  <c r="S54" i="13"/>
  <c r="S55" i="13" s="1"/>
  <c r="D63" i="13" s="1"/>
  <c r="AE54" i="13"/>
  <c r="AE55" i="13" s="1"/>
  <c r="V54" i="13"/>
  <c r="V55" i="13" s="1"/>
  <c r="G63" i="13" s="1"/>
  <c r="W54" i="13"/>
  <c r="W55" i="13" s="1"/>
  <c r="H63" i="13" s="1"/>
  <c r="Y18" i="13"/>
  <c r="F70" i="13"/>
  <c r="F74" i="13" s="1"/>
  <c r="H70" i="13"/>
  <c r="H74" i="13" s="1"/>
  <c r="D72" i="13"/>
  <c r="E72" i="13"/>
  <c r="F72" i="13"/>
  <c r="Y20" i="13"/>
  <c r="AC20" i="13" s="1"/>
  <c r="G72" i="13"/>
  <c r="Y19" i="13"/>
  <c r="H72" i="13"/>
  <c r="AD24" i="13"/>
  <c r="AA26" i="13" l="1"/>
  <c r="AD26" i="13"/>
  <c r="AD54" i="13" s="1"/>
  <c r="AA18" i="13"/>
  <c r="AC18" i="13"/>
  <c r="AC21" i="17"/>
  <c r="AA21" i="17"/>
  <c r="AG23" i="14"/>
  <c r="AC23" i="14"/>
  <c r="AG20" i="14"/>
  <c r="AA20" i="14"/>
  <c r="AF18" i="14"/>
  <c r="AB18" i="14"/>
  <c r="Z27" i="13"/>
  <c r="AB27" i="13"/>
  <c r="Z23" i="14"/>
  <c r="Z19" i="13"/>
  <c r="AB19" i="13"/>
  <c r="AC19" i="15"/>
  <c r="AB29" i="13"/>
  <c r="Z29" i="13"/>
  <c r="AB25" i="13"/>
  <c r="AA25" i="13"/>
  <c r="Z24" i="13"/>
  <c r="AA24" i="13"/>
  <c r="AG19" i="17"/>
  <c r="Z19" i="17"/>
  <c r="AG32" i="14"/>
  <c r="AF32" i="14"/>
  <c r="AG26" i="14"/>
  <c r="AH26" i="17"/>
  <c r="AC26" i="17"/>
  <c r="AB30" i="14"/>
  <c r="AB31" i="14"/>
  <c r="AA24" i="14"/>
  <c r="AG24" i="14"/>
  <c r="AA27" i="14"/>
  <c r="AA23" i="13"/>
  <c r="AC23" i="13"/>
  <c r="L54" i="13"/>
  <c r="J16" i="19" s="1"/>
  <c r="K54" i="13"/>
  <c r="I16" i="19" s="1"/>
  <c r="AQ54" i="13"/>
  <c r="R16" i="19" s="1"/>
  <c r="H54" i="17"/>
  <c r="F24" i="19" s="1"/>
  <c r="AA29" i="17"/>
  <c r="AG27" i="17"/>
  <c r="AA23" i="17"/>
  <c r="AC19" i="17"/>
  <c r="AA20" i="17"/>
  <c r="AB18" i="17"/>
  <c r="AB25" i="15"/>
  <c r="AA24" i="15"/>
  <c r="AB22" i="15"/>
  <c r="AB21" i="15"/>
  <c r="AB19" i="15"/>
  <c r="AB25" i="14"/>
  <c r="AB22" i="14"/>
  <c r="AO63" i="16"/>
  <c r="AA26" i="17"/>
  <c r="Z26" i="17"/>
  <c r="AB21" i="14"/>
  <c r="AC21" i="14"/>
  <c r="AA25" i="17"/>
  <c r="Z25" i="17"/>
  <c r="AB31" i="15"/>
  <c r="AA31" i="15"/>
  <c r="AB28" i="19"/>
  <c r="AB29" i="19" s="1"/>
  <c r="H54" i="15"/>
  <c r="F22" i="19" s="1"/>
  <c r="X28" i="19"/>
  <c r="X29" i="19" s="1"/>
  <c r="Z28" i="19"/>
  <c r="Z29" i="19" s="1"/>
  <c r="W22" i="19"/>
  <c r="W28" i="19" s="1"/>
  <c r="W29" i="19" s="1"/>
  <c r="Y22" i="19"/>
  <c r="Y28" i="19" s="1"/>
  <c r="Y29" i="19" s="1"/>
  <c r="AA28" i="19"/>
  <c r="AA29" i="19" s="1"/>
  <c r="Z48" i="17"/>
  <c r="AA48" i="17"/>
  <c r="AD45" i="17"/>
  <c r="AB45" i="17"/>
  <c r="AC44" i="17"/>
  <c r="AB44" i="17"/>
  <c r="AB39" i="17"/>
  <c r="AA39" i="17"/>
  <c r="AB37" i="17"/>
  <c r="AC37" i="17"/>
  <c r="AC35" i="17"/>
  <c r="AB35" i="17"/>
  <c r="AD34" i="17"/>
  <c r="AB34" i="17"/>
  <c r="AA33" i="17"/>
  <c r="AB33" i="17"/>
  <c r="Z32" i="17"/>
  <c r="AA32" i="17"/>
  <c r="Z31" i="17"/>
  <c r="AA31" i="17"/>
  <c r="AC30" i="17"/>
  <c r="AB30" i="17"/>
  <c r="AD23" i="17"/>
  <c r="AB23" i="17"/>
  <c r="Z45" i="13"/>
  <c r="AA45" i="13"/>
  <c r="Z43" i="13"/>
  <c r="AB43" i="13"/>
  <c r="Z42" i="13"/>
  <c r="AA42" i="13"/>
  <c r="AA40" i="13"/>
  <c r="AB40" i="13"/>
  <c r="AC36" i="13"/>
  <c r="Z36" i="13"/>
  <c r="AA35" i="13"/>
  <c r="AB35" i="13"/>
  <c r="AB34" i="13"/>
  <c r="Z34" i="13"/>
  <c r="AB33" i="13"/>
  <c r="AA33" i="13"/>
  <c r="AA29" i="13"/>
  <c r="AC29" i="13"/>
  <c r="AA28" i="13"/>
  <c r="AB28" i="13"/>
  <c r="AA27" i="13"/>
  <c r="AC27" i="13"/>
  <c r="AC22" i="13"/>
  <c r="AB22" i="13"/>
  <c r="AB21" i="13"/>
  <c r="AC21" i="13"/>
  <c r="AA19" i="13"/>
  <c r="AC19" i="13"/>
  <c r="AC25" i="17"/>
  <c r="AB25" i="17"/>
  <c r="AA27" i="17"/>
  <c r="AC27" i="17"/>
  <c r="Z21" i="17"/>
  <c r="AB21" i="17"/>
  <c r="Z20" i="17"/>
  <c r="AD20" i="17"/>
  <c r="AA36" i="15"/>
  <c r="Z36" i="15"/>
  <c r="AA35" i="15"/>
  <c r="AB35" i="15"/>
  <c r="AA34" i="15"/>
  <c r="AB34" i="15"/>
  <c r="AA30" i="15"/>
  <c r="AB30" i="15"/>
  <c r="AA28" i="15"/>
  <c r="AB28" i="15"/>
  <c r="AA20" i="15"/>
  <c r="AC20" i="15"/>
  <c r="K54" i="15"/>
  <c r="I22" i="19" s="1"/>
  <c r="AB32" i="14"/>
  <c r="Z32" i="14"/>
  <c r="AC25" i="14"/>
  <c r="Z25" i="14"/>
  <c r="AB24" i="14"/>
  <c r="Z24" i="14"/>
  <c r="AB23" i="14"/>
  <c r="AA23" i="14"/>
  <c r="AB26" i="13"/>
  <c r="AC26" i="13"/>
  <c r="AC25" i="13"/>
  <c r="Z25" i="13"/>
  <c r="AB24" i="13"/>
  <c r="AC24" i="13"/>
  <c r="Z20" i="13"/>
  <c r="AA20" i="13"/>
  <c r="M54" i="13"/>
  <c r="K16" i="19" s="1"/>
  <c r="J54" i="13"/>
  <c r="H16" i="19" s="1"/>
  <c r="AL63" i="16"/>
  <c r="AP54" i="16"/>
  <c r="L63" i="16" s="1"/>
  <c r="L63" i="17"/>
  <c r="Q24" i="19"/>
  <c r="AB19" i="17"/>
  <c r="AA19" i="17"/>
  <c r="Z23" i="17"/>
  <c r="AB23" i="13"/>
  <c r="Z23" i="13"/>
  <c r="AB18" i="13"/>
  <c r="Z18" i="13"/>
  <c r="AA21" i="13"/>
  <c r="Z21" i="13"/>
  <c r="AA21" i="14"/>
  <c r="Z21" i="14"/>
  <c r="AB20" i="14"/>
  <c r="Z20" i="14"/>
  <c r="Z22" i="14"/>
  <c r="AA18" i="14"/>
  <c r="Z18" i="14"/>
  <c r="AB27" i="15"/>
  <c r="AA27" i="15"/>
  <c r="AP55" i="15"/>
  <c r="Q22" i="19" s="1"/>
  <c r="Z22" i="15"/>
  <c r="AA22" i="15"/>
  <c r="Z19" i="15"/>
  <c r="AA19" i="15"/>
  <c r="H63" i="15"/>
  <c r="L54" i="15"/>
  <c r="J22" i="19" s="1"/>
  <c r="E63" i="15"/>
  <c r="I54" i="15"/>
  <c r="G22" i="19" s="1"/>
  <c r="I63" i="15"/>
  <c r="M54" i="15"/>
  <c r="K22" i="19" s="1"/>
  <c r="F63" i="15"/>
  <c r="J54" i="15"/>
  <c r="H22" i="19" s="1"/>
  <c r="M54" i="14"/>
  <c r="K20" i="19" s="1"/>
  <c r="L54" i="14"/>
  <c r="J20" i="19" s="1"/>
  <c r="J54" i="14"/>
  <c r="H20" i="19" s="1"/>
  <c r="AA22" i="13"/>
  <c r="Z22" i="13"/>
  <c r="M63" i="16"/>
  <c r="M63" i="17"/>
  <c r="R24" i="19"/>
  <c r="M63" i="15"/>
  <c r="R22" i="19"/>
  <c r="M63" i="14"/>
  <c r="R20" i="19"/>
  <c r="M54" i="17"/>
  <c r="K24" i="19" s="1"/>
  <c r="I54" i="17"/>
  <c r="G24" i="19" s="1"/>
  <c r="H54" i="13"/>
  <c r="F16" i="19" s="1"/>
  <c r="AE56" i="17"/>
  <c r="D73" i="17" s="1"/>
  <c r="K54" i="17"/>
  <c r="I24" i="19" s="1"/>
  <c r="AH56" i="14"/>
  <c r="G73" i="14" s="1"/>
  <c r="AG56" i="13"/>
  <c r="F73" i="13" s="1"/>
  <c r="AO54" i="16"/>
  <c r="K63" i="16" s="1"/>
  <c r="K63" i="17"/>
  <c r="AO54" i="14"/>
  <c r="K63" i="14" s="1"/>
  <c r="T55" i="14"/>
  <c r="O25" i="19"/>
  <c r="T16" i="19"/>
  <c r="U16" i="19" s="1"/>
  <c r="T55" i="13"/>
  <c r="AF56" i="13"/>
  <c r="E73" i="13" s="1"/>
  <c r="AI56" i="13"/>
  <c r="H73" i="13" s="1"/>
  <c r="AH56" i="13"/>
  <c r="G73" i="13" s="1"/>
  <c r="F63" i="17"/>
  <c r="H24" i="19"/>
  <c r="W55" i="17"/>
  <c r="AC24" i="15"/>
  <c r="AI56" i="15"/>
  <c r="H73" i="15" s="1"/>
  <c r="AB20" i="15"/>
  <c r="Z20" i="15"/>
  <c r="AE56" i="15"/>
  <c r="D73" i="15" s="1"/>
  <c r="AD56" i="15"/>
  <c r="H71" i="15" s="1"/>
  <c r="H75" i="15" s="1"/>
  <c r="AK63" i="17"/>
  <c r="AJ63" i="17"/>
  <c r="AH56" i="15"/>
  <c r="G73" i="15" s="1"/>
  <c r="AK63" i="15"/>
  <c r="AJ63" i="15"/>
  <c r="AH55" i="14"/>
  <c r="AP55" i="14"/>
  <c r="Q20" i="19" s="1"/>
  <c r="D63" i="14"/>
  <c r="V55" i="14"/>
  <c r="AC19" i="14"/>
  <c r="AI56" i="14"/>
  <c r="H73" i="14" s="1"/>
  <c r="AE56" i="14"/>
  <c r="D73" i="14" s="1"/>
  <c r="AK63" i="14"/>
  <c r="AJ63" i="14"/>
  <c r="Y56" i="13"/>
  <c r="Y57" i="13" s="1"/>
  <c r="AE56" i="13"/>
  <c r="D73" i="13" s="1"/>
  <c r="Y54" i="13"/>
  <c r="AB20" i="13"/>
  <c r="AK63" i="13"/>
  <c r="AJ63" i="13"/>
  <c r="AA19" i="14" l="1"/>
  <c r="AD19" i="14"/>
  <c r="AD54" i="14" s="1"/>
  <c r="AD55" i="13"/>
  <c r="AD56" i="13"/>
  <c r="H71" i="13" s="1"/>
  <c r="H75" i="13" s="1"/>
  <c r="AH24" i="17"/>
  <c r="AD24" i="17"/>
  <c r="AD22" i="17"/>
  <c r="AC22" i="17"/>
  <c r="AG26" i="15"/>
  <c r="AC26" i="15"/>
  <c r="Z21" i="15"/>
  <c r="AB29" i="15"/>
  <c r="AA29" i="15"/>
  <c r="AB18" i="15"/>
  <c r="AC18" i="15"/>
  <c r="AA33" i="14"/>
  <c r="AC33" i="14"/>
  <c r="AA29" i="14"/>
  <c r="Z29" i="14"/>
  <c r="Z54" i="14" s="1"/>
  <c r="AA21" i="15"/>
  <c r="AA22" i="14"/>
  <c r="Z18" i="17"/>
  <c r="AG54" i="17"/>
  <c r="AG56" i="17" s="1"/>
  <c r="F73" i="17" s="1"/>
  <c r="AB24" i="17"/>
  <c r="AB28" i="14"/>
  <c r="AA28" i="14"/>
  <c r="Z22" i="17"/>
  <c r="AA18" i="15"/>
  <c r="AA26" i="15"/>
  <c r="AB26" i="14"/>
  <c r="AA30" i="14"/>
  <c r="AB22" i="17"/>
  <c r="AA24" i="17"/>
  <c r="Z28" i="17"/>
  <c r="AA28" i="17"/>
  <c r="AG33" i="14"/>
  <c r="AB33" i="14"/>
  <c r="AF31" i="14"/>
  <c r="AA31" i="14"/>
  <c r="AG27" i="14"/>
  <c r="AB27" i="14"/>
  <c r="AF30" i="14"/>
  <c r="AG30" i="14"/>
  <c r="AG29" i="14"/>
  <c r="AF29" i="14"/>
  <c r="AF28" i="14"/>
  <c r="AG28" i="14"/>
  <c r="AB26" i="15"/>
  <c r="AB27" i="17"/>
  <c r="AC24" i="17"/>
  <c r="AH18" i="17"/>
  <c r="AC18" i="17"/>
  <c r="AC20" i="17"/>
  <c r="AF20" i="17"/>
  <c r="AF54" i="17" s="1"/>
  <c r="AA22" i="17"/>
  <c r="AI22" i="17"/>
  <c r="AI54" i="17" s="1"/>
  <c r="AC23" i="17"/>
  <c r="AH23" i="17"/>
  <c r="Z18" i="15"/>
  <c r="Z54" i="15" s="1"/>
  <c r="Z55" i="15" s="1"/>
  <c r="AG18" i="15"/>
  <c r="AA25" i="15"/>
  <c r="AG25" i="15"/>
  <c r="AB23" i="15"/>
  <c r="AF23" i="15"/>
  <c r="AF54" i="15" s="1"/>
  <c r="AB24" i="15"/>
  <c r="AG24" i="15"/>
  <c r="AB19" i="14"/>
  <c r="AG19" i="14"/>
  <c r="Y56" i="14"/>
  <c r="Y57" i="14" s="1"/>
  <c r="AG22" i="14"/>
  <c r="AA25" i="14"/>
  <c r="AG25" i="14"/>
  <c r="M63" i="13"/>
  <c r="AC28" i="17"/>
  <c r="AB28" i="17"/>
  <c r="AB20" i="17"/>
  <c r="AA23" i="15"/>
  <c r="Y54" i="15"/>
  <c r="Y56" i="15"/>
  <c r="Y57" i="15" s="1"/>
  <c r="Y54" i="17"/>
  <c r="Y56" i="17"/>
  <c r="Y57" i="17" s="1"/>
  <c r="AA18" i="17"/>
  <c r="Y54" i="14"/>
  <c r="AC54" i="14"/>
  <c r="AC55" i="14" s="1"/>
  <c r="AC54" i="13"/>
  <c r="AC56" i="13" s="1"/>
  <c r="G71" i="13" s="1"/>
  <c r="G75" i="13" s="1"/>
  <c r="G63" i="14"/>
  <c r="K54" i="14"/>
  <c r="E63" i="14"/>
  <c r="I54" i="14"/>
  <c r="G20" i="19" s="1"/>
  <c r="E63" i="13"/>
  <c r="I54" i="13"/>
  <c r="G16" i="19" s="1"/>
  <c r="AA54" i="13"/>
  <c r="AA55" i="13" s="1"/>
  <c r="AJ63" i="16"/>
  <c r="AK63" i="16"/>
  <c r="Z54" i="13"/>
  <c r="Z55" i="13" s="1"/>
  <c r="AB54" i="13"/>
  <c r="AB55" i="13" s="1"/>
  <c r="AP54" i="15"/>
  <c r="L63" i="15" s="1"/>
  <c r="H63" i="17"/>
  <c r="L54" i="17"/>
  <c r="J24" i="19" s="1"/>
  <c r="AP54" i="14"/>
  <c r="L63" i="14" s="1"/>
  <c r="Y55" i="13"/>
  <c r="AK54" i="13" s="1"/>
  <c r="AK54" i="15" l="1"/>
  <c r="AD55" i="14"/>
  <c r="AD56" i="14"/>
  <c r="H71" i="14" s="1"/>
  <c r="H75" i="14" s="1"/>
  <c r="AC54" i="15"/>
  <c r="AC55" i="15" s="1"/>
  <c r="Z54" i="17"/>
  <c r="Z55" i="17" s="1"/>
  <c r="AD54" i="17"/>
  <c r="AD55" i="17" s="1"/>
  <c r="AG55" i="17"/>
  <c r="AB54" i="15"/>
  <c r="AB56" i="15" s="1"/>
  <c r="F71" i="15" s="1"/>
  <c r="F75" i="15" s="1"/>
  <c r="AA54" i="14"/>
  <c r="AA55" i="14" s="1"/>
  <c r="AB54" i="14"/>
  <c r="AB55" i="14" s="1"/>
  <c r="AF54" i="14"/>
  <c r="AG54" i="15"/>
  <c r="AG55" i="15" s="1"/>
  <c r="AH54" i="17"/>
  <c r="AH56" i="17" s="1"/>
  <c r="G73" i="17" s="1"/>
  <c r="AF55" i="17"/>
  <c r="AF56" i="17"/>
  <c r="E73" i="17" s="1"/>
  <c r="AI55" i="17"/>
  <c r="AI56" i="17"/>
  <c r="H73" i="17" s="1"/>
  <c r="AB54" i="17"/>
  <c r="AB55" i="17" s="1"/>
  <c r="AA54" i="17"/>
  <c r="AA55" i="17" s="1"/>
  <c r="AC54" i="17"/>
  <c r="AC56" i="17" s="1"/>
  <c r="G71" i="17" s="1"/>
  <c r="G75" i="17" s="1"/>
  <c r="AF56" i="15"/>
  <c r="E73" i="15" s="1"/>
  <c r="AF55" i="15"/>
  <c r="AA54" i="15"/>
  <c r="AA55" i="15" s="1"/>
  <c r="AG54" i="14"/>
  <c r="Y55" i="14"/>
  <c r="Y55" i="15"/>
  <c r="Y55" i="17"/>
  <c r="AC56" i="14"/>
  <c r="G71" i="14" s="1"/>
  <c r="G75" i="14" s="1"/>
  <c r="AC55" i="13"/>
  <c r="AA56" i="13"/>
  <c r="E71" i="13" s="1"/>
  <c r="E75" i="13" s="1"/>
  <c r="Z56" i="13"/>
  <c r="D71" i="13" s="1"/>
  <c r="D75" i="13" s="1"/>
  <c r="AB56" i="13"/>
  <c r="F71" i="13" s="1"/>
  <c r="F75" i="13" s="1"/>
  <c r="Z55" i="14"/>
  <c r="Z56" i="14"/>
  <c r="D71" i="14" s="1"/>
  <c r="D75" i="14" s="1"/>
  <c r="Z56" i="15"/>
  <c r="D71" i="15" s="1"/>
  <c r="D75" i="15" s="1"/>
  <c r="M16" i="19"/>
  <c r="J63" i="13"/>
  <c r="H69" i="8"/>
  <c r="G69" i="8"/>
  <c r="F69" i="8"/>
  <c r="E69" i="8"/>
  <c r="D69" i="8"/>
  <c r="H68" i="8"/>
  <c r="G68" i="8"/>
  <c r="F68" i="8"/>
  <c r="E68" i="8"/>
  <c r="D68" i="8"/>
  <c r="H67" i="8"/>
  <c r="G67" i="8"/>
  <c r="F67" i="8"/>
  <c r="E67" i="8"/>
  <c r="D67" i="8"/>
  <c r="H66" i="8"/>
  <c r="G66" i="8"/>
  <c r="F66" i="8"/>
  <c r="E66" i="8"/>
  <c r="D66" i="8"/>
  <c r="D58" i="8"/>
  <c r="E57" i="8"/>
  <c r="D57" i="8"/>
  <c r="X56" i="8"/>
  <c r="W56" i="8"/>
  <c r="V56" i="8"/>
  <c r="K54" i="8" s="1"/>
  <c r="I18" i="19" s="1"/>
  <c r="I28" i="19" s="1"/>
  <c r="I29" i="19" s="1"/>
  <c r="U56" i="8"/>
  <c r="T56" i="8"/>
  <c r="S56" i="8"/>
  <c r="F55" i="8"/>
  <c r="E55" i="8"/>
  <c r="B54" i="8"/>
  <c r="D18" i="68" s="1"/>
  <c r="D29" i="68" s="1"/>
  <c r="AO53" i="8"/>
  <c r="AJ53" i="8"/>
  <c r="AI53" i="8"/>
  <c r="AH53" i="8"/>
  <c r="AG53" i="8"/>
  <c r="AF53" i="8"/>
  <c r="AE53" i="8"/>
  <c r="AD53" i="8"/>
  <c r="AC53" i="8"/>
  <c r="AB53" i="8"/>
  <c r="AA53" i="8"/>
  <c r="Z53" i="8"/>
  <c r="X53" i="8"/>
  <c r="W53" i="8"/>
  <c r="U53" i="8"/>
  <c r="T53" i="8"/>
  <c r="S53" i="8"/>
  <c r="AO52" i="8"/>
  <c r="AJ52" i="8"/>
  <c r="AI52" i="8"/>
  <c r="AH52" i="8"/>
  <c r="AG52" i="8"/>
  <c r="AF52" i="8"/>
  <c r="AE52" i="8"/>
  <c r="AD52" i="8"/>
  <c r="AC52" i="8"/>
  <c r="AB52" i="8"/>
  <c r="AA52" i="8"/>
  <c r="Z52" i="8"/>
  <c r="X52" i="8"/>
  <c r="W52" i="8"/>
  <c r="U52" i="8"/>
  <c r="T52" i="8"/>
  <c r="S52" i="8"/>
  <c r="AO51" i="8"/>
  <c r="AJ51" i="8"/>
  <c r="AI51" i="8"/>
  <c r="AH51" i="8"/>
  <c r="AG51" i="8"/>
  <c r="AF51" i="8"/>
  <c r="AE51" i="8"/>
  <c r="AD51" i="8"/>
  <c r="AC51" i="8"/>
  <c r="AB51" i="8"/>
  <c r="X51" i="8"/>
  <c r="W51" i="8"/>
  <c r="U51" i="8"/>
  <c r="T51" i="8"/>
  <c r="S51" i="8"/>
  <c r="AO50" i="8"/>
  <c r="AJ50" i="8"/>
  <c r="AI50" i="8"/>
  <c r="AH50" i="8"/>
  <c r="AG50" i="8"/>
  <c r="AF50" i="8"/>
  <c r="AE50" i="8"/>
  <c r="AD50" i="8"/>
  <c r="AC50" i="8"/>
  <c r="AB50" i="8"/>
  <c r="X50" i="8"/>
  <c r="W50" i="8"/>
  <c r="U50" i="8"/>
  <c r="T50" i="8"/>
  <c r="S50" i="8"/>
  <c r="AO49" i="8"/>
  <c r="AJ49" i="8"/>
  <c r="AI49" i="8"/>
  <c r="AH49" i="8"/>
  <c r="AG49" i="8"/>
  <c r="AF49" i="8"/>
  <c r="AE49" i="8"/>
  <c r="AD49" i="8"/>
  <c r="AC49" i="8"/>
  <c r="AB49" i="8"/>
  <c r="Z49" i="8"/>
  <c r="X49" i="8"/>
  <c r="W49" i="8"/>
  <c r="U49" i="8"/>
  <c r="T49" i="8"/>
  <c r="S49" i="8"/>
  <c r="AO48" i="8"/>
  <c r="AJ48" i="8"/>
  <c r="AI48" i="8"/>
  <c r="AH48" i="8"/>
  <c r="AG48" i="8"/>
  <c r="AF48" i="8"/>
  <c r="AE48" i="8"/>
  <c r="AD48" i="8"/>
  <c r="AC48" i="8"/>
  <c r="AB48" i="8"/>
  <c r="Z48" i="8"/>
  <c r="X48" i="8"/>
  <c r="W48" i="8"/>
  <c r="U48" i="8"/>
  <c r="T48" i="8"/>
  <c r="S48" i="8"/>
  <c r="AO47" i="8"/>
  <c r="AJ47" i="8"/>
  <c r="AI47" i="8"/>
  <c r="AH47" i="8"/>
  <c r="AG47" i="8"/>
  <c r="AF47" i="8"/>
  <c r="AE47" i="8"/>
  <c r="AD47" i="8"/>
  <c r="AC47" i="8"/>
  <c r="AB47" i="8"/>
  <c r="Z47" i="8"/>
  <c r="X47" i="8"/>
  <c r="W47" i="8"/>
  <c r="U47" i="8"/>
  <c r="T47" i="8"/>
  <c r="S47" i="8"/>
  <c r="AO46" i="8"/>
  <c r="AJ46" i="8"/>
  <c r="AI46" i="8"/>
  <c r="AH46" i="8"/>
  <c r="AG46" i="8"/>
  <c r="AF46" i="8"/>
  <c r="AE46" i="8"/>
  <c r="AB46" i="8"/>
  <c r="AA46" i="8"/>
  <c r="Z46" i="8"/>
  <c r="X46" i="8"/>
  <c r="W46" i="8"/>
  <c r="U46" i="8"/>
  <c r="T46" i="8"/>
  <c r="S46" i="8"/>
  <c r="AO45" i="8"/>
  <c r="AJ45" i="8"/>
  <c r="AI45" i="8"/>
  <c r="AH45" i="8"/>
  <c r="AG45" i="8"/>
  <c r="AF45" i="8"/>
  <c r="AE45" i="8"/>
  <c r="AD45" i="8"/>
  <c r="AC45" i="8"/>
  <c r="AB45" i="8"/>
  <c r="X45" i="8"/>
  <c r="W45" i="8"/>
  <c r="U45" i="8"/>
  <c r="T45" i="8"/>
  <c r="S45" i="8"/>
  <c r="AO44" i="8"/>
  <c r="AJ44" i="8"/>
  <c r="AI44" i="8"/>
  <c r="AH44" i="8"/>
  <c r="AG44" i="8"/>
  <c r="AF44" i="8"/>
  <c r="AE44" i="8"/>
  <c r="AB44" i="8"/>
  <c r="AA44" i="8"/>
  <c r="Z44" i="8"/>
  <c r="X44" i="8"/>
  <c r="W44" i="8"/>
  <c r="U44" i="8"/>
  <c r="T44" i="8"/>
  <c r="S44" i="8"/>
  <c r="AO43" i="8"/>
  <c r="AJ43" i="8"/>
  <c r="AI43" i="8"/>
  <c r="AH43" i="8"/>
  <c r="AG43" i="8"/>
  <c r="AF43" i="8"/>
  <c r="AE43" i="8"/>
  <c r="AD43" i="8"/>
  <c r="AC43" i="8"/>
  <c r="AB43" i="8"/>
  <c r="X43" i="8"/>
  <c r="W43" i="8"/>
  <c r="U43" i="8"/>
  <c r="T43" i="8"/>
  <c r="S43" i="8"/>
  <c r="AO42" i="8"/>
  <c r="AJ42" i="8"/>
  <c r="AI42" i="8"/>
  <c r="AH42" i="8"/>
  <c r="AG42" i="8"/>
  <c r="AF42" i="8"/>
  <c r="AE42" i="8"/>
  <c r="AD42" i="8"/>
  <c r="AB42" i="8"/>
  <c r="AA42" i="8"/>
  <c r="Z42" i="8"/>
  <c r="X42" i="8"/>
  <c r="W42" i="8"/>
  <c r="U42" i="8"/>
  <c r="T42" i="8"/>
  <c r="S42" i="8"/>
  <c r="AO41" i="8"/>
  <c r="AJ41" i="8"/>
  <c r="AI41" i="8"/>
  <c r="AH41" i="8"/>
  <c r="AG41" i="8"/>
  <c r="AF41" i="8"/>
  <c r="AE41" i="8"/>
  <c r="AD41" i="8"/>
  <c r="AC41" i="8"/>
  <c r="AB41" i="8"/>
  <c r="Z41" i="8"/>
  <c r="X41" i="8"/>
  <c r="W41" i="8"/>
  <c r="U41" i="8"/>
  <c r="T41" i="8"/>
  <c r="S41" i="8"/>
  <c r="AO40" i="8"/>
  <c r="AJ40" i="8"/>
  <c r="AI40" i="8"/>
  <c r="AH40" i="8"/>
  <c r="AG40" i="8"/>
  <c r="AF40" i="8"/>
  <c r="AE40" i="8"/>
  <c r="AD40" i="8"/>
  <c r="AC40" i="8"/>
  <c r="AB40" i="8"/>
  <c r="AA40" i="8"/>
  <c r="X40" i="8"/>
  <c r="W40" i="8"/>
  <c r="U40" i="8"/>
  <c r="T40" i="8"/>
  <c r="S40" i="8"/>
  <c r="AO39" i="8"/>
  <c r="AJ39" i="8"/>
  <c r="AI39" i="8"/>
  <c r="AH39" i="8"/>
  <c r="AG39" i="8"/>
  <c r="AF39" i="8"/>
  <c r="AE39" i="8"/>
  <c r="AD39" i="8"/>
  <c r="AC39" i="8"/>
  <c r="AB39" i="8"/>
  <c r="AA39" i="8"/>
  <c r="X39" i="8"/>
  <c r="W39" i="8"/>
  <c r="U39" i="8"/>
  <c r="T39" i="8"/>
  <c r="S39" i="8"/>
  <c r="AO38" i="8"/>
  <c r="AJ38" i="8"/>
  <c r="AI38" i="8"/>
  <c r="AH38" i="8"/>
  <c r="AG38" i="8"/>
  <c r="AF38" i="8"/>
  <c r="AE38" i="8"/>
  <c r="AC38" i="8"/>
  <c r="AB38" i="8"/>
  <c r="AA38" i="8"/>
  <c r="Z38" i="8"/>
  <c r="X38" i="8"/>
  <c r="W38" i="8"/>
  <c r="U38" i="8"/>
  <c r="T38" i="8"/>
  <c r="S38" i="8"/>
  <c r="AO37" i="8"/>
  <c r="AJ37" i="8"/>
  <c r="AI37" i="8"/>
  <c r="AH37" i="8"/>
  <c r="AG37" i="8"/>
  <c r="AF37" i="8"/>
  <c r="AE37" i="8"/>
  <c r="AD37" i="8"/>
  <c r="AC37" i="8"/>
  <c r="AA37" i="8"/>
  <c r="X37" i="8"/>
  <c r="W37" i="8"/>
  <c r="U37" i="8"/>
  <c r="T37" i="8"/>
  <c r="S37" i="8"/>
  <c r="AO36" i="8"/>
  <c r="AJ36" i="8"/>
  <c r="AI36" i="8"/>
  <c r="AH36" i="8"/>
  <c r="AG36" i="8"/>
  <c r="AF36" i="8"/>
  <c r="AE36" i="8"/>
  <c r="AD36" i="8"/>
  <c r="AC36" i="8"/>
  <c r="AB36" i="8"/>
  <c r="Z36" i="8"/>
  <c r="X36" i="8"/>
  <c r="W36" i="8"/>
  <c r="U36" i="8"/>
  <c r="T36" i="8"/>
  <c r="S36" i="8"/>
  <c r="AO35" i="8"/>
  <c r="AJ35" i="8"/>
  <c r="AI35" i="8"/>
  <c r="AH35" i="8"/>
  <c r="AG35" i="8"/>
  <c r="AF35" i="8"/>
  <c r="AE35" i="8"/>
  <c r="AD35" i="8"/>
  <c r="AC35" i="8"/>
  <c r="AB35" i="8"/>
  <c r="X35" i="8"/>
  <c r="W35" i="8"/>
  <c r="U35" i="8"/>
  <c r="T35" i="8"/>
  <c r="S35" i="8"/>
  <c r="AO34" i="8"/>
  <c r="AJ34" i="8"/>
  <c r="AI34" i="8"/>
  <c r="AH34" i="8"/>
  <c r="AG34" i="8"/>
  <c r="AF34" i="8"/>
  <c r="AE34" i="8"/>
  <c r="AD34" i="8"/>
  <c r="AC34" i="8"/>
  <c r="AB34" i="8"/>
  <c r="X34" i="8"/>
  <c r="W34" i="8"/>
  <c r="U34" i="8"/>
  <c r="T34" i="8"/>
  <c r="S34" i="8"/>
  <c r="AO33" i="8"/>
  <c r="AJ33" i="8"/>
  <c r="AI33" i="8"/>
  <c r="AH33" i="8"/>
  <c r="AG33" i="8"/>
  <c r="AF33" i="8"/>
  <c r="AE33" i="8"/>
  <c r="AD33" i="8"/>
  <c r="AC33" i="8"/>
  <c r="AA33" i="8"/>
  <c r="Z33" i="8"/>
  <c r="X33" i="8"/>
  <c r="W33" i="8"/>
  <c r="U33" i="8"/>
  <c r="T33" i="8"/>
  <c r="S33" i="8"/>
  <c r="AO32" i="8"/>
  <c r="AJ32" i="8"/>
  <c r="AI32" i="8"/>
  <c r="AH32" i="8"/>
  <c r="AG32" i="8"/>
  <c r="AF32" i="8"/>
  <c r="AE32" i="8"/>
  <c r="AD32" i="8"/>
  <c r="AC32" i="8"/>
  <c r="Z32" i="8"/>
  <c r="X32" i="8"/>
  <c r="W32" i="8"/>
  <c r="U32" i="8"/>
  <c r="T32" i="8"/>
  <c r="S32" i="8"/>
  <c r="AO31" i="8"/>
  <c r="AJ31" i="8"/>
  <c r="AI31" i="8"/>
  <c r="AH31" i="8"/>
  <c r="AG31" i="8"/>
  <c r="AF31" i="8"/>
  <c r="AE31" i="8"/>
  <c r="AC31" i="8"/>
  <c r="AB31" i="8"/>
  <c r="AA31" i="8"/>
  <c r="Z31" i="8"/>
  <c r="X31" i="8"/>
  <c r="W31" i="8"/>
  <c r="U31" i="8"/>
  <c r="T31" i="8"/>
  <c r="S31" i="8"/>
  <c r="AO30" i="8"/>
  <c r="AJ30" i="8"/>
  <c r="AI30" i="8"/>
  <c r="AH30" i="8"/>
  <c r="AG30" i="8"/>
  <c r="AF30" i="8"/>
  <c r="AE30" i="8"/>
  <c r="AD30" i="8"/>
  <c r="AB30" i="8"/>
  <c r="AA30" i="8"/>
  <c r="Z30" i="8"/>
  <c r="X30" i="8"/>
  <c r="W30" i="8"/>
  <c r="U30" i="8"/>
  <c r="T30" i="8"/>
  <c r="S30" i="8"/>
  <c r="AO29" i="8"/>
  <c r="AJ29" i="8"/>
  <c r="AK29" i="8" s="1"/>
  <c r="AI29" i="8"/>
  <c r="AH29" i="8"/>
  <c r="AG29" i="8"/>
  <c r="AF29" i="8"/>
  <c r="AE29" i="8"/>
  <c r="AD29" i="8"/>
  <c r="AC29" i="8"/>
  <c r="AA29" i="8"/>
  <c r="Z29" i="8"/>
  <c r="X29" i="8"/>
  <c r="W29" i="8"/>
  <c r="U29" i="8"/>
  <c r="T29" i="8"/>
  <c r="S29" i="8"/>
  <c r="AO28" i="8"/>
  <c r="AJ28" i="8"/>
  <c r="AK28" i="8" s="1"/>
  <c r="AI28" i="8"/>
  <c r="AH28" i="8"/>
  <c r="AG28" i="8"/>
  <c r="AF28" i="8"/>
  <c r="AE28" i="8"/>
  <c r="AD28" i="8"/>
  <c r="AC28" i="8"/>
  <c r="Z28" i="8"/>
  <c r="X28" i="8"/>
  <c r="W28" i="8"/>
  <c r="U28" i="8"/>
  <c r="T28" i="8"/>
  <c r="S28" i="8"/>
  <c r="AO27" i="8"/>
  <c r="AJ27" i="8"/>
  <c r="AK27" i="8" s="1"/>
  <c r="AI27" i="8"/>
  <c r="AH27" i="8"/>
  <c r="AG27" i="8"/>
  <c r="AF27" i="8"/>
  <c r="AE27" i="8"/>
  <c r="AD27" i="8"/>
  <c r="AC27" i="8"/>
  <c r="Z27" i="8"/>
  <c r="X27" i="8"/>
  <c r="W27" i="8"/>
  <c r="U27" i="8"/>
  <c r="T27" i="8"/>
  <c r="S27" i="8"/>
  <c r="AO26" i="8"/>
  <c r="AJ26" i="8"/>
  <c r="AK26" i="8" s="1"/>
  <c r="AI26" i="8"/>
  <c r="AH26" i="8"/>
  <c r="AG26" i="8"/>
  <c r="AF26" i="8"/>
  <c r="AE26" i="8"/>
  <c r="Z26" i="8"/>
  <c r="X26" i="8"/>
  <c r="W26" i="8"/>
  <c r="U26" i="8"/>
  <c r="T26" i="8"/>
  <c r="S26" i="8"/>
  <c r="AO25" i="8"/>
  <c r="AJ25" i="8"/>
  <c r="AK25" i="8" s="1"/>
  <c r="AI25" i="8"/>
  <c r="AH25" i="8"/>
  <c r="AG25" i="8"/>
  <c r="AF25" i="8"/>
  <c r="AE25" i="8"/>
  <c r="AD25" i="8"/>
  <c r="Z25" i="8"/>
  <c r="X25" i="8"/>
  <c r="W25" i="8"/>
  <c r="U25" i="8"/>
  <c r="T25" i="8"/>
  <c r="S25" i="8"/>
  <c r="AO24" i="8"/>
  <c r="AJ24" i="8"/>
  <c r="AK24" i="8" s="1"/>
  <c r="AI24" i="8"/>
  <c r="AH24" i="8"/>
  <c r="AG24" i="8"/>
  <c r="AE24" i="8"/>
  <c r="Z24" i="8"/>
  <c r="X24" i="8"/>
  <c r="W24" i="8"/>
  <c r="U24" i="8"/>
  <c r="T24" i="8"/>
  <c r="S24" i="8"/>
  <c r="AO23" i="8"/>
  <c r="AJ23" i="8"/>
  <c r="AK23" i="8" s="1"/>
  <c r="AI23" i="8"/>
  <c r="AG23" i="8"/>
  <c r="AF23" i="8"/>
  <c r="AE23" i="8"/>
  <c r="AD23" i="8"/>
  <c r="X23" i="8"/>
  <c r="W23" i="8"/>
  <c r="U23" i="8"/>
  <c r="T23" i="8"/>
  <c r="S23" i="8"/>
  <c r="AO22" i="8"/>
  <c r="AJ22" i="8"/>
  <c r="AK22" i="8" s="1"/>
  <c r="AI22" i="8"/>
  <c r="AH22" i="8"/>
  <c r="AG22" i="8"/>
  <c r="AE22" i="8"/>
  <c r="AD22" i="8"/>
  <c r="X22" i="8"/>
  <c r="W22" i="8"/>
  <c r="U22" i="8"/>
  <c r="T22" i="8"/>
  <c r="S22" i="8"/>
  <c r="AO21" i="8"/>
  <c r="AJ21" i="8"/>
  <c r="AK21" i="8" s="1"/>
  <c r="AI21" i="8"/>
  <c r="AH21" i="8"/>
  <c r="AG21" i="8"/>
  <c r="AE21" i="8"/>
  <c r="AD21" i="8"/>
  <c r="X21" i="8"/>
  <c r="W21" i="8"/>
  <c r="U21" i="8"/>
  <c r="T21" i="8"/>
  <c r="S21" i="8"/>
  <c r="AO20" i="8"/>
  <c r="AJ20" i="8"/>
  <c r="AK20" i="8" s="1"/>
  <c r="AI20" i="8"/>
  <c r="AH20" i="8"/>
  <c r="AF20" i="8"/>
  <c r="AE20" i="8"/>
  <c r="AD20" i="8"/>
  <c r="X20" i="8"/>
  <c r="W20" i="8"/>
  <c r="U20" i="8"/>
  <c r="T20" i="8"/>
  <c r="S20" i="8"/>
  <c r="AO19" i="8"/>
  <c r="AJ19" i="8"/>
  <c r="AK19" i="8" s="1"/>
  <c r="AI19" i="8"/>
  <c r="AG19" i="8"/>
  <c r="AF19" i="8"/>
  <c r="AE19" i="8"/>
  <c r="X19" i="8"/>
  <c r="W19" i="8"/>
  <c r="U19" i="8"/>
  <c r="T19" i="8"/>
  <c r="S19" i="8"/>
  <c r="AO18" i="8"/>
  <c r="AJ18" i="8"/>
  <c r="AI18" i="8"/>
  <c r="AH18" i="8"/>
  <c r="AF18" i="8"/>
  <c r="AE18" i="8"/>
  <c r="AD18" i="8"/>
  <c r="X18" i="8"/>
  <c r="W18" i="8"/>
  <c r="V54" i="8"/>
  <c r="U18" i="8"/>
  <c r="T18" i="8"/>
  <c r="S18" i="8"/>
  <c r="E8" i="8"/>
  <c r="M22" i="19" l="1"/>
  <c r="AK54" i="17"/>
  <c r="J63" i="17" s="1"/>
  <c r="AK54" i="14"/>
  <c r="J63" i="14" s="1"/>
  <c r="AC56" i="15"/>
  <c r="G71" i="15" s="1"/>
  <c r="G75" i="15" s="1"/>
  <c r="AD56" i="17"/>
  <c r="H71" i="17" s="1"/>
  <c r="H75" i="17" s="1"/>
  <c r="Z56" i="17"/>
  <c r="D71" i="17" s="1"/>
  <c r="D75" i="17" s="1"/>
  <c r="AB55" i="15"/>
  <c r="AA56" i="14"/>
  <c r="E71" i="14" s="1"/>
  <c r="E75" i="14" s="1"/>
  <c r="AB56" i="14"/>
  <c r="F71" i="14" s="1"/>
  <c r="F75" i="14" s="1"/>
  <c r="AF55" i="14"/>
  <c r="AF56" i="14"/>
  <c r="E73" i="14" s="1"/>
  <c r="AG56" i="15"/>
  <c r="F73" i="15" s="1"/>
  <c r="AA56" i="15"/>
  <c r="E71" i="15" s="1"/>
  <c r="E75" i="15" s="1"/>
  <c r="AH55" i="17"/>
  <c r="AC55" i="17"/>
  <c r="AB56" i="17"/>
  <c r="F71" i="17" s="1"/>
  <c r="F75" i="17" s="1"/>
  <c r="AA56" i="17"/>
  <c r="E71" i="17" s="1"/>
  <c r="E75" i="17" s="1"/>
  <c r="AG55" i="14"/>
  <c r="AG56" i="14"/>
  <c r="F73" i="14" s="1"/>
  <c r="M24" i="19"/>
  <c r="AQ56" i="8"/>
  <c r="Y46" i="8"/>
  <c r="Y38" i="8"/>
  <c r="AD38" i="8" s="1"/>
  <c r="Y30" i="8"/>
  <c r="AC30" i="8" s="1"/>
  <c r="Y37" i="8"/>
  <c r="Y39" i="8"/>
  <c r="Z39" i="8" s="1"/>
  <c r="AO55" i="8"/>
  <c r="O18" i="19" s="1"/>
  <c r="O29" i="19" s="1"/>
  <c r="Y51" i="8"/>
  <c r="Y36" i="8"/>
  <c r="AA36" i="8" s="1"/>
  <c r="Y53" i="8"/>
  <c r="Y31" i="8"/>
  <c r="AD31" i="8" s="1"/>
  <c r="Y32" i="8"/>
  <c r="Y47" i="8"/>
  <c r="AA47" i="8" s="1"/>
  <c r="Y42" i="8"/>
  <c r="AC42" i="8" s="1"/>
  <c r="Y52" i="8"/>
  <c r="J63" i="15"/>
  <c r="S54" i="8"/>
  <c r="S55" i="8" s="1"/>
  <c r="E70" i="8"/>
  <c r="E74" i="8" s="1"/>
  <c r="E72" i="8"/>
  <c r="F72" i="8"/>
  <c r="D18" i="19"/>
  <c r="D29" i="19" s="1"/>
  <c r="D70" i="8"/>
  <c r="D74" i="8" s="1"/>
  <c r="G72" i="8"/>
  <c r="H72" i="8"/>
  <c r="F70" i="8"/>
  <c r="F74" i="8" s="1"/>
  <c r="G70" i="8"/>
  <c r="G74" i="8" s="1"/>
  <c r="H70" i="8"/>
  <c r="H74" i="8" s="1"/>
  <c r="D72" i="8"/>
  <c r="Y45" i="8"/>
  <c r="Y27" i="8"/>
  <c r="Y28" i="8"/>
  <c r="Y35" i="8"/>
  <c r="Y44" i="8"/>
  <c r="Y43" i="8"/>
  <c r="T54" i="8"/>
  <c r="T55" i="8" s="1"/>
  <c r="E63" i="8" s="1"/>
  <c r="Y25" i="8"/>
  <c r="Y26" i="8"/>
  <c r="Y41" i="8"/>
  <c r="AA41" i="8" s="1"/>
  <c r="Y33" i="8"/>
  <c r="AB33" i="8" s="1"/>
  <c r="Y34" i="8"/>
  <c r="Y40" i="8"/>
  <c r="Z40" i="8" s="1"/>
  <c r="Y50" i="8"/>
  <c r="Y49" i="8"/>
  <c r="AA49" i="8" s="1"/>
  <c r="Y29" i="8"/>
  <c r="AB29" i="8" s="1"/>
  <c r="Y48" i="8"/>
  <c r="AA48" i="8" s="1"/>
  <c r="Y24" i="8"/>
  <c r="AF24" i="8" s="1"/>
  <c r="U54" i="8"/>
  <c r="U55" i="8" s="1"/>
  <c r="AI54" i="8"/>
  <c r="AI55" i="8" s="1"/>
  <c r="Y22" i="8"/>
  <c r="Y21" i="8"/>
  <c r="AE54" i="8"/>
  <c r="AE55" i="8" s="1"/>
  <c r="X54" i="8"/>
  <c r="X55" i="8" s="1"/>
  <c r="Y18" i="8"/>
  <c r="AG18" i="8" s="1"/>
  <c r="Y23" i="8"/>
  <c r="Y20" i="8"/>
  <c r="AA20" i="8" s="1"/>
  <c r="W54" i="8"/>
  <c r="Y19" i="8"/>
  <c r="V55" i="8"/>
  <c r="G63" i="8" s="1"/>
  <c r="M20" i="19" l="1"/>
  <c r="AK18" i="8"/>
  <c r="I54" i="8"/>
  <c r="G18" i="19" s="1"/>
  <c r="G28" i="19" s="1"/>
  <c r="G29" i="19" s="1"/>
  <c r="AA25" i="8"/>
  <c r="AB20" i="8"/>
  <c r="AD26" i="8"/>
  <c r="AC23" i="8"/>
  <c r="AC22" i="8"/>
  <c r="AF21" i="8"/>
  <c r="AQ54" i="8"/>
  <c r="R18" i="19" s="1"/>
  <c r="R29" i="19" s="1"/>
  <c r="AB27" i="8"/>
  <c r="AA27" i="8"/>
  <c r="Z51" i="8"/>
  <c r="AA51" i="8"/>
  <c r="AA50" i="8"/>
  <c r="Z50" i="8"/>
  <c r="AD46" i="8"/>
  <c r="AC46" i="8"/>
  <c r="Z45" i="8"/>
  <c r="AA45" i="8"/>
  <c r="AD44" i="8"/>
  <c r="AC44" i="8"/>
  <c r="Z43" i="8"/>
  <c r="AA43" i="8"/>
  <c r="Z37" i="8"/>
  <c r="AB37" i="8"/>
  <c r="Z35" i="8"/>
  <c r="AA35" i="8"/>
  <c r="Z34" i="8"/>
  <c r="AA34" i="8"/>
  <c r="AA32" i="8"/>
  <c r="AB32" i="8"/>
  <c r="AA24" i="8"/>
  <c r="AC24" i="8"/>
  <c r="AA28" i="8"/>
  <c r="AB28" i="8"/>
  <c r="AC18" i="8"/>
  <c r="AB18" i="8"/>
  <c r="AB26" i="8"/>
  <c r="AC26" i="8"/>
  <c r="AA19" i="8"/>
  <c r="AO54" i="8"/>
  <c r="K63" i="8" s="1"/>
  <c r="AD24" i="8"/>
  <c r="AB24" i="8"/>
  <c r="Z20" i="8"/>
  <c r="AB25" i="8"/>
  <c r="AC25" i="8"/>
  <c r="Z22" i="8"/>
  <c r="Z23" i="8"/>
  <c r="AA18" i="8"/>
  <c r="Z18" i="8"/>
  <c r="D63" i="8"/>
  <c r="H54" i="8"/>
  <c r="F18" i="19" s="1"/>
  <c r="F28" i="19" s="1"/>
  <c r="I63" i="8"/>
  <c r="M54" i="8"/>
  <c r="K18" i="19" s="1"/>
  <c r="K28" i="19" s="1"/>
  <c r="K29" i="19" s="1"/>
  <c r="F63" i="8"/>
  <c r="J54" i="8"/>
  <c r="H18" i="19" s="1"/>
  <c r="H28" i="19" s="1"/>
  <c r="H29" i="19" s="1"/>
  <c r="H30" i="19" s="1"/>
  <c r="AO63" i="8"/>
  <c r="AP55" i="8"/>
  <c r="AI56" i="8"/>
  <c r="H73" i="8" s="1"/>
  <c r="AE56" i="8"/>
  <c r="D73" i="8" s="1"/>
  <c r="W55" i="8"/>
  <c r="AA26" i="8" l="1"/>
  <c r="AC19" i="8"/>
  <c r="AD19" i="8"/>
  <c r="AD54" i="8" s="1"/>
  <c r="AD55" i="8" s="1"/>
  <c r="Z21" i="8"/>
  <c r="Z19" i="8"/>
  <c r="AA22" i="8"/>
  <c r="AA23" i="8"/>
  <c r="AB19" i="8"/>
  <c r="AH19" i="8"/>
  <c r="AC20" i="8"/>
  <c r="AG20" i="8"/>
  <c r="AG54" i="8" s="1"/>
  <c r="AB23" i="8"/>
  <c r="AH23" i="8"/>
  <c r="AB22" i="8"/>
  <c r="AF22" i="8"/>
  <c r="AF54" i="8" s="1"/>
  <c r="AB21" i="8"/>
  <c r="AC21" i="8"/>
  <c r="AA21" i="8"/>
  <c r="Y54" i="8"/>
  <c r="Y56" i="8"/>
  <c r="Y57" i="8" s="1"/>
  <c r="M63" i="8"/>
  <c r="F29" i="19"/>
  <c r="F30" i="19" s="1"/>
  <c r="AP54" i="8"/>
  <c r="L63" i="8" s="1"/>
  <c r="Q18" i="19"/>
  <c r="Q29" i="19" s="1"/>
  <c r="H63" i="8"/>
  <c r="L54" i="8"/>
  <c r="J18" i="19" s="1"/>
  <c r="J28" i="19" s="1"/>
  <c r="J29" i="19" s="1"/>
  <c r="AK63" i="8"/>
  <c r="AJ63" i="8"/>
  <c r="T18" i="19"/>
  <c r="U18" i="19" s="1"/>
  <c r="U29" i="19" s="1"/>
  <c r="Z54" i="8" l="1"/>
  <c r="Z55" i="8" s="1"/>
  <c r="AA54" i="8"/>
  <c r="AA55" i="8" s="1"/>
  <c r="AH54" i="8"/>
  <c r="AH55" i="8" s="1"/>
  <c r="AB54" i="8"/>
  <c r="AB55" i="8" s="1"/>
  <c r="AC54" i="8"/>
  <c r="AC55" i="8" s="1"/>
  <c r="Y55" i="8"/>
  <c r="AF56" i="8"/>
  <c r="E73" i="8" s="1"/>
  <c r="AF55" i="8"/>
  <c r="AG55" i="8"/>
  <c r="AG56" i="8"/>
  <c r="F73" i="8" s="1"/>
  <c r="AD56" i="8"/>
  <c r="H71" i="8" s="1"/>
  <c r="H75" i="8" s="1"/>
  <c r="J30" i="19"/>
  <c r="AK54" i="8" l="1"/>
  <c r="M18" i="19" s="1"/>
  <c r="M28" i="19" s="1"/>
  <c r="M29" i="19" s="1"/>
  <c r="Z56" i="8"/>
  <c r="D71" i="8" s="1"/>
  <c r="D75" i="8" s="1"/>
  <c r="AA56" i="8"/>
  <c r="E71" i="8" s="1"/>
  <c r="E75" i="8" s="1"/>
  <c r="AB56" i="8"/>
  <c r="F71" i="8" s="1"/>
  <c r="F75" i="8" s="1"/>
  <c r="AC56" i="8"/>
  <c r="G71" i="8" s="1"/>
  <c r="G75" i="8" s="1"/>
  <c r="AH56" i="8"/>
  <c r="G73" i="8" s="1"/>
  <c r="K63" i="13"/>
  <c r="J63" i="8" l="1"/>
  <c r="L63" i="13"/>
  <c r="E29" i="19"/>
  <c r="AC18" i="16"/>
  <c r="AB18" i="16"/>
  <c r="AD18" i="16"/>
  <c r="X18" i="16"/>
  <c r="AJ18" i="16"/>
  <c r="AK18" i="16" s="1"/>
  <c r="S18" i="16"/>
  <c r="AH18" i="16"/>
  <c r="V18" i="16"/>
  <c r="T18" i="16"/>
  <c r="W18" i="16"/>
  <c r="U18" i="16"/>
  <c r="AI18" i="16"/>
  <c r="AG18" i="16"/>
  <c r="Y18" i="16" l="1"/>
  <c r="AE18" i="16" s="1"/>
  <c r="AF18" i="16" l="1"/>
  <c r="AA18" i="16"/>
  <c r="Z18" i="16"/>
  <c r="S47" i="16"/>
  <c r="S35" i="16"/>
  <c r="S52" i="16"/>
  <c r="S32" i="16"/>
  <c r="D68" i="16"/>
  <c r="D70" i="16" s="1"/>
  <c r="D74" i="16" s="1"/>
  <c r="F68" i="16"/>
  <c r="F70" i="16" s="1"/>
  <c r="F74" i="16" s="1"/>
  <c r="G69" i="16"/>
  <c r="G72" i="16" s="1"/>
  <c r="S29" i="16"/>
  <c r="AJ46" i="16"/>
  <c r="S51" i="16"/>
  <c r="AJ35" i="16"/>
  <c r="S45" i="16"/>
  <c r="H68" i="16"/>
  <c r="H70" i="16" s="1"/>
  <c r="H74" i="16" s="1"/>
  <c r="S37" i="16"/>
  <c r="S38" i="16"/>
  <c r="S49" i="16"/>
  <c r="S26" i="16"/>
  <c r="AJ36" i="16"/>
  <c r="S48" i="16"/>
  <c r="AJ38" i="16"/>
  <c r="F69" i="16"/>
  <c r="F72" i="16" s="1"/>
  <c r="AJ31" i="16"/>
  <c r="S50" i="16"/>
  <c r="AJ32" i="16"/>
  <c r="S31" i="16"/>
  <c r="E69" i="16"/>
  <c r="E72" i="16" s="1"/>
  <c r="S42" i="16"/>
  <c r="H69" i="16"/>
  <c r="H72" i="16" s="1"/>
  <c r="AJ52" i="16"/>
  <c r="S25" i="16"/>
  <c r="S44" i="16"/>
  <c r="AJ53" i="16"/>
  <c r="V36" i="16"/>
  <c r="Z36" i="16"/>
  <c r="AF36" i="16"/>
  <c r="AH36" i="16"/>
  <c r="X36" i="16"/>
  <c r="W36" i="16"/>
  <c r="AC36" i="16"/>
  <c r="U36" i="16"/>
  <c r="AB36" i="16"/>
  <c r="T36" i="16"/>
  <c r="AA36" i="16"/>
  <c r="AD36" i="16"/>
  <c r="AG36" i="16"/>
  <c r="AI36" i="16"/>
  <c r="AE36" i="16"/>
  <c r="AJ40" i="16"/>
  <c r="S40" i="16"/>
  <c r="S41" i="16"/>
  <c r="AJ33" i="16"/>
  <c r="AJ39" i="16"/>
  <c r="S36" i="16"/>
  <c r="S27" i="16"/>
  <c r="S33" i="16"/>
  <c r="S20" i="16"/>
  <c r="AA45" i="16"/>
  <c r="AG45" i="16"/>
  <c r="AD45" i="16"/>
  <c r="AF45" i="16"/>
  <c r="AE45" i="16"/>
  <c r="U45" i="16"/>
  <c r="T45" i="16"/>
  <c r="AI45" i="16"/>
  <c r="AH45" i="16"/>
  <c r="X45" i="16"/>
  <c r="AC45" i="16"/>
  <c r="W45" i="16"/>
  <c r="AB45" i="16"/>
  <c r="V45" i="16"/>
  <c r="Z45" i="16"/>
  <c r="AJ34" i="16"/>
  <c r="AC37" i="16"/>
  <c r="AH37" i="16"/>
  <c r="U37" i="16"/>
  <c r="X37" i="16"/>
  <c r="W37" i="16"/>
  <c r="V37" i="16"/>
  <c r="AF37" i="16"/>
  <c r="AB37" i="16"/>
  <c r="T37" i="16"/>
  <c r="AI37" i="16"/>
  <c r="AD37" i="16"/>
  <c r="Z37" i="16"/>
  <c r="AE37" i="16"/>
  <c r="AG37" i="16"/>
  <c r="AA37" i="16"/>
  <c r="W19" i="16"/>
  <c r="AJ49" i="16"/>
  <c r="D69" i="16"/>
  <c r="D72" i="16" s="1"/>
  <c r="S22" i="16"/>
  <c r="S39" i="16"/>
  <c r="AJ45" i="16"/>
  <c r="AJ37" i="16"/>
  <c r="AJ19" i="16"/>
  <c r="AK19" i="16" s="1"/>
  <c r="AJ20" i="16"/>
  <c r="AK20" i="16" s="1"/>
  <c r="AJ27" i="16"/>
  <c r="AK27" i="16" s="1"/>
  <c r="X28" i="16"/>
  <c r="U28" i="16"/>
  <c r="AE28" i="16"/>
  <c r="Z28" i="16"/>
  <c r="AD28" i="16"/>
  <c r="AC28" i="16"/>
  <c r="AI28" i="16"/>
  <c r="W28" i="16"/>
  <c r="V28" i="16"/>
  <c r="AH28" i="16"/>
  <c r="AF28" i="16"/>
  <c r="T28" i="16"/>
  <c r="AG28" i="16"/>
  <c r="AA28" i="16"/>
  <c r="S30" i="16"/>
  <c r="S46" i="16"/>
  <c r="AJ41" i="16"/>
  <c r="AJ22" i="16"/>
  <c r="AK22" i="16" s="1"/>
  <c r="S21" i="16"/>
  <c r="AE53" i="16"/>
  <c r="Z53" i="16"/>
  <c r="U53" i="16"/>
  <c r="T53" i="16"/>
  <c r="AH53" i="16"/>
  <c r="AG53" i="16"/>
  <c r="AB53" i="16"/>
  <c r="X53" i="16"/>
  <c r="AI53" i="16"/>
  <c r="W53" i="16"/>
  <c r="AA53" i="16"/>
  <c r="AF53" i="16"/>
  <c r="AC53" i="16"/>
  <c r="V53" i="16"/>
  <c r="AD53" i="16"/>
  <c r="AJ24" i="16"/>
  <c r="AK24" i="16" s="1"/>
  <c r="V43" i="16"/>
  <c r="AB43" i="16"/>
  <c r="X43" i="16"/>
  <c r="W43" i="16"/>
  <c r="AH43" i="16"/>
  <c r="Z43" i="16"/>
  <c r="AE43" i="16"/>
  <c r="U43" i="16"/>
  <c r="AC43" i="16"/>
  <c r="AD43" i="16"/>
  <c r="AF43" i="16"/>
  <c r="AA43" i="16"/>
  <c r="AI43" i="16"/>
  <c r="T43" i="16"/>
  <c r="AG43" i="16"/>
  <c r="AH35" i="16"/>
  <c r="AD35" i="16"/>
  <c r="U35" i="16"/>
  <c r="AG35" i="16"/>
  <c r="AE35" i="16"/>
  <c r="V35" i="16"/>
  <c r="AA35" i="16"/>
  <c r="AC35" i="16"/>
  <c r="X35" i="16"/>
  <c r="AF35" i="16"/>
  <c r="AI35" i="16"/>
  <c r="T35" i="16"/>
  <c r="Z35" i="16"/>
  <c r="W35" i="16"/>
  <c r="AB35" i="16"/>
  <c r="T22" i="16"/>
  <c r="AI22" i="16"/>
  <c r="X22" i="16"/>
  <c r="W22" i="16"/>
  <c r="U22" i="16"/>
  <c r="AB22" i="16"/>
  <c r="AC22" i="16"/>
  <c r="AE22" i="16"/>
  <c r="AH22" i="16"/>
  <c r="Z22" i="16"/>
  <c r="V22" i="16"/>
  <c r="AD22" i="16"/>
  <c r="V42" i="16"/>
  <c r="AA42" i="16"/>
  <c r="AF42" i="16"/>
  <c r="AE42" i="16"/>
  <c r="AC42" i="16"/>
  <c r="U42" i="16"/>
  <c r="X42" i="16"/>
  <c r="AH42" i="16"/>
  <c r="W42" i="16"/>
  <c r="AB42" i="16"/>
  <c r="T42" i="16"/>
  <c r="Z42" i="16"/>
  <c r="AD42" i="16"/>
  <c r="AG42" i="16"/>
  <c r="AI42" i="16"/>
  <c r="AH49" i="16"/>
  <c r="AC49" i="16"/>
  <c r="X49" i="16"/>
  <c r="AF49" i="16"/>
  <c r="U49" i="16"/>
  <c r="T49" i="16"/>
  <c r="AD49" i="16"/>
  <c r="W49" i="16"/>
  <c r="AA49" i="16"/>
  <c r="AG49" i="16"/>
  <c r="AI49" i="16"/>
  <c r="V49" i="16"/>
  <c r="AB49" i="16"/>
  <c r="AE49" i="16"/>
  <c r="Z49" i="16"/>
  <c r="X40" i="16"/>
  <c r="AH40" i="16"/>
  <c r="AG40" i="16"/>
  <c r="T40" i="16"/>
  <c r="V40" i="16"/>
  <c r="AC40" i="16"/>
  <c r="AD40" i="16"/>
  <c r="AF40" i="16"/>
  <c r="AA40" i="16"/>
  <c r="U40" i="16"/>
  <c r="AI40" i="16"/>
  <c r="Z40" i="16"/>
  <c r="AB40" i="16"/>
  <c r="AE40" i="16"/>
  <c r="W40" i="16"/>
  <c r="W32" i="16"/>
  <c r="AF32" i="16"/>
  <c r="T32" i="16"/>
  <c r="AE32" i="16"/>
  <c r="AA32" i="16"/>
  <c r="V32" i="16"/>
  <c r="AC32" i="16"/>
  <c r="X32" i="16"/>
  <c r="AH32" i="16"/>
  <c r="U32" i="16"/>
  <c r="AB32" i="16"/>
  <c r="AG32" i="16"/>
  <c r="AD32" i="16"/>
  <c r="AI32" i="16"/>
  <c r="Z32" i="16"/>
  <c r="AF47" i="16"/>
  <c r="AD47" i="16"/>
  <c r="AC47" i="16"/>
  <c r="U47" i="16"/>
  <c r="AI47" i="16"/>
  <c r="X47" i="16"/>
  <c r="W47" i="16"/>
  <c r="AB47" i="16"/>
  <c r="T47" i="16"/>
  <c r="AA47" i="16"/>
  <c r="AG47" i="16"/>
  <c r="V47" i="16"/>
  <c r="Z47" i="16"/>
  <c r="AE47" i="16"/>
  <c r="AH47" i="16"/>
  <c r="AD39" i="16"/>
  <c r="Z39" i="16"/>
  <c r="AI39" i="16"/>
  <c r="AA39" i="16"/>
  <c r="T39" i="16"/>
  <c r="AG39" i="16"/>
  <c r="W39" i="16"/>
  <c r="AF39" i="16"/>
  <c r="X39" i="16"/>
  <c r="AC39" i="16"/>
  <c r="U39" i="16"/>
  <c r="V39" i="16"/>
  <c r="AH39" i="16"/>
  <c r="AB39" i="16"/>
  <c r="AE39" i="16"/>
  <c r="V31" i="16"/>
  <c r="AH31" i="16"/>
  <c r="W31" i="16"/>
  <c r="AF31" i="16"/>
  <c r="T31" i="16"/>
  <c r="AC31" i="16"/>
  <c r="AI31" i="16"/>
  <c r="AB31" i="16"/>
  <c r="AG31" i="16"/>
  <c r="AA31" i="16"/>
  <c r="X31" i="16"/>
  <c r="AD31" i="16"/>
  <c r="AE31" i="16"/>
  <c r="U31" i="16"/>
  <c r="Z31" i="16"/>
  <c r="S24" i="16"/>
  <c r="AJ47" i="16"/>
  <c r="E68" i="16"/>
  <c r="E70" i="16" s="1"/>
  <c r="E74" i="16" s="1"/>
  <c r="S23" i="16"/>
  <c r="AJ29" i="16"/>
  <c r="AK29" i="16" s="1"/>
  <c r="S34" i="16"/>
  <c r="V52" i="16"/>
  <c r="U52" i="16"/>
  <c r="AD52" i="16"/>
  <c r="AF52" i="16"/>
  <c r="T52" i="16"/>
  <c r="X52" i="16"/>
  <c r="AH52" i="16"/>
  <c r="AC52" i="16"/>
  <c r="W52" i="16"/>
  <c r="AB52" i="16"/>
  <c r="AI52" i="16"/>
  <c r="AA52" i="16"/>
  <c r="AE52" i="16"/>
  <c r="AG52" i="16"/>
  <c r="Z52" i="16"/>
  <c r="U29" i="16"/>
  <c r="AD29" i="16"/>
  <c r="W29" i="16"/>
  <c r="AF29" i="16"/>
  <c r="T29" i="16"/>
  <c r="AE29" i="16"/>
  <c r="AA29" i="16"/>
  <c r="AB29" i="16"/>
  <c r="V29" i="16"/>
  <c r="AI29" i="16"/>
  <c r="X29" i="16"/>
  <c r="AH29" i="16"/>
  <c r="AG29" i="16"/>
  <c r="Z29" i="16"/>
  <c r="AC29" i="16"/>
  <c r="Z38" i="16"/>
  <c r="W38" i="16"/>
  <c r="AG38" i="16"/>
  <c r="AE38" i="16"/>
  <c r="AA38" i="16"/>
  <c r="AD38" i="16"/>
  <c r="AI38" i="16"/>
  <c r="X38" i="16"/>
  <c r="V38" i="16"/>
  <c r="U38" i="16"/>
  <c r="T38" i="16"/>
  <c r="AC38" i="16"/>
  <c r="AF38" i="16"/>
  <c r="AH38" i="16"/>
  <c r="AB38" i="16"/>
  <c r="G68" i="16"/>
  <c r="G70" i="16" s="1"/>
  <c r="G74" i="16" s="1"/>
  <c r="Z25" i="16"/>
  <c r="AI25" i="16"/>
  <c r="V25" i="16"/>
  <c r="AC25" i="16"/>
  <c r="AH25" i="16"/>
  <c r="T25" i="16"/>
  <c r="AF25" i="16"/>
  <c r="W25" i="16"/>
  <c r="AG25" i="16"/>
  <c r="AD25" i="16"/>
  <c r="U25" i="16"/>
  <c r="X25" i="16"/>
  <c r="AE25" i="16"/>
  <c r="S28" i="16"/>
  <c r="V44" i="16"/>
  <c r="AE44" i="16"/>
  <c r="AG44" i="16"/>
  <c r="AD44" i="16"/>
  <c r="X44" i="16"/>
  <c r="T44" i="16"/>
  <c r="AF44" i="16"/>
  <c r="AC44" i="16"/>
  <c r="W44" i="16"/>
  <c r="AI44" i="16"/>
  <c r="AA44" i="16"/>
  <c r="Z44" i="16"/>
  <c r="AH44" i="16"/>
  <c r="AB44" i="16"/>
  <c r="U44" i="16"/>
  <c r="Z46" i="16"/>
  <c r="T46" i="16"/>
  <c r="AI46" i="16"/>
  <c r="W46" i="16"/>
  <c r="AG46" i="16"/>
  <c r="AF46" i="16"/>
  <c r="AB46" i="16"/>
  <c r="AE46" i="16"/>
  <c r="AH46" i="16"/>
  <c r="AD46" i="16"/>
  <c r="AA46" i="16"/>
  <c r="V46" i="16"/>
  <c r="X46" i="16"/>
  <c r="AC46" i="16"/>
  <c r="U46" i="16"/>
  <c r="AG51" i="16"/>
  <c r="W51" i="16"/>
  <c r="AH51" i="16"/>
  <c r="AI51" i="16"/>
  <c r="V51" i="16"/>
  <c r="Z51" i="16"/>
  <c r="U51" i="16"/>
  <c r="AE51" i="16"/>
  <c r="AD51" i="16"/>
  <c r="AB51" i="16"/>
  <c r="AF51" i="16"/>
  <c r="AA51" i="16"/>
  <c r="AC51" i="16"/>
  <c r="T51" i="16"/>
  <c r="X51" i="16"/>
  <c r="AH41" i="16"/>
  <c r="W41" i="16"/>
  <c r="V41" i="16"/>
  <c r="T41" i="16"/>
  <c r="AF41" i="16"/>
  <c r="AC41" i="16"/>
  <c r="AA41" i="16"/>
  <c r="Z41" i="16"/>
  <c r="AB41" i="16"/>
  <c r="AE41" i="16"/>
  <c r="X41" i="16"/>
  <c r="U41" i="16"/>
  <c r="AI41" i="16"/>
  <c r="AD41" i="16"/>
  <c r="AG41" i="16"/>
  <c r="S53" i="16"/>
  <c r="AJ25" i="16"/>
  <c r="AK25" i="16" s="1"/>
  <c r="AE24" i="16"/>
  <c r="AD24" i="16"/>
  <c r="X24" i="16"/>
  <c r="AI24" i="16"/>
  <c r="AH24" i="16"/>
  <c r="V24" i="16"/>
  <c r="AG24" i="16"/>
  <c r="AC24" i="16"/>
  <c r="U24" i="16"/>
  <c r="T24" i="16"/>
  <c r="AF24" i="16"/>
  <c r="W24" i="16"/>
  <c r="AJ23" i="16"/>
  <c r="AK23" i="16" s="1"/>
  <c r="T19" i="16"/>
  <c r="W48" i="16"/>
  <c r="AI48" i="16"/>
  <c r="AH48" i="16"/>
  <c r="AG48" i="16"/>
  <c r="AF48" i="16"/>
  <c r="U48" i="16"/>
  <c r="AE48" i="16"/>
  <c r="AC48" i="16"/>
  <c r="AD48" i="16"/>
  <c r="AB48" i="16"/>
  <c r="V48" i="16"/>
  <c r="Z48" i="16"/>
  <c r="T48" i="16"/>
  <c r="X48" i="16"/>
  <c r="AA48" i="16"/>
  <c r="AH19" i="16"/>
  <c r="AI19" i="16"/>
  <c r="V23" i="16"/>
  <c r="X23" i="16"/>
  <c r="T23" i="16"/>
  <c r="AD23" i="16"/>
  <c r="AA23" i="16"/>
  <c r="AF23" i="16"/>
  <c r="W23" i="16"/>
  <c r="U23" i="16"/>
  <c r="AE23" i="16"/>
  <c r="AI23" i="16"/>
  <c r="AJ48" i="16"/>
  <c r="AE19" i="16"/>
  <c r="Z19" i="16"/>
  <c r="AJ26" i="16"/>
  <c r="AK26" i="16" s="1"/>
  <c r="U21" i="16"/>
  <c r="X21" i="16"/>
  <c r="AG21" i="16"/>
  <c r="AE21" i="16"/>
  <c r="AD21" i="16"/>
  <c r="AI21" i="16"/>
  <c r="AH21" i="16"/>
  <c r="V21" i="16"/>
  <c r="W21" i="16"/>
  <c r="AC21" i="16"/>
  <c r="T21" i="16"/>
  <c r="V19" i="16"/>
  <c r="U50" i="16"/>
  <c r="T50" i="16"/>
  <c r="AD50" i="16"/>
  <c r="AG50" i="16"/>
  <c r="AA50" i="16"/>
  <c r="AB50" i="16"/>
  <c r="AI50" i="16"/>
  <c r="X50" i="16"/>
  <c r="AF50" i="16"/>
  <c r="AH50" i="16"/>
  <c r="W50" i="16"/>
  <c r="AE50" i="16"/>
  <c r="Z50" i="16"/>
  <c r="V50" i="16"/>
  <c r="AC50" i="16"/>
  <c r="AJ30" i="16"/>
  <c r="AK30" i="16" s="1"/>
  <c r="U19" i="16"/>
  <c r="AD19" i="16"/>
  <c r="AF27" i="16"/>
  <c r="X27" i="16"/>
  <c r="AH27" i="16"/>
  <c r="U27" i="16"/>
  <c r="AA27" i="16"/>
  <c r="AC27" i="16"/>
  <c r="W27" i="16"/>
  <c r="AE27" i="16"/>
  <c r="V27" i="16"/>
  <c r="T27" i="16"/>
  <c r="AD27" i="16"/>
  <c r="AG27" i="16"/>
  <c r="AI27" i="16"/>
  <c r="AJ42" i="16"/>
  <c r="AJ28" i="16"/>
  <c r="AK28" i="16" s="1"/>
  <c r="AJ44" i="16"/>
  <c r="S43" i="16"/>
  <c r="AJ51" i="16"/>
  <c r="AE33" i="16"/>
  <c r="T33" i="16"/>
  <c r="V33" i="16"/>
  <c r="AH33" i="16"/>
  <c r="X33" i="16"/>
  <c r="AG33" i="16"/>
  <c r="AF33" i="16"/>
  <c r="W33" i="16"/>
  <c r="Z33" i="16"/>
  <c r="AD33" i="16"/>
  <c r="AI33" i="16"/>
  <c r="U33" i="16"/>
  <c r="AA33" i="16"/>
  <c r="AB33" i="16"/>
  <c r="AC33" i="16"/>
  <c r="AJ43" i="16"/>
  <c r="AC20" i="16"/>
  <c r="AF20" i="16"/>
  <c r="AD20" i="16"/>
  <c r="V20" i="16"/>
  <c r="W20" i="16"/>
  <c r="AH20" i="16"/>
  <c r="U20" i="16"/>
  <c r="X20" i="16"/>
  <c r="T20" i="16"/>
  <c r="AI20" i="16"/>
  <c r="AE20" i="16"/>
  <c r="T34" i="16"/>
  <c r="V34" i="16"/>
  <c r="AI34" i="16"/>
  <c r="AH34" i="16"/>
  <c r="AG34" i="16"/>
  <c r="W34" i="16"/>
  <c r="U34" i="16"/>
  <c r="AE34" i="16"/>
  <c r="Z34" i="16"/>
  <c r="AC34" i="16"/>
  <c r="AB34" i="16"/>
  <c r="AA34" i="16"/>
  <c r="X34" i="16"/>
  <c r="AD34" i="16"/>
  <c r="AF34" i="16"/>
  <c r="AD26" i="16"/>
  <c r="V26" i="16"/>
  <c r="AI26" i="16"/>
  <c r="AC26" i="16"/>
  <c r="U26" i="16"/>
  <c r="AG26" i="16"/>
  <c r="AE26" i="16"/>
  <c r="T26" i="16"/>
  <c r="W26" i="16"/>
  <c r="AH26" i="16"/>
  <c r="Z26" i="16"/>
  <c r="X26" i="16"/>
  <c r="AF26" i="16"/>
  <c r="AJ21" i="16"/>
  <c r="AK21" i="16" s="1"/>
  <c r="AJ50" i="16"/>
  <c r="AD30" i="16"/>
  <c r="AH30" i="16"/>
  <c r="AI30" i="16"/>
  <c r="Z30" i="16"/>
  <c r="AG30" i="16"/>
  <c r="W30" i="16"/>
  <c r="U30" i="16"/>
  <c r="AE30" i="16"/>
  <c r="AC30" i="16"/>
  <c r="AF30" i="16"/>
  <c r="X30" i="16"/>
  <c r="AA30" i="16"/>
  <c r="V30" i="16"/>
  <c r="T30" i="16"/>
  <c r="AB30" i="16"/>
  <c r="S19" i="16"/>
  <c r="X19" i="16"/>
  <c r="AC19" i="16"/>
  <c r="Y48" i="16" l="1"/>
  <c r="Y34" i="16"/>
  <c r="Y45" i="16"/>
  <c r="Y40" i="16"/>
  <c r="Y42" i="16"/>
  <c r="Y43" i="16"/>
  <c r="Y36" i="16"/>
  <c r="Y44" i="16"/>
  <c r="Y35" i="16"/>
  <c r="Y50" i="16"/>
  <c r="Y32" i="16"/>
  <c r="Y49" i="16"/>
  <c r="Y47" i="16"/>
  <c r="Y41" i="16"/>
  <c r="Y52" i="16"/>
  <c r="Y33" i="16"/>
  <c r="Y37" i="16"/>
  <c r="Y53" i="16"/>
  <c r="Y51" i="16"/>
  <c r="Y46" i="16"/>
  <c r="Y38" i="16"/>
  <c r="Y39" i="16"/>
  <c r="Y20" i="16"/>
  <c r="V54" i="16"/>
  <c r="V55" i="16" s="1"/>
  <c r="G63" i="16" s="1"/>
  <c r="X54" i="16"/>
  <c r="X55" i="16" s="1"/>
  <c r="I63" i="16" s="1"/>
  <c r="U54" i="16"/>
  <c r="U55" i="16" s="1"/>
  <c r="J54" i="16" s="1"/>
  <c r="H26" i="68" s="1"/>
  <c r="H28" i="68" s="1"/>
  <c r="Y28" i="16"/>
  <c r="Y23" i="16"/>
  <c r="Y26" i="16"/>
  <c r="AE54" i="16"/>
  <c r="AE56" i="16" s="1"/>
  <c r="D73" i="16" s="1"/>
  <c r="Y27" i="16"/>
  <c r="Y25" i="16"/>
  <c r="AD54" i="16"/>
  <c r="AD56" i="16" s="1"/>
  <c r="H71" i="16" s="1"/>
  <c r="H75" i="16" s="1"/>
  <c r="T54" i="16"/>
  <c r="T55" i="16" s="1"/>
  <c r="I54" i="16" s="1"/>
  <c r="G26" i="68" s="1"/>
  <c r="G28" i="68" s="1"/>
  <c r="G29" i="68" s="1"/>
  <c r="Y19" i="16"/>
  <c r="AB19" i="16" s="1"/>
  <c r="W54" i="16"/>
  <c r="W55" i="16" s="1"/>
  <c r="Y21" i="16"/>
  <c r="Y24" i="16"/>
  <c r="AB24" i="16" s="1"/>
  <c r="Y31" i="16"/>
  <c r="Y30" i="16"/>
  <c r="AI54" i="16"/>
  <c r="AI56" i="16" s="1"/>
  <c r="H73" i="16" s="1"/>
  <c r="Y29" i="16"/>
  <c r="Y22" i="16"/>
  <c r="AF22" i="16" s="1"/>
  <c r="AB28" i="16"/>
  <c r="Z23" i="16"/>
  <c r="S54" i="16"/>
  <c r="S55" i="16" s="1"/>
  <c r="AA26" i="16" l="1"/>
  <c r="AB26" i="16"/>
  <c r="AB25" i="16"/>
  <c r="AA25" i="16"/>
  <c r="Z27" i="16"/>
  <c r="AB27" i="16"/>
  <c r="AB21" i="16"/>
  <c r="Z21" i="16"/>
  <c r="AA24" i="16"/>
  <c r="Z24" i="16"/>
  <c r="H63" i="16"/>
  <c r="L54" i="16"/>
  <c r="J26" i="68" s="1"/>
  <c r="J28" i="68" s="1"/>
  <c r="J29" i="68" s="1"/>
  <c r="K54" i="16"/>
  <c r="I26" i="68" s="1"/>
  <c r="I28" i="68" s="1"/>
  <c r="I29" i="68" s="1"/>
  <c r="AB20" i="16"/>
  <c r="Z20" i="16"/>
  <c r="AG23" i="16"/>
  <c r="AB23" i="16"/>
  <c r="AG19" i="16"/>
  <c r="AF19" i="16"/>
  <c r="Y56" i="16"/>
  <c r="Y57" i="16" s="1"/>
  <c r="M54" i="16"/>
  <c r="K26" i="68" s="1"/>
  <c r="K28" i="68" s="1"/>
  <c r="K29" i="68" s="1"/>
  <c r="AD55" i="16"/>
  <c r="AA22" i="16"/>
  <c r="AG22" i="16"/>
  <c r="AA21" i="16"/>
  <c r="AF21" i="16"/>
  <c r="AA20" i="16"/>
  <c r="AG20" i="16"/>
  <c r="AE55" i="16"/>
  <c r="F63" i="16"/>
  <c r="E63" i="16"/>
  <c r="AI55" i="16"/>
  <c r="AC23" i="16"/>
  <c r="AC54" i="16" s="1"/>
  <c r="AC56" i="16" s="1"/>
  <c r="G71" i="16" s="1"/>
  <c r="G75" i="16" s="1"/>
  <c r="AH23" i="16"/>
  <c r="AH54" i="16" s="1"/>
  <c r="AH55" i="16" s="1"/>
  <c r="Y54" i="16"/>
  <c r="AA19" i="16"/>
  <c r="D63" i="16"/>
  <c r="H54" i="16"/>
  <c r="F26" i="68" s="1"/>
  <c r="F28" i="68" s="1"/>
  <c r="H29" i="68"/>
  <c r="Z54" i="16" l="1"/>
  <c r="Z55" i="16" s="1"/>
  <c r="J30" i="68"/>
  <c r="H30" i="68"/>
  <c r="AB54" i="16"/>
  <c r="AB55" i="16" s="1"/>
  <c r="AA54" i="16"/>
  <c r="AA56" i="16" s="1"/>
  <c r="E71" i="16" s="1"/>
  <c r="E75" i="16" s="1"/>
  <c r="AG54" i="16"/>
  <c r="AG55" i="16" s="1"/>
  <c r="Y55" i="16"/>
  <c r="AF54" i="16"/>
  <c r="AF56" i="16" s="1"/>
  <c r="E73" i="16" s="1"/>
  <c r="AH56" i="16"/>
  <c r="G73" i="16" s="1"/>
  <c r="AC55" i="16"/>
  <c r="F29" i="68"/>
  <c r="F30" i="68" s="1"/>
  <c r="AK54" i="16" l="1"/>
  <c r="J63" i="16" s="1"/>
  <c r="Z56" i="16"/>
  <c r="D71" i="16" s="1"/>
  <c r="D75" i="16" s="1"/>
  <c r="AB56" i="16"/>
  <c r="F71" i="16" s="1"/>
  <c r="F75" i="16" s="1"/>
  <c r="AA55" i="16"/>
  <c r="AG56" i="16"/>
  <c r="F73" i="16" s="1"/>
  <c r="AF55" i="16"/>
  <c r="X16" i="93"/>
  <c r="M26" i="68" l="1"/>
  <c r="M28" i="68" s="1"/>
  <c r="M29" i="68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Harrie Meinen</author>
  </authors>
  <commentList>
    <comment ref="E2" authorId="0" shapeId="0" xr:uid="{30FFA16E-F7AA-4963-A33E-4142474FC736}">
      <text>
        <r>
          <rPr>
            <b/>
            <sz val="12"/>
            <color indexed="81"/>
            <rFont val="Tahoma"/>
            <family val="2"/>
          </rPr>
          <t>LG = LANDELIJK GEMIDDELDE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Directie PCB De Triangel | Harrie Meinen</author>
  </authors>
  <commentList>
    <comment ref="B10" authorId="0" shapeId="0" xr:uid="{245D39AF-72C8-4145-B362-6DB419F3EC25}">
      <text>
        <r>
          <rPr>
            <b/>
            <sz val="9"/>
            <color indexed="81"/>
            <rFont val="Tahoma"/>
            <family val="2"/>
          </rPr>
          <t xml:space="preserve">Naam v.d. leerling:
</t>
        </r>
        <r>
          <rPr>
            <sz val="9"/>
            <color indexed="81"/>
            <rFont val="Tahoma"/>
            <family val="2"/>
          </rPr>
          <t>Noteer hieronder de naam van de leerling</t>
        </r>
      </text>
    </comment>
    <comment ref="C10" authorId="0" shapeId="0" xr:uid="{8F2CEF44-D0A9-4F44-9AE0-02F3583B40D0}">
      <text>
        <r>
          <rPr>
            <b/>
            <sz val="10"/>
            <color indexed="81"/>
            <rFont val="Tahoma"/>
            <family val="2"/>
          </rPr>
          <t xml:space="preserve">HOE GOED KUN JE LEREN?
GEEF JEZELF EEN CIJFER VAN 1 - 10
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b/>
            <sz val="10"/>
            <color indexed="10"/>
            <rFont val="Tahoma"/>
            <family val="2"/>
          </rPr>
          <t xml:space="preserve">Noteer hier de score die de leerling zichzelf heeft gegeven tijdens het </t>
        </r>
        <r>
          <rPr>
            <b/>
            <i/>
            <u/>
            <sz val="10"/>
            <color indexed="10"/>
            <rFont val="Tahoma"/>
            <family val="2"/>
          </rPr>
          <t>KIND-GESPREK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0" authorId="0" shapeId="0" xr:uid="{29236517-9532-4D9E-B314-83C6BA63243D}">
      <text>
        <r>
          <rPr>
            <b/>
            <sz val="10"/>
            <color indexed="10"/>
            <rFont val="Tahoma"/>
            <family val="2"/>
          </rPr>
          <t>INSCHATTING DOOR DE LEERKRACHT</t>
        </r>
        <r>
          <rPr>
            <b/>
            <sz val="10"/>
            <color indexed="81"/>
            <rFont val="Tahoma"/>
            <family val="2"/>
          </rPr>
          <t xml:space="preserve">
In te vullen niveau:</t>
        </r>
        <r>
          <rPr>
            <sz val="10"/>
            <color indexed="81"/>
            <rFont val="Tahoma"/>
            <family val="2"/>
          </rPr>
          <t xml:space="preserve">
A of 1 = goed</t>
        </r>
        <r>
          <rPr>
            <b/>
            <sz val="10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B of 2 = boven gemiddeld
C of 3= gemiddeld
D of 4 = beneden gemiddeld
E of 5 = zwak</t>
        </r>
      </text>
    </comment>
    <comment ref="E10" authorId="0" shapeId="0" xr:uid="{79854B92-2114-4D11-8E00-DF413869BF4D}">
      <text>
        <r>
          <rPr>
            <b/>
            <sz val="10"/>
            <color indexed="81"/>
            <rFont val="Tahoma"/>
            <family val="2"/>
          </rPr>
          <t>Specifieke onderwijsbehoefte</t>
        </r>
        <r>
          <rPr>
            <sz val="10"/>
            <color indexed="81"/>
            <rFont val="Tahoma"/>
            <family val="2"/>
          </rPr>
          <t xml:space="preserve">
Zet een</t>
        </r>
        <r>
          <rPr>
            <b/>
            <sz val="10"/>
            <color indexed="81"/>
            <rFont val="Tahoma"/>
            <family val="2"/>
          </rPr>
          <t xml:space="preserve"> X </t>
        </r>
        <r>
          <rPr>
            <sz val="10"/>
            <color indexed="81"/>
            <rFont val="Tahoma"/>
            <family val="2"/>
          </rPr>
          <t>voor 
een leerling met
een specifieke onderwijsbehoefte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0" authorId="0" shapeId="0" xr:uid="{2F99D517-C173-4C13-8BB4-2A79BE00B876}">
      <text>
        <r>
          <rPr>
            <b/>
            <sz val="10"/>
            <color indexed="81"/>
            <rFont val="Tahoma"/>
            <family val="2"/>
          </rPr>
          <t>Doublure</t>
        </r>
        <r>
          <rPr>
            <sz val="10"/>
            <color indexed="81"/>
            <rFont val="Tahoma"/>
            <family val="2"/>
          </rPr>
          <t xml:space="preserve">
Zet een </t>
        </r>
        <r>
          <rPr>
            <b/>
            <sz val="10"/>
            <color indexed="81"/>
            <rFont val="Tahoma"/>
            <family val="2"/>
          </rPr>
          <t>X</t>
        </r>
        <r>
          <rPr>
            <sz val="10"/>
            <color indexed="81"/>
            <rFont val="Tahoma"/>
            <family val="2"/>
          </rPr>
          <t xml:space="preserve"> voor een leerling die dit jaar of in voorgaande jaren (vanaf groep 3) is gedoubleerd.</t>
        </r>
      </text>
    </comment>
    <comment ref="G10" authorId="0" shapeId="0" xr:uid="{C2668084-9671-4B55-8AC6-CBB120FA3C49}">
      <text>
        <r>
          <rPr>
            <b/>
            <sz val="10"/>
            <color indexed="81"/>
            <rFont val="Tahoma"/>
            <family val="2"/>
          </rPr>
          <t>Advies VO</t>
        </r>
        <r>
          <rPr>
            <sz val="10"/>
            <color indexed="81"/>
            <rFont val="Tahoma"/>
            <family val="2"/>
          </rPr>
          <t xml:space="preserve">
Kan ingevuld worden als de 
3 toetsen zijn afgenomen (meestal M6).
1. Leesbegrip (begr.lezen) 
2. Taalverzorging (spellen)
3. Rekenen (rekenen/wiskunde)</t>
        </r>
      </text>
    </comment>
    <comment ref="H10" authorId="0" shapeId="0" xr:uid="{1FBC47C6-570A-414B-9115-F642F92221D4}">
      <text>
        <r>
          <rPr>
            <b/>
            <sz val="10"/>
            <color indexed="81"/>
            <rFont val="Tahoma"/>
            <family val="2"/>
          </rPr>
          <t>in te vullen niveau:</t>
        </r>
        <r>
          <rPr>
            <sz val="10"/>
            <color indexed="81"/>
            <rFont val="Tahoma"/>
            <family val="2"/>
          </rPr>
          <t xml:space="preserve">
A-B-C-D-E of
1-2-3-4-5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0" authorId="0" shapeId="0" xr:uid="{CE4BE83C-A91D-4A62-A83F-29CA7E377EE5}">
      <text>
        <r>
          <rPr>
            <b/>
            <sz val="10"/>
            <color indexed="81"/>
            <rFont val="Tahoma"/>
            <family val="2"/>
          </rPr>
          <t>in te vullen niveau:</t>
        </r>
        <r>
          <rPr>
            <sz val="10"/>
            <color indexed="81"/>
            <rFont val="Tahoma"/>
            <family val="2"/>
          </rPr>
          <t xml:space="preserve">
A-B-C-D-E of
1-2-3-4-5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0" authorId="0" shapeId="0" xr:uid="{11DCF3CD-AE2F-447E-BFDE-F8AC51BF7BF9}">
      <text>
        <r>
          <rPr>
            <b/>
            <sz val="10"/>
            <color indexed="81"/>
            <rFont val="Tahoma"/>
            <family val="2"/>
          </rPr>
          <t>in te vullen niveau:</t>
        </r>
        <r>
          <rPr>
            <sz val="10"/>
            <color indexed="81"/>
            <rFont val="Tahoma"/>
            <family val="2"/>
          </rPr>
          <t xml:space="preserve">
A-B-C-D-E of
1-2-3-4-5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K10" authorId="0" shapeId="0" xr:uid="{6F8975D0-B075-40A3-AC33-29350EE248C1}">
      <text>
        <r>
          <rPr>
            <b/>
            <sz val="10"/>
            <color indexed="81"/>
            <rFont val="Tahoma"/>
            <family val="2"/>
          </rPr>
          <t>Gegevens verschijnen automatisch.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sz val="10"/>
            <color indexed="10"/>
            <rFont val="Tahoma"/>
            <family val="2"/>
          </rPr>
          <t xml:space="preserve">Het vakje kleurt </t>
        </r>
        <r>
          <rPr>
            <b/>
            <sz val="10"/>
            <color indexed="10"/>
            <rFont val="Tahoma"/>
            <family val="2"/>
          </rPr>
          <t>ROOD</t>
        </r>
        <r>
          <rPr>
            <sz val="10"/>
            <color indexed="81"/>
            <rFont val="Tahoma"/>
            <family val="2"/>
          </rPr>
          <t xml:space="preserve"> als de opbrengsten van lezen, taal, rekenen lager scoren dan het </t>
        </r>
        <r>
          <rPr>
            <u/>
            <sz val="10"/>
            <color indexed="81"/>
            <rFont val="Tahoma"/>
            <family val="2"/>
          </rPr>
          <t>Aanlegniveau</t>
        </r>
        <r>
          <rPr>
            <sz val="10"/>
            <color indexed="81"/>
            <rFont val="Tahoma"/>
            <family val="2"/>
          </rPr>
          <t xml:space="preserve"> (2e kolom) </t>
        </r>
        <r>
          <rPr>
            <b/>
            <sz val="10"/>
            <color indexed="10"/>
            <rFont val="Tahoma"/>
            <family val="2"/>
          </rPr>
          <t>EN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10"/>
            <rFont val="Tahoma"/>
            <family val="2"/>
          </rPr>
          <t>LAGER</t>
        </r>
        <r>
          <rPr>
            <sz val="10"/>
            <color indexed="81"/>
            <rFont val="Tahoma"/>
            <family val="2"/>
          </rPr>
          <t xml:space="preserve"> dan het </t>
        </r>
        <r>
          <rPr>
            <u/>
            <sz val="10"/>
            <color indexed="81"/>
            <rFont val="Tahoma"/>
            <family val="2"/>
          </rPr>
          <t>Groepsgemiddelde</t>
        </r>
        <r>
          <rPr>
            <sz val="10"/>
            <color indexed="81"/>
            <rFont val="Tahoma"/>
            <family val="2"/>
          </rPr>
          <t xml:space="preserve"> (eind van deze kolom).
</t>
        </r>
        <r>
          <rPr>
            <sz val="10"/>
            <color indexed="53"/>
            <rFont val="Tahoma"/>
            <family val="2"/>
          </rPr>
          <t xml:space="preserve">Het vakje kleurt </t>
        </r>
        <r>
          <rPr>
            <b/>
            <sz val="10"/>
            <color indexed="53"/>
            <rFont val="Tahoma"/>
            <family val="2"/>
          </rPr>
          <t>ORANJE</t>
        </r>
        <r>
          <rPr>
            <sz val="10"/>
            <color indexed="81"/>
            <rFont val="Tahoma"/>
            <family val="2"/>
          </rPr>
          <t xml:space="preserve"> als de opbrengsten van lezen, taal, rekenen lager scoren dan het Aanlegniveau (2e kolom) </t>
        </r>
        <r>
          <rPr>
            <b/>
            <sz val="10"/>
            <color indexed="53"/>
            <rFont val="Tahoma"/>
            <family val="2"/>
          </rPr>
          <t>MAAR HOGER OF GELIJK</t>
        </r>
        <r>
          <rPr>
            <sz val="10"/>
            <color indexed="81"/>
            <rFont val="Tahoma"/>
            <family val="2"/>
          </rPr>
          <t xml:space="preserve"> aan het </t>
        </r>
        <r>
          <rPr>
            <u/>
            <sz val="10"/>
            <color indexed="81"/>
            <rFont val="Tahoma"/>
            <family val="2"/>
          </rPr>
          <t>Groepsgemiddelde</t>
        </r>
        <r>
          <rPr>
            <sz val="10"/>
            <color indexed="81"/>
            <rFont val="Tahoma"/>
            <family val="2"/>
          </rPr>
          <t xml:space="preserve"> (eind van deze kolom).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L10" authorId="0" shapeId="0" xr:uid="{58DEA2CC-8FD9-4CFD-96EE-28E2C7509C13}">
      <text>
        <r>
          <rPr>
            <b/>
            <sz val="10"/>
            <color indexed="81"/>
            <rFont val="Tahoma"/>
            <family val="2"/>
          </rPr>
          <t>Gegevens verschijnen automatisch.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u/>
            <sz val="10"/>
            <color indexed="81"/>
            <rFont val="Tahoma"/>
            <family val="2"/>
          </rPr>
          <t>Advies op basis van toetsen</t>
        </r>
        <r>
          <rPr>
            <sz val="10"/>
            <color indexed="81"/>
            <rFont val="Tahoma"/>
            <family val="2"/>
          </rPr>
          <t xml:space="preserve"> verschijnt vanaf groep 6 (= op basis van leesbegrip, spellen en rekenen).
Is het </t>
        </r>
        <r>
          <rPr>
            <u/>
            <sz val="10"/>
            <color indexed="81"/>
            <rFont val="Tahoma"/>
            <family val="2"/>
          </rPr>
          <t>Advies op basis van toetsen</t>
        </r>
        <r>
          <rPr>
            <sz val="10"/>
            <color indexed="81"/>
            <rFont val="Tahoma"/>
            <family val="2"/>
          </rPr>
          <t xml:space="preserve"> lager dan 
</t>
        </r>
        <r>
          <rPr>
            <u/>
            <sz val="10"/>
            <color indexed="81"/>
            <rFont val="Tahoma"/>
            <family val="2"/>
          </rPr>
          <t>Advies VO</t>
        </r>
        <r>
          <rPr>
            <sz val="10"/>
            <color indexed="81"/>
            <rFont val="Tahoma"/>
            <family val="2"/>
          </rPr>
          <t xml:space="preserve"> (5e kolom) dan kleurt het vakje rood</t>
        </r>
      </text>
    </comment>
    <comment ref="AO10" authorId="0" shapeId="0" xr:uid="{C738748C-847A-4C7C-B0A9-65D41905BE9D}">
      <text>
        <r>
          <rPr>
            <b/>
            <sz val="10"/>
            <color indexed="81"/>
            <rFont val="Tahoma"/>
            <family val="2"/>
          </rPr>
          <t>Gegevens verschijnen automatisch.</t>
        </r>
        <r>
          <rPr>
            <sz val="10"/>
            <color indexed="81"/>
            <rFont val="Tahoma"/>
            <family val="2"/>
          </rPr>
          <t xml:space="preserve">
De gegevens komen overeen met het vakje </t>
        </r>
        <r>
          <rPr>
            <u/>
            <sz val="10"/>
            <color indexed="81"/>
            <rFont val="Tahoma"/>
            <family val="2"/>
          </rPr>
          <t xml:space="preserve">Doublure </t>
        </r>
        <r>
          <rPr>
            <sz val="10"/>
            <color indexed="81"/>
            <rFont val="Tahoma"/>
            <family val="2"/>
          </rPr>
          <t>(4e kolom).</t>
        </r>
      </text>
    </comment>
    <comment ref="AP10" authorId="0" shapeId="0" xr:uid="{8CD733C7-D897-4D17-82EC-B993471348D6}">
      <text>
        <r>
          <rPr>
            <b/>
            <sz val="10"/>
            <color indexed="81"/>
            <rFont val="Tahoma"/>
            <family val="2"/>
          </rPr>
          <t>Gegevens verschijnen automatisch.</t>
        </r>
        <r>
          <rPr>
            <sz val="10"/>
            <color indexed="81"/>
            <rFont val="Tahoma"/>
            <family val="2"/>
          </rPr>
          <t xml:space="preserve">
De gegevens komen overeen met het vakje Speciale behoefte (3e kolom).</t>
        </r>
      </text>
    </comment>
    <comment ref="AQ10" authorId="0" shapeId="0" xr:uid="{8F560786-A9A0-4C24-BF1E-21691FC03306}">
      <text>
        <r>
          <rPr>
            <b/>
            <sz val="10"/>
            <color indexed="81"/>
            <rFont val="Tahoma"/>
            <family val="2"/>
          </rPr>
          <t xml:space="preserve">Sociaal competent gedrag:
</t>
        </r>
        <r>
          <rPr>
            <sz val="10"/>
            <color indexed="81"/>
            <rFont val="Tahoma"/>
            <family val="2"/>
          </rPr>
          <t xml:space="preserve">Zet een </t>
        </r>
        <r>
          <rPr>
            <b/>
            <sz val="10"/>
            <color indexed="81"/>
            <rFont val="Tahoma"/>
            <family val="2"/>
          </rPr>
          <t>X</t>
        </r>
        <r>
          <rPr>
            <sz val="10"/>
            <color indexed="81"/>
            <rFont val="Tahoma"/>
            <family val="2"/>
          </rPr>
          <t xml:space="preserve"> voor een leerling die
moeite heeft met soc. competentie</t>
        </r>
      </text>
    </comment>
    <comment ref="AS10" authorId="0" shapeId="0" xr:uid="{B8361CA6-513B-4D93-A9BB-26DA5DB4E5DF}">
      <text>
        <r>
          <rPr>
            <b/>
            <sz val="10"/>
            <color indexed="81"/>
            <rFont val="Tahoma"/>
            <family val="2"/>
          </rPr>
          <t xml:space="preserve">Prognose uitstroomprofiel 
</t>
        </r>
        <r>
          <rPr>
            <sz val="10"/>
            <color indexed="81"/>
            <rFont val="Tahoma"/>
            <family val="2"/>
          </rPr>
          <t xml:space="preserve">
Komt in beeld vanaf groep 6</t>
        </r>
      </text>
    </comment>
    <comment ref="AV10" authorId="0" shapeId="0" xr:uid="{EB7EC6CC-2C83-43E0-A523-61F5E1B2A8DC}">
      <text>
        <r>
          <rPr>
            <sz val="10"/>
            <color indexed="81"/>
            <rFont val="Tahoma"/>
            <family val="2"/>
          </rPr>
          <t xml:space="preserve">Is </t>
        </r>
        <r>
          <rPr>
            <u/>
            <sz val="10"/>
            <color indexed="81"/>
            <rFont val="Tahoma"/>
            <family val="2"/>
          </rPr>
          <t>Plaatsing VO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b/>
            <u/>
            <sz val="10"/>
            <color indexed="81"/>
            <rFont val="Tahoma"/>
            <family val="2"/>
          </rPr>
          <t>lager</t>
        </r>
        <r>
          <rPr>
            <sz val="10"/>
            <color indexed="81"/>
            <rFont val="Tahoma"/>
            <family val="2"/>
          </rPr>
          <t xml:space="preserve"> 
dan </t>
        </r>
        <r>
          <rPr>
            <u/>
            <sz val="10"/>
            <color indexed="81"/>
            <rFont val="Tahoma"/>
            <family val="2"/>
          </rPr>
          <t>Advies VO</t>
        </r>
        <r>
          <rPr>
            <sz val="10"/>
            <color indexed="81"/>
            <rFont val="Tahoma"/>
            <family val="2"/>
          </rPr>
          <t xml:space="preserve"> dan (kolom 5) 
dan kleurt het vakje rood</t>
        </r>
      </text>
    </comment>
    <comment ref="AY10" authorId="0" shapeId="0" xr:uid="{3E7F84AC-9285-4467-AE46-24BCA4C17E2F}">
      <text>
        <r>
          <rPr>
            <sz val="10"/>
            <color indexed="81"/>
            <rFont val="Tahoma"/>
            <family val="2"/>
          </rPr>
          <t xml:space="preserve">Is </t>
        </r>
        <r>
          <rPr>
            <u/>
            <sz val="10"/>
            <color indexed="81"/>
            <rFont val="Tahoma"/>
            <family val="2"/>
          </rPr>
          <t>Positie VO na 3 jaar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Tahoma"/>
            <family val="2"/>
          </rPr>
          <t>lager</t>
        </r>
        <r>
          <rPr>
            <sz val="10"/>
            <color indexed="81"/>
            <rFont val="Tahoma"/>
            <family val="2"/>
          </rPr>
          <t xml:space="preserve"> 
dan </t>
        </r>
        <r>
          <rPr>
            <u/>
            <sz val="10"/>
            <color indexed="81"/>
            <rFont val="Tahoma"/>
            <family val="2"/>
          </rPr>
          <t>Plaatsing VO</t>
        </r>
        <r>
          <rPr>
            <sz val="10"/>
            <color indexed="81"/>
            <rFont val="Tahoma"/>
            <family val="2"/>
          </rPr>
          <t xml:space="preserve"> (vorige kolom) 
dan kleurt het vakje roo</t>
        </r>
        <r>
          <rPr>
            <sz val="9"/>
            <color indexed="81"/>
            <rFont val="Tahoma"/>
            <family val="2"/>
          </rPr>
          <t>d</t>
        </r>
      </text>
    </comment>
    <comment ref="G18" authorId="0" shapeId="0" xr:uid="{2F3D265D-AE9D-44F5-80CD-102D490CB8C6}">
      <text>
        <r>
          <rPr>
            <b/>
            <sz val="9"/>
            <color indexed="81"/>
            <rFont val="Tahoma"/>
            <family val="2"/>
          </rPr>
          <t>klik en kies</t>
        </r>
      </text>
    </comment>
    <comment ref="AV18" authorId="0" shapeId="0" xr:uid="{D626889F-CBCA-4B60-8AEA-DAFB2CCAC75F}">
      <text>
        <r>
          <rPr>
            <b/>
            <sz val="9"/>
            <color indexed="81"/>
            <rFont val="Tahoma"/>
            <family val="2"/>
          </rPr>
          <t>klik en kies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Y18" authorId="0" shapeId="0" xr:uid="{0253C35E-45D7-4FF9-9876-6E7804832EA4}">
      <text>
        <r>
          <rPr>
            <b/>
            <sz val="9"/>
            <color indexed="81"/>
            <rFont val="Tahoma"/>
            <family val="2"/>
          </rPr>
          <t>klik en kies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Directie PCB De Triangel | Harrie Meinen</author>
  </authors>
  <commentList>
    <comment ref="B10" authorId="0" shapeId="0" xr:uid="{4BACE9EF-ECFC-497F-9588-4CEF2B43E504}">
      <text>
        <r>
          <rPr>
            <b/>
            <sz val="9"/>
            <color indexed="81"/>
            <rFont val="Tahoma"/>
            <family val="2"/>
          </rPr>
          <t xml:space="preserve">Naam v.d. leerling:
</t>
        </r>
        <r>
          <rPr>
            <sz val="9"/>
            <color indexed="81"/>
            <rFont val="Tahoma"/>
            <family val="2"/>
          </rPr>
          <t>Noteer hieronder de naam van de leerling</t>
        </r>
      </text>
    </comment>
    <comment ref="C10" authorId="0" shapeId="0" xr:uid="{C27C2177-D05C-4973-95D9-507101F5AA29}">
      <text>
        <r>
          <rPr>
            <b/>
            <sz val="10"/>
            <color indexed="81"/>
            <rFont val="Tahoma"/>
            <family val="2"/>
          </rPr>
          <t xml:space="preserve">HOE GOED KUN JE LEREN?
GEEF JEZELF EEN CIJFER VAN 1 - 10
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b/>
            <sz val="10"/>
            <color indexed="10"/>
            <rFont val="Tahoma"/>
            <family val="2"/>
          </rPr>
          <t xml:space="preserve">Noteer hier de score die de leerling zichzelf heeft gegeven tijdens het </t>
        </r>
        <r>
          <rPr>
            <b/>
            <i/>
            <u/>
            <sz val="10"/>
            <color indexed="10"/>
            <rFont val="Tahoma"/>
            <family val="2"/>
          </rPr>
          <t>KIND-GESPREK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0" authorId="0" shapeId="0" xr:uid="{879CF617-F63F-45FF-B2E3-B1A39F595D34}">
      <text>
        <r>
          <rPr>
            <b/>
            <sz val="10"/>
            <color indexed="10"/>
            <rFont val="Tahoma"/>
            <family val="2"/>
          </rPr>
          <t>INSCHATTING DOOR DE LEERKRACHT</t>
        </r>
        <r>
          <rPr>
            <b/>
            <sz val="10"/>
            <color indexed="81"/>
            <rFont val="Tahoma"/>
            <family val="2"/>
          </rPr>
          <t xml:space="preserve">
In te vullen niveau:</t>
        </r>
        <r>
          <rPr>
            <sz val="10"/>
            <color indexed="81"/>
            <rFont val="Tahoma"/>
            <family val="2"/>
          </rPr>
          <t xml:space="preserve">
A of 1 = goed</t>
        </r>
        <r>
          <rPr>
            <b/>
            <sz val="10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B of 2 = boven gemiddeld
C of 3= gemiddeld
D of 4 = beneden gemiddeld
E of 5 = zwak</t>
        </r>
      </text>
    </comment>
    <comment ref="E10" authorId="0" shapeId="0" xr:uid="{6D4B58C1-9814-41D1-9735-B75C56BB45F4}">
      <text>
        <r>
          <rPr>
            <b/>
            <sz val="10"/>
            <color indexed="81"/>
            <rFont val="Tahoma"/>
            <family val="2"/>
          </rPr>
          <t>Specifieke onderwijsbehoefte</t>
        </r>
        <r>
          <rPr>
            <sz val="10"/>
            <color indexed="81"/>
            <rFont val="Tahoma"/>
            <family val="2"/>
          </rPr>
          <t xml:space="preserve">
Zet een</t>
        </r>
        <r>
          <rPr>
            <b/>
            <sz val="10"/>
            <color indexed="81"/>
            <rFont val="Tahoma"/>
            <family val="2"/>
          </rPr>
          <t xml:space="preserve"> X </t>
        </r>
        <r>
          <rPr>
            <sz val="10"/>
            <color indexed="81"/>
            <rFont val="Tahoma"/>
            <family val="2"/>
          </rPr>
          <t>voor 
een leerling met
een specifieke onderwijsbehoefte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0" authorId="0" shapeId="0" xr:uid="{5973DEC3-54B2-4E49-B95D-E3A2F786B09F}">
      <text>
        <r>
          <rPr>
            <b/>
            <sz val="10"/>
            <color indexed="81"/>
            <rFont val="Tahoma"/>
            <family val="2"/>
          </rPr>
          <t>Doublure</t>
        </r>
        <r>
          <rPr>
            <sz val="10"/>
            <color indexed="81"/>
            <rFont val="Tahoma"/>
            <family val="2"/>
          </rPr>
          <t xml:space="preserve">
Zet een </t>
        </r>
        <r>
          <rPr>
            <b/>
            <sz val="10"/>
            <color indexed="81"/>
            <rFont val="Tahoma"/>
            <family val="2"/>
          </rPr>
          <t>X</t>
        </r>
        <r>
          <rPr>
            <sz val="10"/>
            <color indexed="81"/>
            <rFont val="Tahoma"/>
            <family val="2"/>
          </rPr>
          <t xml:space="preserve"> voor een leerling die dit jaar of in voorgaande jaren (vanaf groep 3) is gedoubleerd.</t>
        </r>
      </text>
    </comment>
    <comment ref="G10" authorId="0" shapeId="0" xr:uid="{FB7E253A-F625-4A34-95BA-0AA29109CDFB}">
      <text>
        <r>
          <rPr>
            <b/>
            <sz val="10"/>
            <color indexed="81"/>
            <rFont val="Tahoma"/>
            <family val="2"/>
          </rPr>
          <t>Advies VO</t>
        </r>
        <r>
          <rPr>
            <sz val="10"/>
            <color indexed="81"/>
            <rFont val="Tahoma"/>
            <family val="2"/>
          </rPr>
          <t xml:space="preserve">
Kan ingevuld worden als de 
3 toetsen zijn afgenomen (meestal M6).
1. Leesbegrip (begr.lezen) 
2. Taalverzorging (spellen)
3. Rekenen (rekenen/wiskunde)</t>
        </r>
      </text>
    </comment>
    <comment ref="H10" authorId="0" shapeId="0" xr:uid="{10074B18-668E-4D0A-AB33-B0CFD6A680F3}">
      <text>
        <r>
          <rPr>
            <b/>
            <sz val="10"/>
            <color indexed="81"/>
            <rFont val="Tahoma"/>
            <family val="2"/>
          </rPr>
          <t>in te vullen niveau:</t>
        </r>
        <r>
          <rPr>
            <sz val="10"/>
            <color indexed="81"/>
            <rFont val="Tahoma"/>
            <family val="2"/>
          </rPr>
          <t xml:space="preserve">
A-B-C-D-E of
1-2-3-4-5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0" authorId="0" shapeId="0" xr:uid="{13B88009-C268-4C47-B141-C554A7CA0B0D}">
      <text>
        <r>
          <rPr>
            <b/>
            <sz val="10"/>
            <color indexed="81"/>
            <rFont val="Tahoma"/>
            <family val="2"/>
          </rPr>
          <t>in te vullen niveau:</t>
        </r>
        <r>
          <rPr>
            <sz val="10"/>
            <color indexed="81"/>
            <rFont val="Tahoma"/>
            <family val="2"/>
          </rPr>
          <t xml:space="preserve">
A-B-C-D-E of
1-2-3-4-5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0" authorId="0" shapeId="0" xr:uid="{9B88B356-60A9-4EE3-9462-4DBEDAFDEE25}">
      <text>
        <r>
          <rPr>
            <b/>
            <sz val="10"/>
            <color indexed="81"/>
            <rFont val="Tahoma"/>
            <family val="2"/>
          </rPr>
          <t>in te vullen niveau:</t>
        </r>
        <r>
          <rPr>
            <sz val="10"/>
            <color indexed="81"/>
            <rFont val="Tahoma"/>
            <family val="2"/>
          </rPr>
          <t xml:space="preserve">
A-B-C-D-E of
1-2-3-4-5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K10" authorId="0" shapeId="0" xr:uid="{517E1460-9D83-44F1-A6D8-8602E4A151CB}">
      <text>
        <r>
          <rPr>
            <b/>
            <sz val="10"/>
            <color indexed="81"/>
            <rFont val="Tahoma"/>
            <family val="2"/>
          </rPr>
          <t>Gegevens verschijnen automatisch.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sz val="10"/>
            <color indexed="10"/>
            <rFont val="Tahoma"/>
            <family val="2"/>
          </rPr>
          <t xml:space="preserve">Het vakje kleurt </t>
        </r>
        <r>
          <rPr>
            <b/>
            <sz val="10"/>
            <color indexed="10"/>
            <rFont val="Tahoma"/>
            <family val="2"/>
          </rPr>
          <t>ROOD</t>
        </r>
        <r>
          <rPr>
            <sz val="10"/>
            <color indexed="81"/>
            <rFont val="Tahoma"/>
            <family val="2"/>
          </rPr>
          <t xml:space="preserve"> als de opbrengsten van lezen, taal, rekenen lager scoren dan het </t>
        </r>
        <r>
          <rPr>
            <u/>
            <sz val="10"/>
            <color indexed="81"/>
            <rFont val="Tahoma"/>
            <family val="2"/>
          </rPr>
          <t>Aanlegniveau</t>
        </r>
        <r>
          <rPr>
            <sz val="10"/>
            <color indexed="81"/>
            <rFont val="Tahoma"/>
            <family val="2"/>
          </rPr>
          <t xml:space="preserve"> (2e kolom) </t>
        </r>
        <r>
          <rPr>
            <b/>
            <sz val="10"/>
            <color indexed="10"/>
            <rFont val="Tahoma"/>
            <family val="2"/>
          </rPr>
          <t>EN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10"/>
            <rFont val="Tahoma"/>
            <family val="2"/>
          </rPr>
          <t>LAGER</t>
        </r>
        <r>
          <rPr>
            <sz val="10"/>
            <color indexed="81"/>
            <rFont val="Tahoma"/>
            <family val="2"/>
          </rPr>
          <t xml:space="preserve"> dan het </t>
        </r>
        <r>
          <rPr>
            <u/>
            <sz val="10"/>
            <color indexed="81"/>
            <rFont val="Tahoma"/>
            <family val="2"/>
          </rPr>
          <t>Groepsgemiddelde</t>
        </r>
        <r>
          <rPr>
            <sz val="10"/>
            <color indexed="81"/>
            <rFont val="Tahoma"/>
            <family val="2"/>
          </rPr>
          <t xml:space="preserve"> (eind van deze kolom).
</t>
        </r>
        <r>
          <rPr>
            <sz val="10"/>
            <color indexed="53"/>
            <rFont val="Tahoma"/>
            <family val="2"/>
          </rPr>
          <t xml:space="preserve">Het vakje kleurt </t>
        </r>
        <r>
          <rPr>
            <b/>
            <sz val="10"/>
            <color indexed="53"/>
            <rFont val="Tahoma"/>
            <family val="2"/>
          </rPr>
          <t>ORANJE</t>
        </r>
        <r>
          <rPr>
            <sz val="10"/>
            <color indexed="81"/>
            <rFont val="Tahoma"/>
            <family val="2"/>
          </rPr>
          <t xml:space="preserve"> als de opbrengsten van lezen, taal, rekenen lager scoren dan het Aanlegniveau (2e kolom) </t>
        </r>
        <r>
          <rPr>
            <b/>
            <sz val="10"/>
            <color indexed="53"/>
            <rFont val="Tahoma"/>
            <family val="2"/>
          </rPr>
          <t>MAAR HOGER OF GELIJK</t>
        </r>
        <r>
          <rPr>
            <sz val="10"/>
            <color indexed="81"/>
            <rFont val="Tahoma"/>
            <family val="2"/>
          </rPr>
          <t xml:space="preserve"> aan het </t>
        </r>
        <r>
          <rPr>
            <u/>
            <sz val="10"/>
            <color indexed="81"/>
            <rFont val="Tahoma"/>
            <family val="2"/>
          </rPr>
          <t>Groepsgemiddelde</t>
        </r>
        <r>
          <rPr>
            <sz val="10"/>
            <color indexed="81"/>
            <rFont val="Tahoma"/>
            <family val="2"/>
          </rPr>
          <t xml:space="preserve"> (eind van deze kolom).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L10" authorId="0" shapeId="0" xr:uid="{4D1686CD-F6C9-431F-B922-DBE096031217}">
      <text>
        <r>
          <rPr>
            <b/>
            <sz val="10"/>
            <color indexed="81"/>
            <rFont val="Tahoma"/>
            <family val="2"/>
          </rPr>
          <t>Gegevens verschijnen automatisch.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u/>
            <sz val="10"/>
            <color indexed="81"/>
            <rFont val="Tahoma"/>
            <family val="2"/>
          </rPr>
          <t>Advies op basis van toetsen</t>
        </r>
        <r>
          <rPr>
            <sz val="10"/>
            <color indexed="81"/>
            <rFont val="Tahoma"/>
            <family val="2"/>
          </rPr>
          <t xml:space="preserve"> verschijnt vanaf groep 6 (= op basis van leesbegrip, spellen en rekenen).
Is het </t>
        </r>
        <r>
          <rPr>
            <u/>
            <sz val="10"/>
            <color indexed="81"/>
            <rFont val="Tahoma"/>
            <family val="2"/>
          </rPr>
          <t>Advies op basis van toetsen</t>
        </r>
        <r>
          <rPr>
            <sz val="10"/>
            <color indexed="81"/>
            <rFont val="Tahoma"/>
            <family val="2"/>
          </rPr>
          <t xml:space="preserve"> lager dan 
</t>
        </r>
        <r>
          <rPr>
            <u/>
            <sz val="10"/>
            <color indexed="81"/>
            <rFont val="Tahoma"/>
            <family val="2"/>
          </rPr>
          <t>Advies VO</t>
        </r>
        <r>
          <rPr>
            <sz val="10"/>
            <color indexed="81"/>
            <rFont val="Tahoma"/>
            <family val="2"/>
          </rPr>
          <t xml:space="preserve"> (5e kolom) dan kleurt het vakje rood</t>
        </r>
      </text>
    </comment>
    <comment ref="AO10" authorId="0" shapeId="0" xr:uid="{9E06F7FF-E306-4EF7-9F26-ECC185721171}">
      <text>
        <r>
          <rPr>
            <b/>
            <sz val="10"/>
            <color indexed="81"/>
            <rFont val="Tahoma"/>
            <family val="2"/>
          </rPr>
          <t>Gegevens verschijnen automatisch.</t>
        </r>
        <r>
          <rPr>
            <sz val="10"/>
            <color indexed="81"/>
            <rFont val="Tahoma"/>
            <family val="2"/>
          </rPr>
          <t xml:space="preserve">
De gegevens komen overeen met het vakje </t>
        </r>
        <r>
          <rPr>
            <u/>
            <sz val="10"/>
            <color indexed="81"/>
            <rFont val="Tahoma"/>
            <family val="2"/>
          </rPr>
          <t xml:space="preserve">Doublure </t>
        </r>
        <r>
          <rPr>
            <sz val="10"/>
            <color indexed="81"/>
            <rFont val="Tahoma"/>
            <family val="2"/>
          </rPr>
          <t>(4e kolom).</t>
        </r>
      </text>
    </comment>
    <comment ref="AP10" authorId="0" shapeId="0" xr:uid="{1E306625-94A3-4534-99A9-3C5635C16901}">
      <text>
        <r>
          <rPr>
            <b/>
            <sz val="10"/>
            <color indexed="81"/>
            <rFont val="Tahoma"/>
            <family val="2"/>
          </rPr>
          <t>Gegevens verschijnen automatisch.</t>
        </r>
        <r>
          <rPr>
            <sz val="10"/>
            <color indexed="81"/>
            <rFont val="Tahoma"/>
            <family val="2"/>
          </rPr>
          <t xml:space="preserve">
De gegevens komen overeen met het vakje Speciale behoefte (3e kolom).</t>
        </r>
      </text>
    </comment>
    <comment ref="AQ10" authorId="0" shapeId="0" xr:uid="{15953889-E966-4061-A845-9F52FD1C32F6}">
      <text>
        <r>
          <rPr>
            <b/>
            <sz val="10"/>
            <color indexed="81"/>
            <rFont val="Tahoma"/>
            <family val="2"/>
          </rPr>
          <t xml:space="preserve">Sociaal competent gedrag:
</t>
        </r>
        <r>
          <rPr>
            <sz val="10"/>
            <color indexed="81"/>
            <rFont val="Tahoma"/>
            <family val="2"/>
          </rPr>
          <t xml:space="preserve">Zet een </t>
        </r>
        <r>
          <rPr>
            <b/>
            <sz val="10"/>
            <color indexed="81"/>
            <rFont val="Tahoma"/>
            <family val="2"/>
          </rPr>
          <t>X</t>
        </r>
        <r>
          <rPr>
            <sz val="10"/>
            <color indexed="81"/>
            <rFont val="Tahoma"/>
            <family val="2"/>
          </rPr>
          <t xml:space="preserve"> voor een leerling die
moeite heeft met soc. competentie</t>
        </r>
      </text>
    </comment>
    <comment ref="AS10" authorId="0" shapeId="0" xr:uid="{DD94B737-D182-4340-852A-2F9E4BC56D92}">
      <text>
        <r>
          <rPr>
            <b/>
            <sz val="10"/>
            <color indexed="81"/>
            <rFont val="Tahoma"/>
            <family val="2"/>
          </rPr>
          <t xml:space="preserve">Prognose uitstroomprofiel 
</t>
        </r>
        <r>
          <rPr>
            <sz val="10"/>
            <color indexed="81"/>
            <rFont val="Tahoma"/>
            <family val="2"/>
          </rPr>
          <t xml:space="preserve">
Komt in beeld vanaf groep 6</t>
        </r>
      </text>
    </comment>
    <comment ref="AV10" authorId="0" shapeId="0" xr:uid="{6FD10991-894E-4E48-8988-F0E7654580B7}">
      <text>
        <r>
          <rPr>
            <sz val="10"/>
            <color indexed="81"/>
            <rFont val="Tahoma"/>
            <family val="2"/>
          </rPr>
          <t xml:space="preserve">Is </t>
        </r>
        <r>
          <rPr>
            <u/>
            <sz val="10"/>
            <color indexed="81"/>
            <rFont val="Tahoma"/>
            <family val="2"/>
          </rPr>
          <t>Plaatsing VO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b/>
            <u/>
            <sz val="10"/>
            <color indexed="81"/>
            <rFont val="Tahoma"/>
            <family val="2"/>
          </rPr>
          <t>lager</t>
        </r>
        <r>
          <rPr>
            <sz val="10"/>
            <color indexed="81"/>
            <rFont val="Tahoma"/>
            <family val="2"/>
          </rPr>
          <t xml:space="preserve"> 
dan </t>
        </r>
        <r>
          <rPr>
            <u/>
            <sz val="10"/>
            <color indexed="81"/>
            <rFont val="Tahoma"/>
            <family val="2"/>
          </rPr>
          <t>Advies VO</t>
        </r>
        <r>
          <rPr>
            <sz val="10"/>
            <color indexed="81"/>
            <rFont val="Tahoma"/>
            <family val="2"/>
          </rPr>
          <t xml:space="preserve"> dan (kolom 5) 
dan kleurt het vakje rood</t>
        </r>
      </text>
    </comment>
    <comment ref="AY10" authorId="0" shapeId="0" xr:uid="{AE3F6289-D353-4E08-B932-5A7F5637AD8B}">
      <text>
        <r>
          <rPr>
            <sz val="10"/>
            <color indexed="81"/>
            <rFont val="Tahoma"/>
            <family val="2"/>
          </rPr>
          <t xml:space="preserve">Is </t>
        </r>
        <r>
          <rPr>
            <u/>
            <sz val="10"/>
            <color indexed="81"/>
            <rFont val="Tahoma"/>
            <family val="2"/>
          </rPr>
          <t>Positie VO na 3 jaar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Tahoma"/>
            <family val="2"/>
          </rPr>
          <t>lager</t>
        </r>
        <r>
          <rPr>
            <sz val="10"/>
            <color indexed="81"/>
            <rFont val="Tahoma"/>
            <family val="2"/>
          </rPr>
          <t xml:space="preserve"> 
dan </t>
        </r>
        <r>
          <rPr>
            <u/>
            <sz val="10"/>
            <color indexed="81"/>
            <rFont val="Tahoma"/>
            <family val="2"/>
          </rPr>
          <t>Plaatsing VO</t>
        </r>
        <r>
          <rPr>
            <sz val="10"/>
            <color indexed="81"/>
            <rFont val="Tahoma"/>
            <family val="2"/>
          </rPr>
          <t xml:space="preserve"> (vorige kolom) 
dan kleurt het vakje roo</t>
        </r>
        <r>
          <rPr>
            <sz val="9"/>
            <color indexed="81"/>
            <rFont val="Tahoma"/>
            <family val="2"/>
          </rPr>
          <t>d</t>
        </r>
      </text>
    </comment>
    <comment ref="G18" authorId="0" shapeId="0" xr:uid="{D5CB0F22-3FEA-4B17-BEE1-D5D9739A5925}">
      <text>
        <r>
          <rPr>
            <b/>
            <sz val="9"/>
            <color indexed="81"/>
            <rFont val="Tahoma"/>
            <family val="2"/>
          </rPr>
          <t>klik en kies</t>
        </r>
      </text>
    </comment>
    <comment ref="AV18" authorId="0" shapeId="0" xr:uid="{3502256B-449C-42E2-82C0-B27456C195A0}">
      <text>
        <r>
          <rPr>
            <b/>
            <sz val="9"/>
            <color indexed="81"/>
            <rFont val="Tahoma"/>
            <family val="2"/>
          </rPr>
          <t>klik en kies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Y18" authorId="0" shapeId="0" xr:uid="{EFF3F954-F1FD-4A5D-9984-27EA501F195B}">
      <text>
        <r>
          <rPr>
            <b/>
            <sz val="9"/>
            <color indexed="81"/>
            <rFont val="Tahoma"/>
            <family val="2"/>
          </rPr>
          <t>klik en kies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Directie PCB De Triangel | Harrie Meinen</author>
  </authors>
  <commentList>
    <comment ref="B10" authorId="0" shapeId="0" xr:uid="{100A756D-111A-4CFC-B732-BD0D131CDBCE}">
      <text>
        <r>
          <rPr>
            <b/>
            <sz val="9"/>
            <color indexed="81"/>
            <rFont val="Tahoma"/>
            <family val="2"/>
          </rPr>
          <t xml:space="preserve">Naam v.d. leerling:
</t>
        </r>
        <r>
          <rPr>
            <sz val="9"/>
            <color indexed="81"/>
            <rFont val="Tahoma"/>
            <family val="2"/>
          </rPr>
          <t>Noteer hieronder de naam van de leerling</t>
        </r>
      </text>
    </comment>
    <comment ref="C10" authorId="0" shapeId="0" xr:uid="{0827EA3D-5ABB-42FD-864A-A1C06557500C}">
      <text>
        <r>
          <rPr>
            <b/>
            <sz val="10"/>
            <color indexed="81"/>
            <rFont val="Tahoma"/>
            <family val="2"/>
          </rPr>
          <t xml:space="preserve">HOE GOED KUN JE LEREN?
GEEF JEZELF EEN CIJFER VAN 1 - 10
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b/>
            <sz val="10"/>
            <color indexed="10"/>
            <rFont val="Tahoma"/>
            <family val="2"/>
          </rPr>
          <t xml:space="preserve">Noteer hier de score die de leerling zichzelf heeft gegeven tijdens het </t>
        </r>
        <r>
          <rPr>
            <b/>
            <i/>
            <u/>
            <sz val="10"/>
            <color indexed="10"/>
            <rFont val="Tahoma"/>
            <family val="2"/>
          </rPr>
          <t>KIND-GESPREK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0" authorId="0" shapeId="0" xr:uid="{F2A5CCA1-BAEF-48D5-9837-B80961D61549}">
      <text>
        <r>
          <rPr>
            <b/>
            <sz val="10"/>
            <color indexed="10"/>
            <rFont val="Tahoma"/>
            <family val="2"/>
          </rPr>
          <t>INSCHATTING DOOR DE LEERKRACHT</t>
        </r>
        <r>
          <rPr>
            <b/>
            <sz val="10"/>
            <color indexed="81"/>
            <rFont val="Tahoma"/>
            <family val="2"/>
          </rPr>
          <t xml:space="preserve">
In te vullen niveau:</t>
        </r>
        <r>
          <rPr>
            <sz val="10"/>
            <color indexed="81"/>
            <rFont val="Tahoma"/>
            <family val="2"/>
          </rPr>
          <t xml:space="preserve">
A of 1 = goed</t>
        </r>
        <r>
          <rPr>
            <b/>
            <sz val="10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B of 2 = boven gemiddeld
C of 3= gemiddeld
D of 4 = beneden gemiddeld
E of 5 = zwak</t>
        </r>
      </text>
    </comment>
    <comment ref="E10" authorId="0" shapeId="0" xr:uid="{785DB56F-3A3F-4803-955A-F08EF5C60EDA}">
      <text>
        <r>
          <rPr>
            <b/>
            <sz val="10"/>
            <color indexed="81"/>
            <rFont val="Tahoma"/>
            <family val="2"/>
          </rPr>
          <t>Specifieke onderwijsbehoefte</t>
        </r>
        <r>
          <rPr>
            <sz val="10"/>
            <color indexed="81"/>
            <rFont val="Tahoma"/>
            <family val="2"/>
          </rPr>
          <t xml:space="preserve">
Zet een</t>
        </r>
        <r>
          <rPr>
            <b/>
            <sz val="10"/>
            <color indexed="81"/>
            <rFont val="Tahoma"/>
            <family val="2"/>
          </rPr>
          <t xml:space="preserve"> X </t>
        </r>
        <r>
          <rPr>
            <sz val="10"/>
            <color indexed="81"/>
            <rFont val="Tahoma"/>
            <family val="2"/>
          </rPr>
          <t>voor 
een leerling met
een specifieke onderwijsbehoefte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0" authorId="0" shapeId="0" xr:uid="{BB152A8B-02C9-49E4-8DBE-78632B14015B}">
      <text>
        <r>
          <rPr>
            <b/>
            <sz val="10"/>
            <color indexed="81"/>
            <rFont val="Tahoma"/>
            <family val="2"/>
          </rPr>
          <t>Doublure</t>
        </r>
        <r>
          <rPr>
            <sz val="10"/>
            <color indexed="81"/>
            <rFont val="Tahoma"/>
            <family val="2"/>
          </rPr>
          <t xml:space="preserve">
Zet een </t>
        </r>
        <r>
          <rPr>
            <b/>
            <sz val="10"/>
            <color indexed="81"/>
            <rFont val="Tahoma"/>
            <family val="2"/>
          </rPr>
          <t>X</t>
        </r>
        <r>
          <rPr>
            <sz val="10"/>
            <color indexed="81"/>
            <rFont val="Tahoma"/>
            <family val="2"/>
          </rPr>
          <t xml:space="preserve"> voor een leerling die dit jaar of in voorgaande jaren (vanaf groep 3) is gedoubleerd.</t>
        </r>
      </text>
    </comment>
    <comment ref="G10" authorId="0" shapeId="0" xr:uid="{9000972B-3FD9-4ED6-98C6-2E1E67BFF56B}">
      <text>
        <r>
          <rPr>
            <b/>
            <sz val="10"/>
            <color indexed="81"/>
            <rFont val="Tahoma"/>
            <family val="2"/>
          </rPr>
          <t>Advies VO</t>
        </r>
        <r>
          <rPr>
            <sz val="10"/>
            <color indexed="81"/>
            <rFont val="Tahoma"/>
            <family val="2"/>
          </rPr>
          <t xml:space="preserve">
Kan ingevuld worden als de 
3 toetsen zijn afgenomen (meestal M6).
1. Leesbegrip (begr.lezen) 
2. Taalverzorging (spellen)
3. Rekenen (rekenen/wiskunde)</t>
        </r>
      </text>
    </comment>
    <comment ref="H10" authorId="0" shapeId="0" xr:uid="{16F246CA-7D94-4F38-AE3D-BA79A6B89544}">
      <text>
        <r>
          <rPr>
            <b/>
            <sz val="10"/>
            <color indexed="81"/>
            <rFont val="Tahoma"/>
            <family val="2"/>
          </rPr>
          <t>in te vullen niveau:</t>
        </r>
        <r>
          <rPr>
            <sz val="10"/>
            <color indexed="81"/>
            <rFont val="Tahoma"/>
            <family val="2"/>
          </rPr>
          <t xml:space="preserve">
A-B-C-D-E of
1-2-3-4-5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0" authorId="0" shapeId="0" xr:uid="{C148C742-8BFD-4F55-9CF7-C43FECA6A9D4}">
      <text>
        <r>
          <rPr>
            <b/>
            <sz val="10"/>
            <color indexed="81"/>
            <rFont val="Tahoma"/>
            <family val="2"/>
          </rPr>
          <t>in te vullen niveau:</t>
        </r>
        <r>
          <rPr>
            <sz val="10"/>
            <color indexed="81"/>
            <rFont val="Tahoma"/>
            <family val="2"/>
          </rPr>
          <t xml:space="preserve">
A-B-C-D-E of
1-2-3-4-5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0" authorId="0" shapeId="0" xr:uid="{5CD118C0-0F95-40EF-87E9-2BF53EF1B8AC}">
      <text>
        <r>
          <rPr>
            <b/>
            <sz val="10"/>
            <color indexed="81"/>
            <rFont val="Tahoma"/>
            <family val="2"/>
          </rPr>
          <t>in te vullen niveau:</t>
        </r>
        <r>
          <rPr>
            <sz val="10"/>
            <color indexed="81"/>
            <rFont val="Tahoma"/>
            <family val="2"/>
          </rPr>
          <t xml:space="preserve">
A-B-C-D-E of
1-2-3-4-5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K10" authorId="0" shapeId="0" xr:uid="{10B82536-03D8-4AC2-8AAB-43B4DCCBB773}">
      <text>
        <r>
          <rPr>
            <b/>
            <sz val="10"/>
            <color indexed="81"/>
            <rFont val="Tahoma"/>
            <family val="2"/>
          </rPr>
          <t>Gegevens verschijnen automatisch.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sz val="10"/>
            <color indexed="10"/>
            <rFont val="Tahoma"/>
            <family val="2"/>
          </rPr>
          <t xml:space="preserve">Het vakje kleurt </t>
        </r>
        <r>
          <rPr>
            <b/>
            <sz val="10"/>
            <color indexed="10"/>
            <rFont val="Tahoma"/>
            <family val="2"/>
          </rPr>
          <t>ROOD</t>
        </r>
        <r>
          <rPr>
            <sz val="10"/>
            <color indexed="81"/>
            <rFont val="Tahoma"/>
            <family val="2"/>
          </rPr>
          <t xml:space="preserve"> als de opbrengsten van lezen, taal, rekenen lager scoren dan het </t>
        </r>
        <r>
          <rPr>
            <u/>
            <sz val="10"/>
            <color indexed="81"/>
            <rFont val="Tahoma"/>
            <family val="2"/>
          </rPr>
          <t>Aanlegniveau</t>
        </r>
        <r>
          <rPr>
            <sz val="10"/>
            <color indexed="81"/>
            <rFont val="Tahoma"/>
            <family val="2"/>
          </rPr>
          <t xml:space="preserve"> (2e kolom) </t>
        </r>
        <r>
          <rPr>
            <b/>
            <sz val="10"/>
            <color indexed="10"/>
            <rFont val="Tahoma"/>
            <family val="2"/>
          </rPr>
          <t>EN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10"/>
            <rFont val="Tahoma"/>
            <family val="2"/>
          </rPr>
          <t>LAGER</t>
        </r>
        <r>
          <rPr>
            <sz val="10"/>
            <color indexed="81"/>
            <rFont val="Tahoma"/>
            <family val="2"/>
          </rPr>
          <t xml:space="preserve"> dan het </t>
        </r>
        <r>
          <rPr>
            <u/>
            <sz val="10"/>
            <color indexed="81"/>
            <rFont val="Tahoma"/>
            <family val="2"/>
          </rPr>
          <t>Groepsgemiddelde</t>
        </r>
        <r>
          <rPr>
            <sz val="10"/>
            <color indexed="81"/>
            <rFont val="Tahoma"/>
            <family val="2"/>
          </rPr>
          <t xml:space="preserve"> (eind van deze kolom).
</t>
        </r>
        <r>
          <rPr>
            <sz val="10"/>
            <color indexed="53"/>
            <rFont val="Tahoma"/>
            <family val="2"/>
          </rPr>
          <t xml:space="preserve">Het vakje kleurt </t>
        </r>
        <r>
          <rPr>
            <b/>
            <sz val="10"/>
            <color indexed="53"/>
            <rFont val="Tahoma"/>
            <family val="2"/>
          </rPr>
          <t>ORANJE</t>
        </r>
        <r>
          <rPr>
            <sz val="10"/>
            <color indexed="81"/>
            <rFont val="Tahoma"/>
            <family val="2"/>
          </rPr>
          <t xml:space="preserve"> als de opbrengsten van lezen, taal, rekenen lager scoren dan het Aanlegniveau (2e kolom) </t>
        </r>
        <r>
          <rPr>
            <b/>
            <sz val="10"/>
            <color indexed="53"/>
            <rFont val="Tahoma"/>
            <family val="2"/>
          </rPr>
          <t>MAAR HOGER OF GELIJK</t>
        </r>
        <r>
          <rPr>
            <sz val="10"/>
            <color indexed="81"/>
            <rFont val="Tahoma"/>
            <family val="2"/>
          </rPr>
          <t xml:space="preserve"> aan het </t>
        </r>
        <r>
          <rPr>
            <u/>
            <sz val="10"/>
            <color indexed="81"/>
            <rFont val="Tahoma"/>
            <family val="2"/>
          </rPr>
          <t>Groepsgemiddelde</t>
        </r>
        <r>
          <rPr>
            <sz val="10"/>
            <color indexed="81"/>
            <rFont val="Tahoma"/>
            <family val="2"/>
          </rPr>
          <t xml:space="preserve"> (eind van deze kolom).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L10" authorId="0" shapeId="0" xr:uid="{CC03F308-598B-4F72-8B54-DD781D184CE6}">
      <text>
        <r>
          <rPr>
            <b/>
            <sz val="10"/>
            <color indexed="81"/>
            <rFont val="Tahoma"/>
            <family val="2"/>
          </rPr>
          <t>Gegevens verschijnen automatisch.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u/>
            <sz val="10"/>
            <color indexed="81"/>
            <rFont val="Tahoma"/>
            <family val="2"/>
          </rPr>
          <t>Advies op basis van toetsen</t>
        </r>
        <r>
          <rPr>
            <sz val="10"/>
            <color indexed="81"/>
            <rFont val="Tahoma"/>
            <family val="2"/>
          </rPr>
          <t xml:space="preserve"> verschijnt vanaf groep 6 (= op basis van leesbegrip, spellen en rekenen).
Is het </t>
        </r>
        <r>
          <rPr>
            <u/>
            <sz val="10"/>
            <color indexed="81"/>
            <rFont val="Tahoma"/>
            <family val="2"/>
          </rPr>
          <t>Advies op basis van toetsen</t>
        </r>
        <r>
          <rPr>
            <sz val="10"/>
            <color indexed="81"/>
            <rFont val="Tahoma"/>
            <family val="2"/>
          </rPr>
          <t xml:space="preserve"> lager dan 
</t>
        </r>
        <r>
          <rPr>
            <u/>
            <sz val="10"/>
            <color indexed="81"/>
            <rFont val="Tahoma"/>
            <family val="2"/>
          </rPr>
          <t>Advies VO</t>
        </r>
        <r>
          <rPr>
            <sz val="10"/>
            <color indexed="81"/>
            <rFont val="Tahoma"/>
            <family val="2"/>
          </rPr>
          <t xml:space="preserve"> (5e kolom) dan kleurt het vakje rood</t>
        </r>
      </text>
    </comment>
    <comment ref="AO10" authorId="0" shapeId="0" xr:uid="{E8A62B8F-C8F9-42C1-8B98-46AE76D6F5D5}">
      <text>
        <r>
          <rPr>
            <b/>
            <sz val="10"/>
            <color indexed="81"/>
            <rFont val="Tahoma"/>
            <family val="2"/>
          </rPr>
          <t>Gegevens verschijnen automatisch.</t>
        </r>
        <r>
          <rPr>
            <sz val="10"/>
            <color indexed="81"/>
            <rFont val="Tahoma"/>
            <family val="2"/>
          </rPr>
          <t xml:space="preserve">
De gegevens komen overeen met het vakje </t>
        </r>
        <r>
          <rPr>
            <u/>
            <sz val="10"/>
            <color indexed="81"/>
            <rFont val="Tahoma"/>
            <family val="2"/>
          </rPr>
          <t xml:space="preserve">Doublure </t>
        </r>
        <r>
          <rPr>
            <sz val="10"/>
            <color indexed="81"/>
            <rFont val="Tahoma"/>
            <family val="2"/>
          </rPr>
          <t>(4e kolom).</t>
        </r>
      </text>
    </comment>
    <comment ref="AP10" authorId="0" shapeId="0" xr:uid="{8FC1E7FB-B74F-4F93-9F5F-1218F677EDCD}">
      <text>
        <r>
          <rPr>
            <b/>
            <sz val="10"/>
            <color indexed="81"/>
            <rFont val="Tahoma"/>
            <family val="2"/>
          </rPr>
          <t>Gegevens verschijnen automatisch.</t>
        </r>
        <r>
          <rPr>
            <sz val="10"/>
            <color indexed="81"/>
            <rFont val="Tahoma"/>
            <family val="2"/>
          </rPr>
          <t xml:space="preserve">
De gegevens komen overeen met het vakje Speciale behoefte (3e kolom).</t>
        </r>
      </text>
    </comment>
    <comment ref="AQ10" authorId="0" shapeId="0" xr:uid="{4745BCEB-4765-44EE-A65B-FE4F03B3268D}">
      <text>
        <r>
          <rPr>
            <b/>
            <sz val="10"/>
            <color indexed="81"/>
            <rFont val="Tahoma"/>
            <family val="2"/>
          </rPr>
          <t xml:space="preserve">Sociaal competent gedrag:
</t>
        </r>
        <r>
          <rPr>
            <sz val="10"/>
            <color indexed="81"/>
            <rFont val="Tahoma"/>
            <family val="2"/>
          </rPr>
          <t xml:space="preserve">Zet een </t>
        </r>
        <r>
          <rPr>
            <b/>
            <sz val="10"/>
            <color indexed="81"/>
            <rFont val="Tahoma"/>
            <family val="2"/>
          </rPr>
          <t>X</t>
        </r>
        <r>
          <rPr>
            <sz val="10"/>
            <color indexed="81"/>
            <rFont val="Tahoma"/>
            <family val="2"/>
          </rPr>
          <t xml:space="preserve"> voor een leerling die
moeite heeft met soc. competentie</t>
        </r>
      </text>
    </comment>
    <comment ref="AS10" authorId="0" shapeId="0" xr:uid="{B134DC3D-3B49-4DB9-8768-C6313D68455B}">
      <text>
        <r>
          <rPr>
            <b/>
            <sz val="10"/>
            <color indexed="81"/>
            <rFont val="Tahoma"/>
            <family val="2"/>
          </rPr>
          <t xml:space="preserve">Prognose uitstroomprofiel 
</t>
        </r>
        <r>
          <rPr>
            <sz val="10"/>
            <color indexed="81"/>
            <rFont val="Tahoma"/>
            <family val="2"/>
          </rPr>
          <t xml:space="preserve">
Komt in beeld vanaf groep 6</t>
        </r>
      </text>
    </comment>
    <comment ref="AV10" authorId="0" shapeId="0" xr:uid="{E5A57061-BC4B-4126-B2BB-7905B2424064}">
      <text>
        <r>
          <rPr>
            <sz val="10"/>
            <color indexed="81"/>
            <rFont val="Tahoma"/>
            <family val="2"/>
          </rPr>
          <t xml:space="preserve">Is </t>
        </r>
        <r>
          <rPr>
            <u/>
            <sz val="10"/>
            <color indexed="81"/>
            <rFont val="Tahoma"/>
            <family val="2"/>
          </rPr>
          <t>Plaatsing VO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b/>
            <u/>
            <sz val="10"/>
            <color indexed="81"/>
            <rFont val="Tahoma"/>
            <family val="2"/>
          </rPr>
          <t>lager</t>
        </r>
        <r>
          <rPr>
            <sz val="10"/>
            <color indexed="81"/>
            <rFont val="Tahoma"/>
            <family val="2"/>
          </rPr>
          <t xml:space="preserve"> 
dan </t>
        </r>
        <r>
          <rPr>
            <u/>
            <sz val="10"/>
            <color indexed="81"/>
            <rFont val="Tahoma"/>
            <family val="2"/>
          </rPr>
          <t>Advies VO</t>
        </r>
        <r>
          <rPr>
            <sz val="10"/>
            <color indexed="81"/>
            <rFont val="Tahoma"/>
            <family val="2"/>
          </rPr>
          <t xml:space="preserve"> dan (kolom 5) 
dan kleurt het vakje rood</t>
        </r>
      </text>
    </comment>
    <comment ref="AY10" authorId="0" shapeId="0" xr:uid="{085DD092-5223-4077-BFB7-8A24F65C49FC}">
      <text>
        <r>
          <rPr>
            <sz val="10"/>
            <color indexed="81"/>
            <rFont val="Tahoma"/>
            <family val="2"/>
          </rPr>
          <t xml:space="preserve">Is </t>
        </r>
        <r>
          <rPr>
            <u/>
            <sz val="10"/>
            <color indexed="81"/>
            <rFont val="Tahoma"/>
            <family val="2"/>
          </rPr>
          <t>Positie VO na 3 jaar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Tahoma"/>
            <family val="2"/>
          </rPr>
          <t>lager</t>
        </r>
        <r>
          <rPr>
            <sz val="10"/>
            <color indexed="81"/>
            <rFont val="Tahoma"/>
            <family val="2"/>
          </rPr>
          <t xml:space="preserve"> 
dan </t>
        </r>
        <r>
          <rPr>
            <u/>
            <sz val="10"/>
            <color indexed="81"/>
            <rFont val="Tahoma"/>
            <family val="2"/>
          </rPr>
          <t>Plaatsing VO</t>
        </r>
        <r>
          <rPr>
            <sz val="10"/>
            <color indexed="81"/>
            <rFont val="Tahoma"/>
            <family val="2"/>
          </rPr>
          <t xml:space="preserve"> (vorige kolom) 
dan kleurt het vakje roo</t>
        </r>
        <r>
          <rPr>
            <sz val="9"/>
            <color indexed="81"/>
            <rFont val="Tahoma"/>
            <family val="2"/>
          </rPr>
          <t>d</t>
        </r>
      </text>
    </comment>
    <comment ref="G18" authorId="0" shapeId="0" xr:uid="{F76FD8B6-AB6F-4C63-B56B-5C0459B267BA}">
      <text>
        <r>
          <rPr>
            <b/>
            <sz val="9"/>
            <color indexed="81"/>
            <rFont val="Tahoma"/>
            <family val="2"/>
          </rPr>
          <t>klik en kies</t>
        </r>
      </text>
    </comment>
    <comment ref="AV18" authorId="0" shapeId="0" xr:uid="{95CD5E17-2C78-43E8-A57D-F0EE439E8E59}">
      <text>
        <r>
          <rPr>
            <b/>
            <sz val="9"/>
            <color indexed="81"/>
            <rFont val="Tahoma"/>
            <family val="2"/>
          </rPr>
          <t>klik en kies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Y18" authorId="0" shapeId="0" xr:uid="{11494D72-07EC-482F-837E-87A45B48B314}">
      <text>
        <r>
          <rPr>
            <b/>
            <sz val="9"/>
            <color indexed="81"/>
            <rFont val="Tahoma"/>
            <family val="2"/>
          </rPr>
          <t>klik en kies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Directie PCB De Triangel | Harrie Meinen</author>
  </authors>
  <commentList>
    <comment ref="B10" authorId="0" shapeId="0" xr:uid="{12582C3D-F31A-4020-8CCE-7C43242B0E6A}">
      <text>
        <r>
          <rPr>
            <b/>
            <sz val="9"/>
            <color indexed="81"/>
            <rFont val="Tahoma"/>
            <family val="2"/>
          </rPr>
          <t xml:space="preserve">Naam v.d. leerling:
</t>
        </r>
        <r>
          <rPr>
            <sz val="9"/>
            <color indexed="81"/>
            <rFont val="Tahoma"/>
            <family val="2"/>
          </rPr>
          <t>Noteer hieronder de naam van de leerling</t>
        </r>
      </text>
    </comment>
    <comment ref="C10" authorId="0" shapeId="0" xr:uid="{C68411AD-F09A-4433-99C9-163FFE55A337}">
      <text>
        <r>
          <rPr>
            <b/>
            <sz val="10"/>
            <color indexed="81"/>
            <rFont val="Tahoma"/>
            <family val="2"/>
          </rPr>
          <t xml:space="preserve">HOE GOED KUN JE LEREN?
GEEF JEZELF EEN CIJFER VAN 1 - 10
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b/>
            <sz val="10"/>
            <color indexed="10"/>
            <rFont val="Tahoma"/>
            <family val="2"/>
          </rPr>
          <t xml:space="preserve">Noteer hier de score die de leerling zichzelf heeft gegeven tijdens het </t>
        </r>
        <r>
          <rPr>
            <b/>
            <i/>
            <u/>
            <sz val="10"/>
            <color indexed="10"/>
            <rFont val="Tahoma"/>
            <family val="2"/>
          </rPr>
          <t>KIND-GESPREK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0" authorId="0" shapeId="0" xr:uid="{1370EDD5-AA11-4681-B255-1E0ADE3B2BAD}">
      <text>
        <r>
          <rPr>
            <b/>
            <sz val="10"/>
            <color indexed="10"/>
            <rFont val="Tahoma"/>
            <family val="2"/>
          </rPr>
          <t>INSCHATTING DOOR DE LEERKRACHT</t>
        </r>
        <r>
          <rPr>
            <b/>
            <sz val="10"/>
            <color indexed="81"/>
            <rFont val="Tahoma"/>
            <family val="2"/>
          </rPr>
          <t xml:space="preserve">
In te vullen niveau:</t>
        </r>
        <r>
          <rPr>
            <sz val="10"/>
            <color indexed="81"/>
            <rFont val="Tahoma"/>
            <family val="2"/>
          </rPr>
          <t xml:space="preserve">
A of 1 = goed</t>
        </r>
        <r>
          <rPr>
            <b/>
            <sz val="10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B of 2 = boven gemiddeld
C of 3= gemiddeld
D of 4 = beneden gemiddeld
E of 5 = zwak</t>
        </r>
      </text>
    </comment>
    <comment ref="E10" authorId="0" shapeId="0" xr:uid="{282C23E5-C7CD-4407-BB82-3F8369460A15}">
      <text>
        <r>
          <rPr>
            <b/>
            <sz val="10"/>
            <color indexed="81"/>
            <rFont val="Tahoma"/>
            <family val="2"/>
          </rPr>
          <t>Specifieke onderwijsbehoefte</t>
        </r>
        <r>
          <rPr>
            <sz val="10"/>
            <color indexed="81"/>
            <rFont val="Tahoma"/>
            <family val="2"/>
          </rPr>
          <t xml:space="preserve">
Zet een</t>
        </r>
        <r>
          <rPr>
            <b/>
            <sz val="10"/>
            <color indexed="81"/>
            <rFont val="Tahoma"/>
            <family val="2"/>
          </rPr>
          <t xml:space="preserve"> X </t>
        </r>
        <r>
          <rPr>
            <sz val="10"/>
            <color indexed="81"/>
            <rFont val="Tahoma"/>
            <family val="2"/>
          </rPr>
          <t>voor 
een leerling met
een specifieke onderwijsbehoefte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0" authorId="0" shapeId="0" xr:uid="{25B74D0F-BEAD-44BA-A0A0-110CCB03A933}">
      <text>
        <r>
          <rPr>
            <b/>
            <sz val="10"/>
            <color indexed="81"/>
            <rFont val="Tahoma"/>
            <family val="2"/>
          </rPr>
          <t>Doublure</t>
        </r>
        <r>
          <rPr>
            <sz val="10"/>
            <color indexed="81"/>
            <rFont val="Tahoma"/>
            <family val="2"/>
          </rPr>
          <t xml:space="preserve">
Zet een </t>
        </r>
        <r>
          <rPr>
            <b/>
            <sz val="10"/>
            <color indexed="81"/>
            <rFont val="Tahoma"/>
            <family val="2"/>
          </rPr>
          <t>X</t>
        </r>
        <r>
          <rPr>
            <sz val="10"/>
            <color indexed="81"/>
            <rFont val="Tahoma"/>
            <family val="2"/>
          </rPr>
          <t xml:space="preserve"> voor een leerling die dit jaar of in voorgaande jaren (vanaf groep 3) is gedoubleerd.</t>
        </r>
      </text>
    </comment>
    <comment ref="G10" authorId="0" shapeId="0" xr:uid="{EA46C51C-E94A-4F6D-8265-F507092E63C2}">
      <text>
        <r>
          <rPr>
            <b/>
            <sz val="10"/>
            <color indexed="81"/>
            <rFont val="Tahoma"/>
            <family val="2"/>
          </rPr>
          <t>Advies VO</t>
        </r>
        <r>
          <rPr>
            <sz val="10"/>
            <color indexed="81"/>
            <rFont val="Tahoma"/>
            <family val="2"/>
          </rPr>
          <t xml:space="preserve">
Kan ingevuld worden als de 
3 toetsen zijn afgenomen (meestal M6).
1. Leesbegrip (begr.lezen) 
2. Taalverzorging (spellen)
3. Rekenen (rekenen/wiskunde)</t>
        </r>
      </text>
    </comment>
    <comment ref="H10" authorId="0" shapeId="0" xr:uid="{DB9808E8-0C74-4588-B0F4-43ECACFDF441}">
      <text>
        <r>
          <rPr>
            <b/>
            <sz val="10"/>
            <color indexed="81"/>
            <rFont val="Tahoma"/>
            <family val="2"/>
          </rPr>
          <t>in te vullen niveau:</t>
        </r>
        <r>
          <rPr>
            <sz val="10"/>
            <color indexed="81"/>
            <rFont val="Tahoma"/>
            <family val="2"/>
          </rPr>
          <t xml:space="preserve">
A-B-C-D-E of
1-2-3-4-5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0" authorId="0" shapeId="0" xr:uid="{870D4D51-B059-476F-AA9C-5B38CC9E4C55}">
      <text>
        <r>
          <rPr>
            <b/>
            <sz val="10"/>
            <color indexed="81"/>
            <rFont val="Tahoma"/>
            <family val="2"/>
          </rPr>
          <t>in te vullen niveau:</t>
        </r>
        <r>
          <rPr>
            <sz val="10"/>
            <color indexed="81"/>
            <rFont val="Tahoma"/>
            <family val="2"/>
          </rPr>
          <t xml:space="preserve">
A-B-C-D-E of
1-2-3-4-5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0" authorId="0" shapeId="0" xr:uid="{103755A4-2F5C-45E0-B5D0-CF1DED249B14}">
      <text>
        <r>
          <rPr>
            <b/>
            <sz val="10"/>
            <color indexed="81"/>
            <rFont val="Tahoma"/>
            <family val="2"/>
          </rPr>
          <t>in te vullen niveau:</t>
        </r>
        <r>
          <rPr>
            <sz val="10"/>
            <color indexed="81"/>
            <rFont val="Tahoma"/>
            <family val="2"/>
          </rPr>
          <t xml:space="preserve">
A-B-C-D-E of
1-2-3-4-5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K10" authorId="0" shapeId="0" xr:uid="{B97DAB13-19A9-4523-9486-96F1259E6164}">
      <text>
        <r>
          <rPr>
            <b/>
            <sz val="10"/>
            <color indexed="81"/>
            <rFont val="Tahoma"/>
            <family val="2"/>
          </rPr>
          <t>Gegevens verschijnen automatisch.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sz val="10"/>
            <color indexed="10"/>
            <rFont val="Tahoma"/>
            <family val="2"/>
          </rPr>
          <t xml:space="preserve">Het vakje kleurt </t>
        </r>
        <r>
          <rPr>
            <b/>
            <sz val="10"/>
            <color indexed="10"/>
            <rFont val="Tahoma"/>
            <family val="2"/>
          </rPr>
          <t>ROOD</t>
        </r>
        <r>
          <rPr>
            <sz val="10"/>
            <color indexed="81"/>
            <rFont val="Tahoma"/>
            <family val="2"/>
          </rPr>
          <t xml:space="preserve"> als de opbrengsten van lezen, taal, rekenen lager scoren dan het </t>
        </r>
        <r>
          <rPr>
            <u/>
            <sz val="10"/>
            <color indexed="81"/>
            <rFont val="Tahoma"/>
            <family val="2"/>
          </rPr>
          <t>Aanlegniveau</t>
        </r>
        <r>
          <rPr>
            <sz val="10"/>
            <color indexed="81"/>
            <rFont val="Tahoma"/>
            <family val="2"/>
          </rPr>
          <t xml:space="preserve"> (2e kolom) </t>
        </r>
        <r>
          <rPr>
            <b/>
            <sz val="10"/>
            <color indexed="10"/>
            <rFont val="Tahoma"/>
            <family val="2"/>
          </rPr>
          <t>EN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10"/>
            <rFont val="Tahoma"/>
            <family val="2"/>
          </rPr>
          <t>LAGER</t>
        </r>
        <r>
          <rPr>
            <sz val="10"/>
            <color indexed="81"/>
            <rFont val="Tahoma"/>
            <family val="2"/>
          </rPr>
          <t xml:space="preserve"> dan het </t>
        </r>
        <r>
          <rPr>
            <u/>
            <sz val="10"/>
            <color indexed="81"/>
            <rFont val="Tahoma"/>
            <family val="2"/>
          </rPr>
          <t>Groepsgemiddelde</t>
        </r>
        <r>
          <rPr>
            <sz val="10"/>
            <color indexed="81"/>
            <rFont val="Tahoma"/>
            <family val="2"/>
          </rPr>
          <t xml:space="preserve"> (eind van deze kolom).
</t>
        </r>
        <r>
          <rPr>
            <sz val="10"/>
            <color indexed="53"/>
            <rFont val="Tahoma"/>
            <family val="2"/>
          </rPr>
          <t xml:space="preserve">Het vakje kleurt </t>
        </r>
        <r>
          <rPr>
            <b/>
            <sz val="10"/>
            <color indexed="53"/>
            <rFont val="Tahoma"/>
            <family val="2"/>
          </rPr>
          <t>ORANJE</t>
        </r>
        <r>
          <rPr>
            <sz val="10"/>
            <color indexed="81"/>
            <rFont val="Tahoma"/>
            <family val="2"/>
          </rPr>
          <t xml:space="preserve"> als de opbrengsten van lezen, taal, rekenen lager scoren dan het Aanlegniveau (2e kolom) </t>
        </r>
        <r>
          <rPr>
            <b/>
            <sz val="10"/>
            <color indexed="53"/>
            <rFont val="Tahoma"/>
            <family val="2"/>
          </rPr>
          <t>MAAR HOGER OF GELIJK</t>
        </r>
        <r>
          <rPr>
            <sz val="10"/>
            <color indexed="81"/>
            <rFont val="Tahoma"/>
            <family val="2"/>
          </rPr>
          <t xml:space="preserve"> aan het </t>
        </r>
        <r>
          <rPr>
            <u/>
            <sz val="10"/>
            <color indexed="81"/>
            <rFont val="Tahoma"/>
            <family val="2"/>
          </rPr>
          <t>Groepsgemiddelde</t>
        </r>
        <r>
          <rPr>
            <sz val="10"/>
            <color indexed="81"/>
            <rFont val="Tahoma"/>
            <family val="2"/>
          </rPr>
          <t xml:space="preserve"> (eind van deze kolom).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L10" authorId="0" shapeId="0" xr:uid="{1B1C4136-4E7B-41A8-A270-42D889CDC1AB}">
      <text>
        <r>
          <rPr>
            <b/>
            <sz val="10"/>
            <color indexed="81"/>
            <rFont val="Tahoma"/>
            <family val="2"/>
          </rPr>
          <t>Gegevens verschijnen automatisch.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u/>
            <sz val="10"/>
            <color indexed="81"/>
            <rFont val="Tahoma"/>
            <family val="2"/>
          </rPr>
          <t>Advies op basis van toetsen</t>
        </r>
        <r>
          <rPr>
            <sz val="10"/>
            <color indexed="81"/>
            <rFont val="Tahoma"/>
            <family val="2"/>
          </rPr>
          <t xml:space="preserve"> verschijnt vanaf groep 6 (= op basis van leesbegrip, spellen en rekenen).
Is het </t>
        </r>
        <r>
          <rPr>
            <u/>
            <sz val="10"/>
            <color indexed="81"/>
            <rFont val="Tahoma"/>
            <family val="2"/>
          </rPr>
          <t>Advies op basis van toetsen</t>
        </r>
        <r>
          <rPr>
            <sz val="10"/>
            <color indexed="81"/>
            <rFont val="Tahoma"/>
            <family val="2"/>
          </rPr>
          <t xml:space="preserve"> lager dan 
</t>
        </r>
        <r>
          <rPr>
            <u/>
            <sz val="10"/>
            <color indexed="81"/>
            <rFont val="Tahoma"/>
            <family val="2"/>
          </rPr>
          <t>Advies VO</t>
        </r>
        <r>
          <rPr>
            <sz val="10"/>
            <color indexed="81"/>
            <rFont val="Tahoma"/>
            <family val="2"/>
          </rPr>
          <t xml:space="preserve"> (5e kolom) dan kleurt het vakje rood</t>
        </r>
      </text>
    </comment>
    <comment ref="AO10" authorId="0" shapeId="0" xr:uid="{A89CA8EA-4A47-4061-B54F-AFEAE0D2730E}">
      <text>
        <r>
          <rPr>
            <b/>
            <sz val="10"/>
            <color indexed="81"/>
            <rFont val="Tahoma"/>
            <family val="2"/>
          </rPr>
          <t>Gegevens verschijnen automatisch.</t>
        </r>
        <r>
          <rPr>
            <sz val="10"/>
            <color indexed="81"/>
            <rFont val="Tahoma"/>
            <family val="2"/>
          </rPr>
          <t xml:space="preserve">
De gegevens komen overeen met het vakje </t>
        </r>
        <r>
          <rPr>
            <u/>
            <sz val="10"/>
            <color indexed="81"/>
            <rFont val="Tahoma"/>
            <family val="2"/>
          </rPr>
          <t xml:space="preserve">Doublure </t>
        </r>
        <r>
          <rPr>
            <sz val="10"/>
            <color indexed="81"/>
            <rFont val="Tahoma"/>
            <family val="2"/>
          </rPr>
          <t>(4e kolom).</t>
        </r>
      </text>
    </comment>
    <comment ref="AP10" authorId="0" shapeId="0" xr:uid="{2E02501B-092B-4E08-B50C-B9D27EA7D63F}">
      <text>
        <r>
          <rPr>
            <b/>
            <sz val="10"/>
            <color indexed="81"/>
            <rFont val="Tahoma"/>
            <family val="2"/>
          </rPr>
          <t>Gegevens verschijnen automatisch.</t>
        </r>
        <r>
          <rPr>
            <sz val="10"/>
            <color indexed="81"/>
            <rFont val="Tahoma"/>
            <family val="2"/>
          </rPr>
          <t xml:space="preserve">
De gegevens komen overeen met het vakje Speciale behoefte (3e kolom).</t>
        </r>
      </text>
    </comment>
    <comment ref="AQ10" authorId="0" shapeId="0" xr:uid="{E874A6B9-0CE0-41C9-BF0A-8CC1E9D331C8}">
      <text>
        <r>
          <rPr>
            <b/>
            <sz val="10"/>
            <color indexed="81"/>
            <rFont val="Tahoma"/>
            <family val="2"/>
          </rPr>
          <t xml:space="preserve">Sociaal competent gedrag:
</t>
        </r>
        <r>
          <rPr>
            <sz val="10"/>
            <color indexed="81"/>
            <rFont val="Tahoma"/>
            <family val="2"/>
          </rPr>
          <t xml:space="preserve">Zet een </t>
        </r>
        <r>
          <rPr>
            <b/>
            <sz val="10"/>
            <color indexed="81"/>
            <rFont val="Tahoma"/>
            <family val="2"/>
          </rPr>
          <t>X</t>
        </r>
        <r>
          <rPr>
            <sz val="10"/>
            <color indexed="81"/>
            <rFont val="Tahoma"/>
            <family val="2"/>
          </rPr>
          <t xml:space="preserve"> voor een leerling die
moeite heeft met soc. competentie</t>
        </r>
      </text>
    </comment>
    <comment ref="AS10" authorId="0" shapeId="0" xr:uid="{5E52C114-E159-4404-90C8-86AD232EFC25}">
      <text>
        <r>
          <rPr>
            <b/>
            <sz val="10"/>
            <color indexed="81"/>
            <rFont val="Tahoma"/>
            <family val="2"/>
          </rPr>
          <t xml:space="preserve">Prognose uitstroomprofiel 
</t>
        </r>
        <r>
          <rPr>
            <sz val="10"/>
            <color indexed="81"/>
            <rFont val="Tahoma"/>
            <family val="2"/>
          </rPr>
          <t xml:space="preserve">
Komt in beeld vanaf groep 6</t>
        </r>
      </text>
    </comment>
    <comment ref="AV10" authorId="0" shapeId="0" xr:uid="{660E8981-7510-48D0-B2EE-2B06D88BE9B3}">
      <text>
        <r>
          <rPr>
            <sz val="10"/>
            <color indexed="81"/>
            <rFont val="Tahoma"/>
            <family val="2"/>
          </rPr>
          <t xml:space="preserve">Is </t>
        </r>
        <r>
          <rPr>
            <u/>
            <sz val="10"/>
            <color indexed="81"/>
            <rFont val="Tahoma"/>
            <family val="2"/>
          </rPr>
          <t>Plaatsing VO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b/>
            <u/>
            <sz val="10"/>
            <color indexed="81"/>
            <rFont val="Tahoma"/>
            <family val="2"/>
          </rPr>
          <t>lager</t>
        </r>
        <r>
          <rPr>
            <sz val="10"/>
            <color indexed="81"/>
            <rFont val="Tahoma"/>
            <family val="2"/>
          </rPr>
          <t xml:space="preserve"> 
dan </t>
        </r>
        <r>
          <rPr>
            <u/>
            <sz val="10"/>
            <color indexed="81"/>
            <rFont val="Tahoma"/>
            <family val="2"/>
          </rPr>
          <t>Advies VO</t>
        </r>
        <r>
          <rPr>
            <sz val="10"/>
            <color indexed="81"/>
            <rFont val="Tahoma"/>
            <family val="2"/>
          </rPr>
          <t xml:space="preserve"> dan (kolom 5) 
dan kleurt het vakje rood</t>
        </r>
      </text>
    </comment>
    <comment ref="AY10" authorId="0" shapeId="0" xr:uid="{3711F5DB-2A91-48F3-9C2D-8219478314B9}">
      <text>
        <r>
          <rPr>
            <sz val="10"/>
            <color indexed="81"/>
            <rFont val="Tahoma"/>
            <family val="2"/>
          </rPr>
          <t xml:space="preserve">Is </t>
        </r>
        <r>
          <rPr>
            <u/>
            <sz val="10"/>
            <color indexed="81"/>
            <rFont val="Tahoma"/>
            <family val="2"/>
          </rPr>
          <t>Positie VO na 3 jaar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Tahoma"/>
            <family val="2"/>
          </rPr>
          <t>lager</t>
        </r>
        <r>
          <rPr>
            <sz val="10"/>
            <color indexed="81"/>
            <rFont val="Tahoma"/>
            <family val="2"/>
          </rPr>
          <t xml:space="preserve"> 
dan </t>
        </r>
        <r>
          <rPr>
            <u/>
            <sz val="10"/>
            <color indexed="81"/>
            <rFont val="Tahoma"/>
            <family val="2"/>
          </rPr>
          <t>Plaatsing VO</t>
        </r>
        <r>
          <rPr>
            <sz val="10"/>
            <color indexed="81"/>
            <rFont val="Tahoma"/>
            <family val="2"/>
          </rPr>
          <t xml:space="preserve"> (vorige kolom) 
dan kleurt het vakje roo</t>
        </r>
        <r>
          <rPr>
            <sz val="9"/>
            <color indexed="81"/>
            <rFont val="Tahoma"/>
            <family val="2"/>
          </rPr>
          <t>d</t>
        </r>
      </text>
    </comment>
    <comment ref="G18" authorId="0" shapeId="0" xr:uid="{5746FF37-8543-4133-8EEC-CFF9DC19EDE9}">
      <text>
        <r>
          <rPr>
            <b/>
            <sz val="9"/>
            <color indexed="81"/>
            <rFont val="Tahoma"/>
            <family val="2"/>
          </rPr>
          <t>klik en kies</t>
        </r>
      </text>
    </comment>
    <comment ref="AV18" authorId="0" shapeId="0" xr:uid="{9B7B3783-DC31-4361-B0E0-A321A69146A4}">
      <text>
        <r>
          <rPr>
            <b/>
            <sz val="9"/>
            <color indexed="81"/>
            <rFont val="Tahoma"/>
            <family val="2"/>
          </rPr>
          <t>klik en kies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Y18" authorId="0" shapeId="0" xr:uid="{1DD90B0B-DC7C-4F80-98DE-52EAF902CECF}">
      <text>
        <r>
          <rPr>
            <b/>
            <sz val="9"/>
            <color indexed="81"/>
            <rFont val="Tahoma"/>
            <family val="2"/>
          </rPr>
          <t>klik en kies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Directie PCB De Triangel | Harrie Meinen</author>
  </authors>
  <commentList>
    <comment ref="W11" authorId="0" shapeId="0" xr:uid="{9DA9B1AD-6D71-4372-9D1A-3BE19FB1925D}">
      <text>
        <r>
          <rPr>
            <sz val="9"/>
            <color indexed="81"/>
            <rFont val="Tahoma"/>
            <family val="2"/>
          </rPr>
          <t>1F score is groen bij &gt;= 85%</t>
        </r>
      </text>
    </comment>
    <comment ref="X11" authorId="0" shapeId="0" xr:uid="{324BF593-1107-4C2D-99E7-4F80CD28AB95}">
      <text>
        <r>
          <rPr>
            <sz val="9"/>
            <color indexed="81"/>
            <rFont val="Tahoma"/>
            <family val="2"/>
          </rPr>
          <t>2F score is groen bij &gt;= SIGNAALSCORE</t>
        </r>
      </text>
    </comment>
    <comment ref="Y11" authorId="0" shapeId="0" xr:uid="{E15260FE-C8D8-4365-8C2A-88E4E4474F44}">
      <text>
        <r>
          <rPr>
            <sz val="9"/>
            <color indexed="81"/>
            <rFont val="Tahoma"/>
            <family val="2"/>
          </rPr>
          <t>1F score is groen bij &gt;= 85%</t>
        </r>
      </text>
    </comment>
    <comment ref="Z11" authorId="0" shapeId="0" xr:uid="{CB66F232-B6FE-4F8D-88FD-D058AD89F569}">
      <text>
        <r>
          <rPr>
            <sz val="9"/>
            <color indexed="81"/>
            <rFont val="Tahoma"/>
            <family val="2"/>
          </rPr>
          <t>2F score is groen bij &gt;= SIGNAALSCORE</t>
        </r>
      </text>
    </comment>
    <comment ref="AA11" authorId="0" shapeId="0" xr:uid="{137A7A6D-74CD-4BD2-B285-B96305823209}">
      <text>
        <r>
          <rPr>
            <sz val="9"/>
            <color indexed="81"/>
            <rFont val="Tahoma"/>
            <family val="2"/>
          </rPr>
          <t>1F score is groen bij &gt;= 85%</t>
        </r>
      </text>
    </comment>
    <comment ref="AB11" authorId="0" shapeId="0" xr:uid="{00E650D2-8E3C-47A9-9292-A4ACF3C2005F}">
      <text>
        <r>
          <rPr>
            <sz val="9"/>
            <color indexed="81"/>
            <rFont val="Tahoma"/>
            <family val="2"/>
          </rPr>
          <t>2F score is groen bij &gt;= SIGNAALSCORE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Directie PCB De Triangel | Harrie Meinen</author>
  </authors>
  <commentList>
    <comment ref="W11" authorId="0" shapeId="0" xr:uid="{25DC0EFD-6D92-4869-9620-4095A7E96791}">
      <text>
        <r>
          <rPr>
            <sz val="9"/>
            <color indexed="81"/>
            <rFont val="Tahoma"/>
            <family val="2"/>
          </rPr>
          <t>1F score is groen bij &gt;= 85%</t>
        </r>
      </text>
    </comment>
    <comment ref="X11" authorId="0" shapeId="0" xr:uid="{3400D445-A9EB-4499-9694-066082D2360F}">
      <text>
        <r>
          <rPr>
            <sz val="9"/>
            <color indexed="81"/>
            <rFont val="Tahoma"/>
            <family val="2"/>
          </rPr>
          <t>2F score is groen bij &gt;= SIGNAALSCORE</t>
        </r>
      </text>
    </comment>
    <comment ref="Y11" authorId="0" shapeId="0" xr:uid="{FA8CFCD9-33BE-4F2F-AACA-D654AE3E4C70}">
      <text>
        <r>
          <rPr>
            <sz val="9"/>
            <color indexed="81"/>
            <rFont val="Tahoma"/>
            <family val="2"/>
          </rPr>
          <t>1F score is groen bij &gt;= 85%</t>
        </r>
      </text>
    </comment>
    <comment ref="Z11" authorId="0" shapeId="0" xr:uid="{A122AEB9-E49A-4449-8C40-FBB9C9FB0BA1}">
      <text>
        <r>
          <rPr>
            <sz val="9"/>
            <color indexed="81"/>
            <rFont val="Tahoma"/>
            <family val="2"/>
          </rPr>
          <t>2F score is groen bij &gt;= SIGNAALSCORE</t>
        </r>
      </text>
    </comment>
    <comment ref="AA11" authorId="0" shapeId="0" xr:uid="{F4422153-B139-4323-B736-AAAE113D7DBC}">
      <text>
        <r>
          <rPr>
            <sz val="9"/>
            <color indexed="81"/>
            <rFont val="Tahoma"/>
            <family val="2"/>
          </rPr>
          <t>1F score is groen bij &gt;= 85%</t>
        </r>
      </text>
    </comment>
    <comment ref="AB11" authorId="0" shapeId="0" xr:uid="{46300770-252F-4EAE-9EB4-40C393BA2D9E}">
      <text>
        <r>
          <rPr>
            <sz val="9"/>
            <color indexed="81"/>
            <rFont val="Tahoma"/>
            <family val="2"/>
          </rPr>
          <t>2F score is groen bij &gt;= SIGNAALSCORE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Directie PCB De Triangel | Harrie Meinen</author>
  </authors>
  <commentList>
    <comment ref="B10" authorId="0" shapeId="0" xr:uid="{55BE79D0-E1E6-4D74-94C0-E2F3AF3A872E}">
      <text>
        <r>
          <rPr>
            <b/>
            <sz val="9"/>
            <color indexed="81"/>
            <rFont val="Tahoma"/>
            <family val="2"/>
          </rPr>
          <t xml:space="preserve">Naam v.d. leerling:
</t>
        </r>
        <r>
          <rPr>
            <sz val="9"/>
            <color indexed="81"/>
            <rFont val="Tahoma"/>
            <family val="2"/>
          </rPr>
          <t>Noteer hieronder de naam van de leerling</t>
        </r>
      </text>
    </comment>
    <comment ref="C10" authorId="0" shapeId="0" xr:uid="{10718774-FB82-4C6D-9298-7565B08DB5B5}">
      <text>
        <r>
          <rPr>
            <b/>
            <sz val="10"/>
            <color indexed="81"/>
            <rFont val="Tahoma"/>
            <family val="2"/>
          </rPr>
          <t xml:space="preserve">HOE GOED KUN JE LEREN?
GEEF JEZELF EEN CIJFER VAN 1 - 10
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b/>
            <sz val="10"/>
            <color indexed="10"/>
            <rFont val="Tahoma"/>
            <family val="2"/>
          </rPr>
          <t xml:space="preserve">Noteer hier de score die de leerling zichzelf heeft gegeven tijdens het </t>
        </r>
        <r>
          <rPr>
            <b/>
            <i/>
            <u/>
            <sz val="10"/>
            <color indexed="10"/>
            <rFont val="Tahoma"/>
            <family val="2"/>
          </rPr>
          <t>KIND-GESPREK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0" authorId="0" shapeId="0" xr:uid="{2368F89A-302F-443A-9B17-B4A5B9F446A1}">
      <text>
        <r>
          <rPr>
            <b/>
            <sz val="10"/>
            <color indexed="10"/>
            <rFont val="Tahoma"/>
            <family val="2"/>
          </rPr>
          <t>INSCHATTING DOOR DE LEERKRACHT</t>
        </r>
        <r>
          <rPr>
            <b/>
            <sz val="10"/>
            <color indexed="81"/>
            <rFont val="Tahoma"/>
            <family val="2"/>
          </rPr>
          <t xml:space="preserve">
In te vullen niveau:</t>
        </r>
        <r>
          <rPr>
            <sz val="10"/>
            <color indexed="81"/>
            <rFont val="Tahoma"/>
            <family val="2"/>
          </rPr>
          <t xml:space="preserve">
A of 1 = goed</t>
        </r>
        <r>
          <rPr>
            <b/>
            <sz val="10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B of 2 = boven gemiddeld
C of 3= gemiddeld
D of 4 = beneden gemiddeld
E of 5 = zwak</t>
        </r>
      </text>
    </comment>
    <comment ref="E10" authorId="0" shapeId="0" xr:uid="{B51300FD-453B-4BE2-A875-698001BF02AA}">
      <text>
        <r>
          <rPr>
            <b/>
            <sz val="10"/>
            <color indexed="81"/>
            <rFont val="Tahoma"/>
            <family val="2"/>
          </rPr>
          <t>Specifieke onderwijsbehoefte</t>
        </r>
        <r>
          <rPr>
            <sz val="10"/>
            <color indexed="81"/>
            <rFont val="Tahoma"/>
            <family val="2"/>
          </rPr>
          <t xml:space="preserve">
Zet een</t>
        </r>
        <r>
          <rPr>
            <b/>
            <sz val="10"/>
            <color indexed="81"/>
            <rFont val="Tahoma"/>
            <family val="2"/>
          </rPr>
          <t xml:space="preserve"> X </t>
        </r>
        <r>
          <rPr>
            <sz val="10"/>
            <color indexed="81"/>
            <rFont val="Tahoma"/>
            <family val="2"/>
          </rPr>
          <t>voor 
een leerling met
een specifieke onderwijsbehoefte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0" authorId="0" shapeId="0" xr:uid="{B9BAC1A6-F765-419F-9994-01657AE5ED50}">
      <text>
        <r>
          <rPr>
            <b/>
            <sz val="10"/>
            <color indexed="81"/>
            <rFont val="Tahoma"/>
            <family val="2"/>
          </rPr>
          <t>Doublure</t>
        </r>
        <r>
          <rPr>
            <sz val="10"/>
            <color indexed="81"/>
            <rFont val="Tahoma"/>
            <family val="2"/>
          </rPr>
          <t xml:space="preserve">
Zet een </t>
        </r>
        <r>
          <rPr>
            <b/>
            <sz val="10"/>
            <color indexed="81"/>
            <rFont val="Tahoma"/>
            <family val="2"/>
          </rPr>
          <t>X</t>
        </r>
        <r>
          <rPr>
            <sz val="10"/>
            <color indexed="81"/>
            <rFont val="Tahoma"/>
            <family val="2"/>
          </rPr>
          <t xml:space="preserve"> voor een leerling die dit jaar of in voorgaande jaren (vanaf groep 3) is gedoubleerd.</t>
        </r>
      </text>
    </comment>
    <comment ref="G10" authorId="0" shapeId="0" xr:uid="{C7771926-F7FB-406D-8E53-57851158E45D}">
      <text>
        <r>
          <rPr>
            <b/>
            <sz val="10"/>
            <color indexed="81"/>
            <rFont val="Tahoma"/>
            <family val="2"/>
          </rPr>
          <t>Advies VO</t>
        </r>
        <r>
          <rPr>
            <sz val="10"/>
            <color indexed="81"/>
            <rFont val="Tahoma"/>
            <family val="2"/>
          </rPr>
          <t xml:space="preserve">
Kan ingevuld worden als de 
3 toetsen zijn afgenomen (meestal M6).
1. Leesbegrip (begr.lezen) 
2. Taalverzorging (spellen)
3. Rekenen (rekenen/wiskunde)</t>
        </r>
      </text>
    </comment>
    <comment ref="H10" authorId="0" shapeId="0" xr:uid="{521E3136-829B-4C3B-BBEE-4E1BC6298D63}">
      <text>
        <r>
          <rPr>
            <b/>
            <sz val="10"/>
            <color indexed="81"/>
            <rFont val="Tahoma"/>
            <family val="2"/>
          </rPr>
          <t>in te vullen niveau:</t>
        </r>
        <r>
          <rPr>
            <sz val="10"/>
            <color indexed="81"/>
            <rFont val="Tahoma"/>
            <family val="2"/>
          </rPr>
          <t xml:space="preserve">
A-B-C-D-E of
1-2-3-4-5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0" authorId="0" shapeId="0" xr:uid="{C011A811-254C-44F3-A7F2-C0625103D110}">
      <text>
        <r>
          <rPr>
            <b/>
            <sz val="10"/>
            <color indexed="81"/>
            <rFont val="Tahoma"/>
            <family val="2"/>
          </rPr>
          <t>in te vullen niveau:</t>
        </r>
        <r>
          <rPr>
            <sz val="10"/>
            <color indexed="81"/>
            <rFont val="Tahoma"/>
            <family val="2"/>
          </rPr>
          <t xml:space="preserve">
A-B-C-D-E of
1-2-3-4-5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0" authorId="0" shapeId="0" xr:uid="{D4EF8963-6F68-4447-B140-A640A43BB826}">
      <text>
        <r>
          <rPr>
            <b/>
            <sz val="10"/>
            <color indexed="81"/>
            <rFont val="Tahoma"/>
            <family val="2"/>
          </rPr>
          <t>in te vullen niveau:</t>
        </r>
        <r>
          <rPr>
            <sz val="10"/>
            <color indexed="81"/>
            <rFont val="Tahoma"/>
            <family val="2"/>
          </rPr>
          <t xml:space="preserve">
A-B-C-D-E of
1-2-3-4-5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K10" authorId="0" shapeId="0" xr:uid="{2D0CDA38-B963-4823-B56C-61500F780364}">
      <text>
        <r>
          <rPr>
            <b/>
            <sz val="10"/>
            <color indexed="81"/>
            <rFont val="Tahoma"/>
            <family val="2"/>
          </rPr>
          <t>Gegevens verschijnen automatisch.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sz val="10"/>
            <color indexed="10"/>
            <rFont val="Tahoma"/>
            <family val="2"/>
          </rPr>
          <t xml:space="preserve">Het vakje kleurt </t>
        </r>
        <r>
          <rPr>
            <b/>
            <sz val="10"/>
            <color indexed="10"/>
            <rFont val="Tahoma"/>
            <family val="2"/>
          </rPr>
          <t>ROOD</t>
        </r>
        <r>
          <rPr>
            <sz val="10"/>
            <color indexed="81"/>
            <rFont val="Tahoma"/>
            <family val="2"/>
          </rPr>
          <t xml:space="preserve"> als de opbrengsten van lezen, taal, rekenen lager scoren dan het </t>
        </r>
        <r>
          <rPr>
            <u/>
            <sz val="10"/>
            <color indexed="81"/>
            <rFont val="Tahoma"/>
            <family val="2"/>
          </rPr>
          <t>Aanlegniveau</t>
        </r>
        <r>
          <rPr>
            <sz val="10"/>
            <color indexed="81"/>
            <rFont val="Tahoma"/>
            <family val="2"/>
          </rPr>
          <t xml:space="preserve"> (2e kolom) </t>
        </r>
        <r>
          <rPr>
            <b/>
            <sz val="10"/>
            <color indexed="10"/>
            <rFont val="Tahoma"/>
            <family val="2"/>
          </rPr>
          <t>EN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10"/>
            <rFont val="Tahoma"/>
            <family val="2"/>
          </rPr>
          <t>LAGER</t>
        </r>
        <r>
          <rPr>
            <sz val="10"/>
            <color indexed="81"/>
            <rFont val="Tahoma"/>
            <family val="2"/>
          </rPr>
          <t xml:space="preserve"> dan het </t>
        </r>
        <r>
          <rPr>
            <u/>
            <sz val="10"/>
            <color indexed="81"/>
            <rFont val="Tahoma"/>
            <family val="2"/>
          </rPr>
          <t>Groepsgemiddelde</t>
        </r>
        <r>
          <rPr>
            <sz val="10"/>
            <color indexed="81"/>
            <rFont val="Tahoma"/>
            <family val="2"/>
          </rPr>
          <t xml:space="preserve"> (eind van deze kolom).
</t>
        </r>
        <r>
          <rPr>
            <sz val="10"/>
            <color indexed="53"/>
            <rFont val="Tahoma"/>
            <family val="2"/>
          </rPr>
          <t xml:space="preserve">Het vakje kleurt </t>
        </r>
        <r>
          <rPr>
            <b/>
            <sz val="10"/>
            <color indexed="53"/>
            <rFont val="Tahoma"/>
            <family val="2"/>
          </rPr>
          <t>ORANJE</t>
        </r>
        <r>
          <rPr>
            <sz val="10"/>
            <color indexed="81"/>
            <rFont val="Tahoma"/>
            <family val="2"/>
          </rPr>
          <t xml:space="preserve"> als de opbrengsten van lezen, taal, rekenen lager scoren dan het Aanlegniveau (2e kolom) </t>
        </r>
        <r>
          <rPr>
            <b/>
            <sz val="10"/>
            <color indexed="53"/>
            <rFont val="Tahoma"/>
            <family val="2"/>
          </rPr>
          <t>MAAR HOGER OF GELIJK</t>
        </r>
        <r>
          <rPr>
            <sz val="10"/>
            <color indexed="81"/>
            <rFont val="Tahoma"/>
            <family val="2"/>
          </rPr>
          <t xml:space="preserve"> aan het </t>
        </r>
        <r>
          <rPr>
            <u/>
            <sz val="10"/>
            <color indexed="81"/>
            <rFont val="Tahoma"/>
            <family val="2"/>
          </rPr>
          <t>Groepsgemiddelde</t>
        </r>
        <r>
          <rPr>
            <sz val="10"/>
            <color indexed="81"/>
            <rFont val="Tahoma"/>
            <family val="2"/>
          </rPr>
          <t xml:space="preserve"> (eind van deze kolom).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L10" authorId="0" shapeId="0" xr:uid="{4158146B-710A-495B-8155-4C601A721D0F}">
      <text>
        <r>
          <rPr>
            <b/>
            <sz val="10"/>
            <color indexed="81"/>
            <rFont val="Tahoma"/>
            <family val="2"/>
          </rPr>
          <t>Gegevens verschijnen automatisch.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u/>
            <sz val="10"/>
            <color indexed="81"/>
            <rFont val="Tahoma"/>
            <family val="2"/>
          </rPr>
          <t>Advies op basis van toetsen</t>
        </r>
        <r>
          <rPr>
            <sz val="10"/>
            <color indexed="81"/>
            <rFont val="Tahoma"/>
            <family val="2"/>
          </rPr>
          <t xml:space="preserve"> verschijnt vanaf groep 6 (= op basis van leesbegrip, spellen en rekenen).
Is het </t>
        </r>
        <r>
          <rPr>
            <u/>
            <sz val="10"/>
            <color indexed="81"/>
            <rFont val="Tahoma"/>
            <family val="2"/>
          </rPr>
          <t>Advies op basis van toetsen</t>
        </r>
        <r>
          <rPr>
            <sz val="10"/>
            <color indexed="81"/>
            <rFont val="Tahoma"/>
            <family val="2"/>
          </rPr>
          <t xml:space="preserve"> lager dan 
</t>
        </r>
        <r>
          <rPr>
            <u/>
            <sz val="10"/>
            <color indexed="81"/>
            <rFont val="Tahoma"/>
            <family val="2"/>
          </rPr>
          <t>Advies VO</t>
        </r>
        <r>
          <rPr>
            <sz val="10"/>
            <color indexed="81"/>
            <rFont val="Tahoma"/>
            <family val="2"/>
          </rPr>
          <t xml:space="preserve"> (5e kolom) dan kleurt het vakje rood</t>
        </r>
      </text>
    </comment>
    <comment ref="AO10" authorId="0" shapeId="0" xr:uid="{FDA1CE0C-3E6D-4A16-9075-EC3C7B7B4D9F}">
      <text>
        <r>
          <rPr>
            <b/>
            <sz val="10"/>
            <color indexed="81"/>
            <rFont val="Tahoma"/>
            <family val="2"/>
          </rPr>
          <t>Gegevens verschijnen automatisch.</t>
        </r>
        <r>
          <rPr>
            <sz val="10"/>
            <color indexed="81"/>
            <rFont val="Tahoma"/>
            <family val="2"/>
          </rPr>
          <t xml:space="preserve">
De gegevens komen overeen met het vakje </t>
        </r>
        <r>
          <rPr>
            <u/>
            <sz val="10"/>
            <color indexed="81"/>
            <rFont val="Tahoma"/>
            <family val="2"/>
          </rPr>
          <t xml:space="preserve">Doublure </t>
        </r>
        <r>
          <rPr>
            <sz val="10"/>
            <color indexed="81"/>
            <rFont val="Tahoma"/>
            <family val="2"/>
          </rPr>
          <t>(4e kolom).</t>
        </r>
      </text>
    </comment>
    <comment ref="AP10" authorId="0" shapeId="0" xr:uid="{81D8F2D6-BB0D-4655-B1BF-1972A067CD0C}">
      <text>
        <r>
          <rPr>
            <b/>
            <sz val="10"/>
            <color indexed="81"/>
            <rFont val="Tahoma"/>
            <family val="2"/>
          </rPr>
          <t>Gegevens verschijnen automatisch.</t>
        </r>
        <r>
          <rPr>
            <sz val="10"/>
            <color indexed="81"/>
            <rFont val="Tahoma"/>
            <family val="2"/>
          </rPr>
          <t xml:space="preserve">
De gegevens komen overeen met het vakje Speciale behoefte (3e kolom).</t>
        </r>
      </text>
    </comment>
    <comment ref="AQ10" authorId="0" shapeId="0" xr:uid="{535930EC-EF53-4595-A564-94DC16642E74}">
      <text>
        <r>
          <rPr>
            <b/>
            <sz val="10"/>
            <color indexed="81"/>
            <rFont val="Tahoma"/>
            <family val="2"/>
          </rPr>
          <t xml:space="preserve">Sociaal competent gedrag:
</t>
        </r>
        <r>
          <rPr>
            <sz val="10"/>
            <color indexed="81"/>
            <rFont val="Tahoma"/>
            <family val="2"/>
          </rPr>
          <t xml:space="preserve">Zet een </t>
        </r>
        <r>
          <rPr>
            <b/>
            <sz val="10"/>
            <color indexed="81"/>
            <rFont val="Tahoma"/>
            <family val="2"/>
          </rPr>
          <t>X</t>
        </r>
        <r>
          <rPr>
            <sz val="10"/>
            <color indexed="81"/>
            <rFont val="Tahoma"/>
            <family val="2"/>
          </rPr>
          <t xml:space="preserve"> voor een leerling die
moeite heeft met soc. competentie</t>
        </r>
      </text>
    </comment>
    <comment ref="AS10" authorId="0" shapeId="0" xr:uid="{C9C762F5-4C91-489E-9ACB-EF67893417FE}">
      <text>
        <r>
          <rPr>
            <b/>
            <sz val="10"/>
            <color indexed="81"/>
            <rFont val="Tahoma"/>
            <family val="2"/>
          </rPr>
          <t xml:space="preserve">Prognose uitstroomprofiel 
</t>
        </r>
        <r>
          <rPr>
            <sz val="10"/>
            <color indexed="81"/>
            <rFont val="Tahoma"/>
            <family val="2"/>
          </rPr>
          <t xml:space="preserve">
Komt in beeld vanaf groep 6</t>
        </r>
      </text>
    </comment>
    <comment ref="AV10" authorId="0" shapeId="0" xr:uid="{9C5B2EC4-1070-45DF-8904-BA52C9CAB28E}">
      <text>
        <r>
          <rPr>
            <sz val="10"/>
            <color indexed="81"/>
            <rFont val="Tahoma"/>
            <family val="2"/>
          </rPr>
          <t xml:space="preserve">Is </t>
        </r>
        <r>
          <rPr>
            <u/>
            <sz val="10"/>
            <color indexed="81"/>
            <rFont val="Tahoma"/>
            <family val="2"/>
          </rPr>
          <t>Plaatsing VO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b/>
            <u/>
            <sz val="10"/>
            <color indexed="81"/>
            <rFont val="Tahoma"/>
            <family val="2"/>
          </rPr>
          <t>lager</t>
        </r>
        <r>
          <rPr>
            <sz val="10"/>
            <color indexed="81"/>
            <rFont val="Tahoma"/>
            <family val="2"/>
          </rPr>
          <t xml:space="preserve"> 
dan </t>
        </r>
        <r>
          <rPr>
            <u/>
            <sz val="10"/>
            <color indexed="81"/>
            <rFont val="Tahoma"/>
            <family val="2"/>
          </rPr>
          <t>Advies VO</t>
        </r>
        <r>
          <rPr>
            <sz val="10"/>
            <color indexed="81"/>
            <rFont val="Tahoma"/>
            <family val="2"/>
          </rPr>
          <t xml:space="preserve"> dan (kolom 5) 
dan kleurt het vakje rood</t>
        </r>
      </text>
    </comment>
    <comment ref="AY10" authorId="0" shapeId="0" xr:uid="{A21CA8C3-FB76-487C-BA4A-060088734009}">
      <text>
        <r>
          <rPr>
            <sz val="10"/>
            <color indexed="81"/>
            <rFont val="Tahoma"/>
            <family val="2"/>
          </rPr>
          <t xml:space="preserve">Is </t>
        </r>
        <r>
          <rPr>
            <u/>
            <sz val="10"/>
            <color indexed="81"/>
            <rFont val="Tahoma"/>
            <family val="2"/>
          </rPr>
          <t>Positie VO na 3 jaar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Tahoma"/>
            <family val="2"/>
          </rPr>
          <t>lager</t>
        </r>
        <r>
          <rPr>
            <sz val="10"/>
            <color indexed="81"/>
            <rFont val="Tahoma"/>
            <family val="2"/>
          </rPr>
          <t xml:space="preserve"> 
dan </t>
        </r>
        <r>
          <rPr>
            <u/>
            <sz val="10"/>
            <color indexed="81"/>
            <rFont val="Tahoma"/>
            <family val="2"/>
          </rPr>
          <t>Plaatsing VO</t>
        </r>
        <r>
          <rPr>
            <sz val="10"/>
            <color indexed="81"/>
            <rFont val="Tahoma"/>
            <family val="2"/>
          </rPr>
          <t xml:space="preserve"> (vorige kolom) 
dan kleurt het vakje roo</t>
        </r>
        <r>
          <rPr>
            <sz val="9"/>
            <color indexed="81"/>
            <rFont val="Tahoma"/>
            <family val="2"/>
          </rPr>
          <t>d</t>
        </r>
      </text>
    </comment>
    <comment ref="G18" authorId="0" shapeId="0" xr:uid="{5800469B-3A07-4266-B32D-67D9FA8295F4}">
      <text>
        <r>
          <rPr>
            <b/>
            <sz val="9"/>
            <color indexed="81"/>
            <rFont val="Tahoma"/>
            <family val="2"/>
          </rPr>
          <t>klik en kies</t>
        </r>
      </text>
    </comment>
    <comment ref="AV18" authorId="0" shapeId="0" xr:uid="{E7683167-0E7F-4FC0-9AD7-26B7A76305A3}">
      <text>
        <r>
          <rPr>
            <b/>
            <sz val="9"/>
            <color indexed="81"/>
            <rFont val="Tahoma"/>
            <family val="2"/>
          </rPr>
          <t>klik en kies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Y18" authorId="0" shapeId="0" xr:uid="{324E495E-86E2-4EF4-8623-BA9E2FA8B18F}">
      <text>
        <r>
          <rPr>
            <b/>
            <sz val="9"/>
            <color indexed="81"/>
            <rFont val="Tahoma"/>
            <family val="2"/>
          </rPr>
          <t>klik en kies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Directie PCB De Triangel | Harrie Meinen</author>
  </authors>
  <commentList>
    <comment ref="B10" authorId="0" shapeId="0" xr:uid="{6CDCFE4F-B5AB-4723-AB98-CAA436D59776}">
      <text>
        <r>
          <rPr>
            <b/>
            <sz val="9"/>
            <color indexed="81"/>
            <rFont val="Tahoma"/>
            <family val="2"/>
          </rPr>
          <t xml:space="preserve">Naam v.d. leerling:
</t>
        </r>
        <r>
          <rPr>
            <sz val="9"/>
            <color indexed="81"/>
            <rFont val="Tahoma"/>
            <family val="2"/>
          </rPr>
          <t>Noteer hieronder de naam van de leerling</t>
        </r>
      </text>
    </comment>
    <comment ref="C10" authorId="0" shapeId="0" xr:uid="{2EC4454D-DA36-42A1-BD14-E9DDA0BD5F1D}">
      <text>
        <r>
          <rPr>
            <b/>
            <sz val="10"/>
            <color indexed="81"/>
            <rFont val="Tahoma"/>
            <family val="2"/>
          </rPr>
          <t xml:space="preserve">HOE GOED KUN JE LEREN?
GEEF JEZELF EEN CIJFER VAN 1 - 10
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b/>
            <sz val="10"/>
            <color indexed="10"/>
            <rFont val="Tahoma"/>
            <family val="2"/>
          </rPr>
          <t xml:space="preserve">Noteer hier de score die de leerling zichzelf heeft gegeven tijdens het </t>
        </r>
        <r>
          <rPr>
            <b/>
            <i/>
            <u/>
            <sz val="10"/>
            <color indexed="10"/>
            <rFont val="Tahoma"/>
            <family val="2"/>
          </rPr>
          <t>KIND-GESPREK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0" authorId="0" shapeId="0" xr:uid="{3687D1C6-BFDB-4E59-B15B-E0296C7DAE42}">
      <text>
        <r>
          <rPr>
            <b/>
            <sz val="10"/>
            <color indexed="10"/>
            <rFont val="Tahoma"/>
            <family val="2"/>
          </rPr>
          <t>INSCHATTING DOOR DE LEERKRACHT</t>
        </r>
        <r>
          <rPr>
            <b/>
            <sz val="10"/>
            <color indexed="81"/>
            <rFont val="Tahoma"/>
            <family val="2"/>
          </rPr>
          <t xml:space="preserve">
In te vullen niveau:</t>
        </r>
        <r>
          <rPr>
            <sz val="10"/>
            <color indexed="81"/>
            <rFont val="Tahoma"/>
            <family val="2"/>
          </rPr>
          <t xml:space="preserve">
A of 1 = goed</t>
        </r>
        <r>
          <rPr>
            <b/>
            <sz val="10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B of 2 = boven gemiddeld
C of 3= gemiddeld
D of 4 = beneden gemiddeld
E of 5 = zwak</t>
        </r>
      </text>
    </comment>
    <comment ref="E10" authorId="0" shapeId="0" xr:uid="{B7721BD4-25DA-40B1-A4C4-6459B6FA93AA}">
      <text>
        <r>
          <rPr>
            <b/>
            <sz val="10"/>
            <color indexed="81"/>
            <rFont val="Tahoma"/>
            <family val="2"/>
          </rPr>
          <t>Specifieke onderwijsbehoefte</t>
        </r>
        <r>
          <rPr>
            <sz val="10"/>
            <color indexed="81"/>
            <rFont val="Tahoma"/>
            <family val="2"/>
          </rPr>
          <t xml:space="preserve">
Zet een</t>
        </r>
        <r>
          <rPr>
            <b/>
            <sz val="10"/>
            <color indexed="81"/>
            <rFont val="Tahoma"/>
            <family val="2"/>
          </rPr>
          <t xml:space="preserve"> X </t>
        </r>
        <r>
          <rPr>
            <sz val="10"/>
            <color indexed="81"/>
            <rFont val="Tahoma"/>
            <family val="2"/>
          </rPr>
          <t>voor 
een leerling met
een specifieke onderwijsbehoefte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0" authorId="0" shapeId="0" xr:uid="{83ED78DF-4930-4268-8F66-CDF35181CC72}">
      <text>
        <r>
          <rPr>
            <b/>
            <sz val="10"/>
            <color indexed="81"/>
            <rFont val="Tahoma"/>
            <family val="2"/>
          </rPr>
          <t>Doublure</t>
        </r>
        <r>
          <rPr>
            <sz val="10"/>
            <color indexed="81"/>
            <rFont val="Tahoma"/>
            <family val="2"/>
          </rPr>
          <t xml:space="preserve">
Zet een </t>
        </r>
        <r>
          <rPr>
            <b/>
            <sz val="10"/>
            <color indexed="81"/>
            <rFont val="Tahoma"/>
            <family val="2"/>
          </rPr>
          <t>X</t>
        </r>
        <r>
          <rPr>
            <sz val="10"/>
            <color indexed="81"/>
            <rFont val="Tahoma"/>
            <family val="2"/>
          </rPr>
          <t xml:space="preserve"> voor een leerling die dit jaar of in voorgaande jaren (vanaf groep 3) is gedoubleerd.</t>
        </r>
      </text>
    </comment>
    <comment ref="G10" authorId="0" shapeId="0" xr:uid="{9F427D3E-0A0F-490F-B3F0-3654A36BC10A}">
      <text>
        <r>
          <rPr>
            <b/>
            <sz val="10"/>
            <color indexed="81"/>
            <rFont val="Tahoma"/>
            <family val="2"/>
          </rPr>
          <t>Advies VO</t>
        </r>
        <r>
          <rPr>
            <sz val="10"/>
            <color indexed="81"/>
            <rFont val="Tahoma"/>
            <family val="2"/>
          </rPr>
          <t xml:space="preserve">
Kan ingevuld worden als de 
3 toetsen zijn afgenomen (meestal M6).
1. Leesbegrip (begr.lezen) 
2. Taalverzorging (spellen)
3. Rekenen (rekenen/wiskunde)</t>
        </r>
      </text>
    </comment>
    <comment ref="H10" authorId="0" shapeId="0" xr:uid="{A0F67140-9CB1-415F-B8ED-1116068F6AA7}">
      <text>
        <r>
          <rPr>
            <b/>
            <sz val="10"/>
            <color indexed="81"/>
            <rFont val="Tahoma"/>
            <family val="2"/>
          </rPr>
          <t>in te vullen niveau:</t>
        </r>
        <r>
          <rPr>
            <sz val="10"/>
            <color indexed="81"/>
            <rFont val="Tahoma"/>
            <family val="2"/>
          </rPr>
          <t xml:space="preserve">
A-B-C-D-E of
1-2-3-4-5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0" authorId="0" shapeId="0" xr:uid="{E5C52BE5-3A5D-4040-81EF-14E143447457}">
      <text>
        <r>
          <rPr>
            <b/>
            <sz val="10"/>
            <color indexed="81"/>
            <rFont val="Tahoma"/>
            <family val="2"/>
          </rPr>
          <t>in te vullen niveau:</t>
        </r>
        <r>
          <rPr>
            <sz val="10"/>
            <color indexed="81"/>
            <rFont val="Tahoma"/>
            <family val="2"/>
          </rPr>
          <t xml:space="preserve">
A-B-C-D-E of
1-2-3-4-5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0" authorId="0" shapeId="0" xr:uid="{4EDDE592-CBA5-4346-A227-0AC83C63AE83}">
      <text>
        <r>
          <rPr>
            <b/>
            <sz val="10"/>
            <color indexed="81"/>
            <rFont val="Tahoma"/>
            <family val="2"/>
          </rPr>
          <t>in te vullen niveau:</t>
        </r>
        <r>
          <rPr>
            <sz val="10"/>
            <color indexed="81"/>
            <rFont val="Tahoma"/>
            <family val="2"/>
          </rPr>
          <t xml:space="preserve">
A-B-C-D-E of
1-2-3-4-5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K10" authorId="0" shapeId="0" xr:uid="{64753DC5-F440-4248-9B43-B017FC6A2182}">
      <text>
        <r>
          <rPr>
            <b/>
            <sz val="10"/>
            <color indexed="81"/>
            <rFont val="Tahoma"/>
            <family val="2"/>
          </rPr>
          <t>Gegevens verschijnen automatisch.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sz val="10"/>
            <color indexed="10"/>
            <rFont val="Tahoma"/>
            <family val="2"/>
          </rPr>
          <t xml:space="preserve">Het vakje kleurt </t>
        </r>
        <r>
          <rPr>
            <b/>
            <sz val="10"/>
            <color indexed="10"/>
            <rFont val="Tahoma"/>
            <family val="2"/>
          </rPr>
          <t>ROOD</t>
        </r>
        <r>
          <rPr>
            <sz val="10"/>
            <color indexed="81"/>
            <rFont val="Tahoma"/>
            <family val="2"/>
          </rPr>
          <t xml:space="preserve"> als de opbrengsten van lezen, taal, rekenen lager scoren dan het </t>
        </r>
        <r>
          <rPr>
            <u/>
            <sz val="10"/>
            <color indexed="81"/>
            <rFont val="Tahoma"/>
            <family val="2"/>
          </rPr>
          <t>Aanlegniveau</t>
        </r>
        <r>
          <rPr>
            <sz val="10"/>
            <color indexed="81"/>
            <rFont val="Tahoma"/>
            <family val="2"/>
          </rPr>
          <t xml:space="preserve"> (2e kolom) </t>
        </r>
        <r>
          <rPr>
            <b/>
            <sz val="10"/>
            <color indexed="10"/>
            <rFont val="Tahoma"/>
            <family val="2"/>
          </rPr>
          <t>EN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10"/>
            <rFont val="Tahoma"/>
            <family val="2"/>
          </rPr>
          <t>LAGER</t>
        </r>
        <r>
          <rPr>
            <sz val="10"/>
            <color indexed="81"/>
            <rFont val="Tahoma"/>
            <family val="2"/>
          </rPr>
          <t xml:space="preserve"> dan het </t>
        </r>
        <r>
          <rPr>
            <u/>
            <sz val="10"/>
            <color indexed="81"/>
            <rFont val="Tahoma"/>
            <family val="2"/>
          </rPr>
          <t>Groepsgemiddelde</t>
        </r>
        <r>
          <rPr>
            <sz val="10"/>
            <color indexed="81"/>
            <rFont val="Tahoma"/>
            <family val="2"/>
          </rPr>
          <t xml:space="preserve"> (eind van deze kolom).
</t>
        </r>
        <r>
          <rPr>
            <sz val="10"/>
            <color indexed="53"/>
            <rFont val="Tahoma"/>
            <family val="2"/>
          </rPr>
          <t xml:space="preserve">Het vakje kleurt </t>
        </r>
        <r>
          <rPr>
            <b/>
            <sz val="10"/>
            <color indexed="53"/>
            <rFont val="Tahoma"/>
            <family val="2"/>
          </rPr>
          <t>ORANJE</t>
        </r>
        <r>
          <rPr>
            <sz val="10"/>
            <color indexed="81"/>
            <rFont val="Tahoma"/>
            <family val="2"/>
          </rPr>
          <t xml:space="preserve"> als de opbrengsten van lezen, taal, rekenen lager scoren dan het Aanlegniveau (2e kolom) </t>
        </r>
        <r>
          <rPr>
            <b/>
            <sz val="10"/>
            <color indexed="53"/>
            <rFont val="Tahoma"/>
            <family val="2"/>
          </rPr>
          <t>MAAR HOGER OF GELIJK</t>
        </r>
        <r>
          <rPr>
            <sz val="10"/>
            <color indexed="81"/>
            <rFont val="Tahoma"/>
            <family val="2"/>
          </rPr>
          <t xml:space="preserve"> aan het </t>
        </r>
        <r>
          <rPr>
            <u/>
            <sz val="10"/>
            <color indexed="81"/>
            <rFont val="Tahoma"/>
            <family val="2"/>
          </rPr>
          <t>Groepsgemiddelde</t>
        </r>
        <r>
          <rPr>
            <sz val="10"/>
            <color indexed="81"/>
            <rFont val="Tahoma"/>
            <family val="2"/>
          </rPr>
          <t xml:space="preserve"> (eind van deze kolom).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L10" authorId="0" shapeId="0" xr:uid="{5D231068-DB16-4B3B-9551-77F0185449A8}">
      <text>
        <r>
          <rPr>
            <b/>
            <sz val="10"/>
            <color indexed="81"/>
            <rFont val="Tahoma"/>
            <family val="2"/>
          </rPr>
          <t>Gegevens verschijnen automatisch.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u/>
            <sz val="10"/>
            <color indexed="81"/>
            <rFont val="Tahoma"/>
            <family val="2"/>
          </rPr>
          <t>Advies op basis van toetsen</t>
        </r>
        <r>
          <rPr>
            <sz val="10"/>
            <color indexed="81"/>
            <rFont val="Tahoma"/>
            <family val="2"/>
          </rPr>
          <t xml:space="preserve"> verschijnt vanaf groep 6 (= op basis van leesbegrip, spellen en rekenen).
Is het </t>
        </r>
        <r>
          <rPr>
            <u/>
            <sz val="10"/>
            <color indexed="81"/>
            <rFont val="Tahoma"/>
            <family val="2"/>
          </rPr>
          <t>Advies op basis van toetsen</t>
        </r>
        <r>
          <rPr>
            <sz val="10"/>
            <color indexed="81"/>
            <rFont val="Tahoma"/>
            <family val="2"/>
          </rPr>
          <t xml:space="preserve"> lager dan 
</t>
        </r>
        <r>
          <rPr>
            <u/>
            <sz val="10"/>
            <color indexed="81"/>
            <rFont val="Tahoma"/>
            <family val="2"/>
          </rPr>
          <t>Advies VO</t>
        </r>
        <r>
          <rPr>
            <sz val="10"/>
            <color indexed="81"/>
            <rFont val="Tahoma"/>
            <family val="2"/>
          </rPr>
          <t xml:space="preserve"> (5e kolom) dan kleurt het vakje rood</t>
        </r>
      </text>
    </comment>
    <comment ref="AO10" authorId="0" shapeId="0" xr:uid="{F993E7CF-50CA-4F48-A5EF-DFD93AC82B6C}">
      <text>
        <r>
          <rPr>
            <b/>
            <sz val="10"/>
            <color indexed="81"/>
            <rFont val="Tahoma"/>
            <family val="2"/>
          </rPr>
          <t>Gegevens verschijnen automatisch.</t>
        </r>
        <r>
          <rPr>
            <sz val="10"/>
            <color indexed="81"/>
            <rFont val="Tahoma"/>
            <family val="2"/>
          </rPr>
          <t xml:space="preserve">
De gegevens komen overeen met het vakje </t>
        </r>
        <r>
          <rPr>
            <u/>
            <sz val="10"/>
            <color indexed="81"/>
            <rFont val="Tahoma"/>
            <family val="2"/>
          </rPr>
          <t xml:space="preserve">Doublure </t>
        </r>
        <r>
          <rPr>
            <sz val="10"/>
            <color indexed="81"/>
            <rFont val="Tahoma"/>
            <family val="2"/>
          </rPr>
          <t>(4e kolom).</t>
        </r>
      </text>
    </comment>
    <comment ref="AP10" authorId="0" shapeId="0" xr:uid="{C7082E04-118C-4D0D-9D7C-565DE661EDA5}">
      <text>
        <r>
          <rPr>
            <b/>
            <sz val="10"/>
            <color indexed="81"/>
            <rFont val="Tahoma"/>
            <family val="2"/>
          </rPr>
          <t>Gegevens verschijnen automatisch.</t>
        </r>
        <r>
          <rPr>
            <sz val="10"/>
            <color indexed="81"/>
            <rFont val="Tahoma"/>
            <family val="2"/>
          </rPr>
          <t xml:space="preserve">
De gegevens komen overeen met het vakje Speciale behoefte (3e kolom).</t>
        </r>
      </text>
    </comment>
    <comment ref="AQ10" authorId="0" shapeId="0" xr:uid="{9E7DCB53-65D7-420B-BBA6-809294290893}">
      <text>
        <r>
          <rPr>
            <b/>
            <sz val="10"/>
            <color indexed="81"/>
            <rFont val="Tahoma"/>
            <family val="2"/>
          </rPr>
          <t xml:space="preserve">Sociaal competent gedrag:
</t>
        </r>
        <r>
          <rPr>
            <sz val="10"/>
            <color indexed="81"/>
            <rFont val="Tahoma"/>
            <family val="2"/>
          </rPr>
          <t xml:space="preserve">Zet een </t>
        </r>
        <r>
          <rPr>
            <b/>
            <sz val="10"/>
            <color indexed="81"/>
            <rFont val="Tahoma"/>
            <family val="2"/>
          </rPr>
          <t>X</t>
        </r>
        <r>
          <rPr>
            <sz val="10"/>
            <color indexed="81"/>
            <rFont val="Tahoma"/>
            <family val="2"/>
          </rPr>
          <t xml:space="preserve"> voor een leerling die
moeite heeft met soc. competentie</t>
        </r>
      </text>
    </comment>
    <comment ref="AS10" authorId="0" shapeId="0" xr:uid="{36C137D1-7966-4DD0-A9B0-F714B11C5085}">
      <text>
        <r>
          <rPr>
            <b/>
            <sz val="10"/>
            <color indexed="81"/>
            <rFont val="Tahoma"/>
            <family val="2"/>
          </rPr>
          <t xml:space="preserve">Prognose uitstroomprofiel 
</t>
        </r>
        <r>
          <rPr>
            <sz val="10"/>
            <color indexed="81"/>
            <rFont val="Tahoma"/>
            <family val="2"/>
          </rPr>
          <t xml:space="preserve">
Komt in beeld vanaf groep 6</t>
        </r>
      </text>
    </comment>
    <comment ref="AV10" authorId="0" shapeId="0" xr:uid="{8252189A-C6D8-454A-A6FE-EEC97A796C35}">
      <text>
        <r>
          <rPr>
            <sz val="10"/>
            <color indexed="81"/>
            <rFont val="Tahoma"/>
            <family val="2"/>
          </rPr>
          <t xml:space="preserve">Is </t>
        </r>
        <r>
          <rPr>
            <u/>
            <sz val="10"/>
            <color indexed="81"/>
            <rFont val="Tahoma"/>
            <family val="2"/>
          </rPr>
          <t>Plaatsing VO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b/>
            <u/>
            <sz val="10"/>
            <color indexed="81"/>
            <rFont val="Tahoma"/>
            <family val="2"/>
          </rPr>
          <t>lager</t>
        </r>
        <r>
          <rPr>
            <sz val="10"/>
            <color indexed="81"/>
            <rFont val="Tahoma"/>
            <family val="2"/>
          </rPr>
          <t xml:space="preserve"> 
dan </t>
        </r>
        <r>
          <rPr>
            <u/>
            <sz val="10"/>
            <color indexed="81"/>
            <rFont val="Tahoma"/>
            <family val="2"/>
          </rPr>
          <t>Advies VO</t>
        </r>
        <r>
          <rPr>
            <sz val="10"/>
            <color indexed="81"/>
            <rFont val="Tahoma"/>
            <family val="2"/>
          </rPr>
          <t xml:space="preserve"> dan (kolom 5) 
dan kleurt het vakje rood</t>
        </r>
      </text>
    </comment>
    <comment ref="AY10" authorId="0" shapeId="0" xr:uid="{123058BE-4DA1-4D18-B751-714B3CF5140A}">
      <text>
        <r>
          <rPr>
            <sz val="10"/>
            <color indexed="81"/>
            <rFont val="Tahoma"/>
            <family val="2"/>
          </rPr>
          <t xml:space="preserve">Is </t>
        </r>
        <r>
          <rPr>
            <u/>
            <sz val="10"/>
            <color indexed="81"/>
            <rFont val="Tahoma"/>
            <family val="2"/>
          </rPr>
          <t>Positie VO na 3 jaar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Tahoma"/>
            <family val="2"/>
          </rPr>
          <t>lager</t>
        </r>
        <r>
          <rPr>
            <sz val="10"/>
            <color indexed="81"/>
            <rFont val="Tahoma"/>
            <family val="2"/>
          </rPr>
          <t xml:space="preserve"> 
dan </t>
        </r>
        <r>
          <rPr>
            <u/>
            <sz val="10"/>
            <color indexed="81"/>
            <rFont val="Tahoma"/>
            <family val="2"/>
          </rPr>
          <t>Plaatsing VO</t>
        </r>
        <r>
          <rPr>
            <sz val="10"/>
            <color indexed="81"/>
            <rFont val="Tahoma"/>
            <family val="2"/>
          </rPr>
          <t xml:space="preserve"> (vorige kolom) 
dan kleurt het vakje roo</t>
        </r>
        <r>
          <rPr>
            <sz val="9"/>
            <color indexed="81"/>
            <rFont val="Tahoma"/>
            <family val="2"/>
          </rPr>
          <t>d</t>
        </r>
      </text>
    </comment>
    <comment ref="G18" authorId="0" shapeId="0" xr:uid="{441AE3AF-17E7-4C7B-A367-6D5C48886215}">
      <text>
        <r>
          <rPr>
            <b/>
            <sz val="9"/>
            <color indexed="81"/>
            <rFont val="Tahoma"/>
            <family val="2"/>
          </rPr>
          <t>klik en kies</t>
        </r>
      </text>
    </comment>
    <comment ref="AV18" authorId="0" shapeId="0" xr:uid="{6DE2AFB7-9B37-4382-A5AF-C80DD7CF983D}">
      <text>
        <r>
          <rPr>
            <b/>
            <sz val="9"/>
            <color indexed="81"/>
            <rFont val="Tahoma"/>
            <family val="2"/>
          </rPr>
          <t>klik en kies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Y18" authorId="0" shapeId="0" xr:uid="{BECD4C1A-A2A7-48BC-BF15-1AC14FEC85BB}">
      <text>
        <r>
          <rPr>
            <b/>
            <sz val="9"/>
            <color indexed="81"/>
            <rFont val="Tahoma"/>
            <family val="2"/>
          </rPr>
          <t>klik en kies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Directie PCB De Triangel | Harrie Meinen</author>
  </authors>
  <commentList>
    <comment ref="B10" authorId="0" shapeId="0" xr:uid="{8570CE4A-8653-4C3D-9F05-358BA1235DC5}">
      <text>
        <r>
          <rPr>
            <b/>
            <sz val="9"/>
            <color indexed="81"/>
            <rFont val="Tahoma"/>
            <family val="2"/>
          </rPr>
          <t xml:space="preserve">Naam v.d. leerling:
</t>
        </r>
        <r>
          <rPr>
            <sz val="9"/>
            <color indexed="81"/>
            <rFont val="Tahoma"/>
            <family val="2"/>
          </rPr>
          <t>Noteer hieronder de naam van de leerling</t>
        </r>
      </text>
    </comment>
    <comment ref="C10" authorId="0" shapeId="0" xr:uid="{7AD427BE-48B1-4424-84D6-258B03F60895}">
      <text>
        <r>
          <rPr>
            <b/>
            <sz val="10"/>
            <color indexed="81"/>
            <rFont val="Tahoma"/>
            <family val="2"/>
          </rPr>
          <t xml:space="preserve">HOE GOED KUN JE LEREN?
GEEF JEZELF EEN CIJFER VAN 1 - 10
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b/>
            <sz val="10"/>
            <color indexed="10"/>
            <rFont val="Tahoma"/>
            <family val="2"/>
          </rPr>
          <t xml:space="preserve">Noteer hier de score die de leerling zichzelf heeft gegeven tijdens het </t>
        </r>
        <r>
          <rPr>
            <b/>
            <i/>
            <u/>
            <sz val="10"/>
            <color indexed="10"/>
            <rFont val="Tahoma"/>
            <family val="2"/>
          </rPr>
          <t>KIND-GESPREK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0" authorId="0" shapeId="0" xr:uid="{80501B58-892A-4759-84CE-EE438EC2FF06}">
      <text>
        <r>
          <rPr>
            <b/>
            <sz val="10"/>
            <color indexed="10"/>
            <rFont val="Tahoma"/>
            <family val="2"/>
          </rPr>
          <t>INSCHATTING DOOR DE LEERKRACHT</t>
        </r>
        <r>
          <rPr>
            <b/>
            <sz val="10"/>
            <color indexed="81"/>
            <rFont val="Tahoma"/>
            <family val="2"/>
          </rPr>
          <t xml:space="preserve">
In te vullen niveau:</t>
        </r>
        <r>
          <rPr>
            <sz val="10"/>
            <color indexed="81"/>
            <rFont val="Tahoma"/>
            <family val="2"/>
          </rPr>
          <t xml:space="preserve">
A of 1 = goed</t>
        </r>
        <r>
          <rPr>
            <b/>
            <sz val="10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B of 2 = boven gemiddeld
C of 3= gemiddeld
D of 4 = beneden gemiddeld
E of 5 = zwak</t>
        </r>
      </text>
    </comment>
    <comment ref="E10" authorId="0" shapeId="0" xr:uid="{0A58E11C-782A-454C-892A-351A11F4D7DF}">
      <text>
        <r>
          <rPr>
            <b/>
            <sz val="10"/>
            <color indexed="81"/>
            <rFont val="Tahoma"/>
            <family val="2"/>
          </rPr>
          <t>Specifieke onderwijsbehoefte</t>
        </r>
        <r>
          <rPr>
            <sz val="10"/>
            <color indexed="81"/>
            <rFont val="Tahoma"/>
            <family val="2"/>
          </rPr>
          <t xml:space="preserve">
Zet een</t>
        </r>
        <r>
          <rPr>
            <b/>
            <sz val="10"/>
            <color indexed="81"/>
            <rFont val="Tahoma"/>
            <family val="2"/>
          </rPr>
          <t xml:space="preserve"> X </t>
        </r>
        <r>
          <rPr>
            <sz val="10"/>
            <color indexed="81"/>
            <rFont val="Tahoma"/>
            <family val="2"/>
          </rPr>
          <t>voor 
een leerling met
een specifieke onderwijsbehoefte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0" authorId="0" shapeId="0" xr:uid="{5048F6A4-D7E0-43BF-BBCF-271111614CB4}">
      <text>
        <r>
          <rPr>
            <b/>
            <sz val="10"/>
            <color indexed="81"/>
            <rFont val="Tahoma"/>
            <family val="2"/>
          </rPr>
          <t>Doublure</t>
        </r>
        <r>
          <rPr>
            <sz val="10"/>
            <color indexed="81"/>
            <rFont val="Tahoma"/>
            <family val="2"/>
          </rPr>
          <t xml:space="preserve">
Zet een </t>
        </r>
        <r>
          <rPr>
            <b/>
            <sz val="10"/>
            <color indexed="81"/>
            <rFont val="Tahoma"/>
            <family val="2"/>
          </rPr>
          <t>X</t>
        </r>
        <r>
          <rPr>
            <sz val="10"/>
            <color indexed="81"/>
            <rFont val="Tahoma"/>
            <family val="2"/>
          </rPr>
          <t xml:space="preserve"> voor een leerling die dit jaar of in voorgaande jaren (vanaf groep 3) is gedoubleerd.</t>
        </r>
      </text>
    </comment>
    <comment ref="G10" authorId="0" shapeId="0" xr:uid="{9E413648-2206-4DD4-B28F-234F1344A33D}">
      <text>
        <r>
          <rPr>
            <b/>
            <sz val="10"/>
            <color indexed="81"/>
            <rFont val="Tahoma"/>
            <family val="2"/>
          </rPr>
          <t>Advies VO</t>
        </r>
        <r>
          <rPr>
            <sz val="10"/>
            <color indexed="81"/>
            <rFont val="Tahoma"/>
            <family val="2"/>
          </rPr>
          <t xml:space="preserve">
Kan ingevuld worden als de 
3 toetsen zijn afgenomen (meestal M6).
1. Leesbegrip (begr.lezen) 
2. Taalverzorging (spellen)
3. Rekenen (rekenen/wiskunde)</t>
        </r>
      </text>
    </comment>
    <comment ref="H10" authorId="0" shapeId="0" xr:uid="{427ED24C-CC90-4625-8825-CB62EBEFC9F9}">
      <text>
        <r>
          <rPr>
            <b/>
            <sz val="10"/>
            <color indexed="81"/>
            <rFont val="Tahoma"/>
            <family val="2"/>
          </rPr>
          <t>in te vullen niveau:</t>
        </r>
        <r>
          <rPr>
            <sz val="10"/>
            <color indexed="81"/>
            <rFont val="Tahoma"/>
            <family val="2"/>
          </rPr>
          <t xml:space="preserve">
A-B-C-D-E of
1-2-3-4-5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0" authorId="0" shapeId="0" xr:uid="{656B9130-6EFC-4CDA-AC6C-145F2B3557E6}">
      <text>
        <r>
          <rPr>
            <b/>
            <sz val="10"/>
            <color indexed="81"/>
            <rFont val="Tahoma"/>
            <family val="2"/>
          </rPr>
          <t>in te vullen niveau:</t>
        </r>
        <r>
          <rPr>
            <sz val="10"/>
            <color indexed="81"/>
            <rFont val="Tahoma"/>
            <family val="2"/>
          </rPr>
          <t xml:space="preserve">
A-B-C-D-E of
1-2-3-4-5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0" authorId="0" shapeId="0" xr:uid="{A8C3B766-018F-4A78-8A95-618CE4B4EE55}">
      <text>
        <r>
          <rPr>
            <b/>
            <sz val="10"/>
            <color indexed="81"/>
            <rFont val="Tahoma"/>
            <family val="2"/>
          </rPr>
          <t>in te vullen niveau:</t>
        </r>
        <r>
          <rPr>
            <sz val="10"/>
            <color indexed="81"/>
            <rFont val="Tahoma"/>
            <family val="2"/>
          </rPr>
          <t xml:space="preserve">
A-B-C-D-E of
1-2-3-4-5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K10" authorId="0" shapeId="0" xr:uid="{20485B17-2E73-4532-8E19-A774DBD4006B}">
      <text>
        <r>
          <rPr>
            <b/>
            <sz val="10"/>
            <color indexed="81"/>
            <rFont val="Tahoma"/>
            <family val="2"/>
          </rPr>
          <t>Gegevens verschijnen automatisch.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sz val="10"/>
            <color indexed="10"/>
            <rFont val="Tahoma"/>
            <family val="2"/>
          </rPr>
          <t xml:space="preserve">Het vakje kleurt </t>
        </r>
        <r>
          <rPr>
            <b/>
            <sz val="10"/>
            <color indexed="10"/>
            <rFont val="Tahoma"/>
            <family val="2"/>
          </rPr>
          <t>ROOD</t>
        </r>
        <r>
          <rPr>
            <sz val="10"/>
            <color indexed="81"/>
            <rFont val="Tahoma"/>
            <family val="2"/>
          </rPr>
          <t xml:space="preserve"> als de opbrengsten van lezen, taal, rekenen lager scoren dan het </t>
        </r>
        <r>
          <rPr>
            <u/>
            <sz val="10"/>
            <color indexed="81"/>
            <rFont val="Tahoma"/>
            <family val="2"/>
          </rPr>
          <t>Aanlegniveau</t>
        </r>
        <r>
          <rPr>
            <sz val="10"/>
            <color indexed="81"/>
            <rFont val="Tahoma"/>
            <family val="2"/>
          </rPr>
          <t xml:space="preserve"> (2e kolom) </t>
        </r>
        <r>
          <rPr>
            <b/>
            <sz val="10"/>
            <color indexed="10"/>
            <rFont val="Tahoma"/>
            <family val="2"/>
          </rPr>
          <t>EN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10"/>
            <rFont val="Tahoma"/>
            <family val="2"/>
          </rPr>
          <t>LAGER</t>
        </r>
        <r>
          <rPr>
            <sz val="10"/>
            <color indexed="81"/>
            <rFont val="Tahoma"/>
            <family val="2"/>
          </rPr>
          <t xml:space="preserve"> dan het </t>
        </r>
        <r>
          <rPr>
            <u/>
            <sz val="10"/>
            <color indexed="81"/>
            <rFont val="Tahoma"/>
            <family val="2"/>
          </rPr>
          <t>Groepsgemiddelde</t>
        </r>
        <r>
          <rPr>
            <sz val="10"/>
            <color indexed="81"/>
            <rFont val="Tahoma"/>
            <family val="2"/>
          </rPr>
          <t xml:space="preserve"> (eind van deze kolom).
</t>
        </r>
        <r>
          <rPr>
            <sz val="10"/>
            <color indexed="53"/>
            <rFont val="Tahoma"/>
            <family val="2"/>
          </rPr>
          <t xml:space="preserve">Het vakje kleurt </t>
        </r>
        <r>
          <rPr>
            <b/>
            <sz val="10"/>
            <color indexed="53"/>
            <rFont val="Tahoma"/>
            <family val="2"/>
          </rPr>
          <t>ORANJE</t>
        </r>
        <r>
          <rPr>
            <sz val="10"/>
            <color indexed="81"/>
            <rFont val="Tahoma"/>
            <family val="2"/>
          </rPr>
          <t xml:space="preserve"> als de opbrengsten van lezen, taal, rekenen lager scoren dan het Aanlegniveau (2e kolom) </t>
        </r>
        <r>
          <rPr>
            <b/>
            <sz val="10"/>
            <color indexed="53"/>
            <rFont val="Tahoma"/>
            <family val="2"/>
          </rPr>
          <t>MAAR HOGER OF GELIJK</t>
        </r>
        <r>
          <rPr>
            <sz val="10"/>
            <color indexed="81"/>
            <rFont val="Tahoma"/>
            <family val="2"/>
          </rPr>
          <t xml:space="preserve"> aan het </t>
        </r>
        <r>
          <rPr>
            <u/>
            <sz val="10"/>
            <color indexed="81"/>
            <rFont val="Tahoma"/>
            <family val="2"/>
          </rPr>
          <t>Groepsgemiddelde</t>
        </r>
        <r>
          <rPr>
            <sz val="10"/>
            <color indexed="81"/>
            <rFont val="Tahoma"/>
            <family val="2"/>
          </rPr>
          <t xml:space="preserve"> (eind van deze kolom).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L10" authorId="0" shapeId="0" xr:uid="{3EA0D161-2368-49FA-9D57-6985CF64E50D}">
      <text>
        <r>
          <rPr>
            <b/>
            <sz val="10"/>
            <color indexed="81"/>
            <rFont val="Tahoma"/>
            <family val="2"/>
          </rPr>
          <t>Gegevens verschijnen automatisch.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u/>
            <sz val="10"/>
            <color indexed="81"/>
            <rFont val="Tahoma"/>
            <family val="2"/>
          </rPr>
          <t>Advies op basis van toetsen</t>
        </r>
        <r>
          <rPr>
            <sz val="10"/>
            <color indexed="81"/>
            <rFont val="Tahoma"/>
            <family val="2"/>
          </rPr>
          <t xml:space="preserve"> verschijnt vanaf groep 6 (= op basis van leesbegrip, spellen en rekenen).
Is het </t>
        </r>
        <r>
          <rPr>
            <u/>
            <sz val="10"/>
            <color indexed="81"/>
            <rFont val="Tahoma"/>
            <family val="2"/>
          </rPr>
          <t>Advies op basis van toetsen</t>
        </r>
        <r>
          <rPr>
            <sz val="10"/>
            <color indexed="81"/>
            <rFont val="Tahoma"/>
            <family val="2"/>
          </rPr>
          <t xml:space="preserve"> lager dan 
</t>
        </r>
        <r>
          <rPr>
            <u/>
            <sz val="10"/>
            <color indexed="81"/>
            <rFont val="Tahoma"/>
            <family val="2"/>
          </rPr>
          <t>Advies VO</t>
        </r>
        <r>
          <rPr>
            <sz val="10"/>
            <color indexed="81"/>
            <rFont val="Tahoma"/>
            <family val="2"/>
          </rPr>
          <t xml:space="preserve"> (5e kolom) dan kleurt het vakje rood</t>
        </r>
      </text>
    </comment>
    <comment ref="AO10" authorId="0" shapeId="0" xr:uid="{22A9F6C3-0520-41F2-A017-AF7D5430AA90}">
      <text>
        <r>
          <rPr>
            <b/>
            <sz val="10"/>
            <color indexed="81"/>
            <rFont val="Tahoma"/>
            <family val="2"/>
          </rPr>
          <t>Gegevens verschijnen automatisch.</t>
        </r>
        <r>
          <rPr>
            <sz val="10"/>
            <color indexed="81"/>
            <rFont val="Tahoma"/>
            <family val="2"/>
          </rPr>
          <t xml:space="preserve">
De gegevens komen overeen met het vakje </t>
        </r>
        <r>
          <rPr>
            <u/>
            <sz val="10"/>
            <color indexed="81"/>
            <rFont val="Tahoma"/>
            <family val="2"/>
          </rPr>
          <t xml:space="preserve">Doublure </t>
        </r>
        <r>
          <rPr>
            <sz val="10"/>
            <color indexed="81"/>
            <rFont val="Tahoma"/>
            <family val="2"/>
          </rPr>
          <t>(4e kolom).</t>
        </r>
      </text>
    </comment>
    <comment ref="AP10" authorId="0" shapeId="0" xr:uid="{BDCB59AF-FBB7-4E38-B3D9-C495FF4CC313}">
      <text>
        <r>
          <rPr>
            <b/>
            <sz val="10"/>
            <color indexed="81"/>
            <rFont val="Tahoma"/>
            <family val="2"/>
          </rPr>
          <t>Gegevens verschijnen automatisch.</t>
        </r>
        <r>
          <rPr>
            <sz val="10"/>
            <color indexed="81"/>
            <rFont val="Tahoma"/>
            <family val="2"/>
          </rPr>
          <t xml:space="preserve">
De gegevens komen overeen met het vakje Speciale behoefte (3e kolom).</t>
        </r>
      </text>
    </comment>
    <comment ref="AQ10" authorId="0" shapeId="0" xr:uid="{AA76DC1D-2CB6-41E9-A7A7-DC834345CB40}">
      <text>
        <r>
          <rPr>
            <b/>
            <sz val="10"/>
            <color indexed="81"/>
            <rFont val="Tahoma"/>
            <family val="2"/>
          </rPr>
          <t xml:space="preserve">Sociaal competent gedrag:
</t>
        </r>
        <r>
          <rPr>
            <sz val="10"/>
            <color indexed="81"/>
            <rFont val="Tahoma"/>
            <family val="2"/>
          </rPr>
          <t xml:space="preserve">Zet een </t>
        </r>
        <r>
          <rPr>
            <b/>
            <sz val="10"/>
            <color indexed="81"/>
            <rFont val="Tahoma"/>
            <family val="2"/>
          </rPr>
          <t>X</t>
        </r>
        <r>
          <rPr>
            <sz val="10"/>
            <color indexed="81"/>
            <rFont val="Tahoma"/>
            <family val="2"/>
          </rPr>
          <t xml:space="preserve"> voor een leerling die
moeite heeft met soc. competentie</t>
        </r>
      </text>
    </comment>
    <comment ref="AS10" authorId="0" shapeId="0" xr:uid="{69BFDBC0-F0A2-4809-BCF3-5DD8743281B7}">
      <text>
        <r>
          <rPr>
            <b/>
            <sz val="10"/>
            <color indexed="81"/>
            <rFont val="Tahoma"/>
            <family val="2"/>
          </rPr>
          <t xml:space="preserve">Prognose uitstroomprofiel 
</t>
        </r>
        <r>
          <rPr>
            <sz val="10"/>
            <color indexed="81"/>
            <rFont val="Tahoma"/>
            <family val="2"/>
          </rPr>
          <t xml:space="preserve">
Komt in beeld vanaf groep 6</t>
        </r>
      </text>
    </comment>
    <comment ref="AV10" authorId="0" shapeId="0" xr:uid="{2CFF6804-63EC-4494-9810-5F7164876C46}">
      <text>
        <r>
          <rPr>
            <sz val="10"/>
            <color indexed="81"/>
            <rFont val="Tahoma"/>
            <family val="2"/>
          </rPr>
          <t xml:space="preserve">Is </t>
        </r>
        <r>
          <rPr>
            <u/>
            <sz val="10"/>
            <color indexed="81"/>
            <rFont val="Tahoma"/>
            <family val="2"/>
          </rPr>
          <t>Plaatsing VO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b/>
            <u/>
            <sz val="10"/>
            <color indexed="81"/>
            <rFont val="Tahoma"/>
            <family val="2"/>
          </rPr>
          <t>lager</t>
        </r>
        <r>
          <rPr>
            <sz val="10"/>
            <color indexed="81"/>
            <rFont val="Tahoma"/>
            <family val="2"/>
          </rPr>
          <t xml:space="preserve"> 
dan </t>
        </r>
        <r>
          <rPr>
            <u/>
            <sz val="10"/>
            <color indexed="81"/>
            <rFont val="Tahoma"/>
            <family val="2"/>
          </rPr>
          <t>Advies VO</t>
        </r>
        <r>
          <rPr>
            <sz val="10"/>
            <color indexed="81"/>
            <rFont val="Tahoma"/>
            <family val="2"/>
          </rPr>
          <t xml:space="preserve"> dan (kolom 5) 
dan kleurt het vakje rood</t>
        </r>
      </text>
    </comment>
    <comment ref="AY10" authorId="0" shapeId="0" xr:uid="{C661326C-87DF-4865-B7EF-D33F89642841}">
      <text>
        <r>
          <rPr>
            <sz val="10"/>
            <color indexed="81"/>
            <rFont val="Tahoma"/>
            <family val="2"/>
          </rPr>
          <t xml:space="preserve">Is </t>
        </r>
        <r>
          <rPr>
            <u/>
            <sz val="10"/>
            <color indexed="81"/>
            <rFont val="Tahoma"/>
            <family val="2"/>
          </rPr>
          <t>Positie VO na 3 jaar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Tahoma"/>
            <family val="2"/>
          </rPr>
          <t>lager</t>
        </r>
        <r>
          <rPr>
            <sz val="10"/>
            <color indexed="81"/>
            <rFont val="Tahoma"/>
            <family val="2"/>
          </rPr>
          <t xml:space="preserve"> 
dan </t>
        </r>
        <r>
          <rPr>
            <u/>
            <sz val="10"/>
            <color indexed="81"/>
            <rFont val="Tahoma"/>
            <family val="2"/>
          </rPr>
          <t>Plaatsing VO</t>
        </r>
        <r>
          <rPr>
            <sz val="10"/>
            <color indexed="81"/>
            <rFont val="Tahoma"/>
            <family val="2"/>
          </rPr>
          <t xml:space="preserve"> (vorige kolom) 
dan kleurt het vakje roo</t>
        </r>
        <r>
          <rPr>
            <sz val="9"/>
            <color indexed="81"/>
            <rFont val="Tahoma"/>
            <family val="2"/>
          </rPr>
          <t>d</t>
        </r>
      </text>
    </comment>
    <comment ref="G18" authorId="0" shapeId="0" xr:uid="{1DE0939D-D56A-4505-BFD8-D7017711F0E4}">
      <text>
        <r>
          <rPr>
            <b/>
            <sz val="9"/>
            <color indexed="81"/>
            <rFont val="Tahoma"/>
            <family val="2"/>
          </rPr>
          <t>klik en kies</t>
        </r>
      </text>
    </comment>
    <comment ref="AV18" authorId="0" shapeId="0" xr:uid="{32B4D1FE-90B1-4832-8C90-E0C88D24652F}">
      <text>
        <r>
          <rPr>
            <b/>
            <sz val="9"/>
            <color indexed="81"/>
            <rFont val="Tahoma"/>
            <family val="2"/>
          </rPr>
          <t>klik en kies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Y18" authorId="0" shapeId="0" xr:uid="{7AA4D31D-BF24-41EC-81CF-759728EDB172}">
      <text>
        <r>
          <rPr>
            <b/>
            <sz val="9"/>
            <color indexed="81"/>
            <rFont val="Tahoma"/>
            <family val="2"/>
          </rPr>
          <t>klik en kies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Directie PCB De Triangel | Harrie Meinen</author>
  </authors>
  <commentList>
    <comment ref="B10" authorId="0" shapeId="0" xr:uid="{5E449457-4F02-49CB-8C87-B5F52A7A0E52}">
      <text>
        <r>
          <rPr>
            <b/>
            <sz val="9"/>
            <color indexed="81"/>
            <rFont val="Tahoma"/>
            <family val="2"/>
          </rPr>
          <t xml:space="preserve">Naam v.d. leerling:
</t>
        </r>
        <r>
          <rPr>
            <sz val="9"/>
            <color indexed="81"/>
            <rFont val="Tahoma"/>
            <family val="2"/>
          </rPr>
          <t>Noteer hieronder de naam van de leerling</t>
        </r>
      </text>
    </comment>
    <comment ref="C10" authorId="0" shapeId="0" xr:uid="{B7238092-B4D7-4FE4-AE09-D493238A0FAE}">
      <text>
        <r>
          <rPr>
            <b/>
            <sz val="10"/>
            <color indexed="81"/>
            <rFont val="Tahoma"/>
            <family val="2"/>
          </rPr>
          <t xml:space="preserve">HOE GOED KUN JE LEREN?
GEEF JEZELF EEN CIJFER VAN 1 - 10
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b/>
            <sz val="10"/>
            <color indexed="10"/>
            <rFont val="Tahoma"/>
            <family val="2"/>
          </rPr>
          <t xml:space="preserve">Noteer hier de score die de leerling zichzelf heeft gegeven tijdens het </t>
        </r>
        <r>
          <rPr>
            <b/>
            <i/>
            <u/>
            <sz val="10"/>
            <color indexed="10"/>
            <rFont val="Tahoma"/>
            <family val="2"/>
          </rPr>
          <t>KIND-GESPREK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0" authorId="0" shapeId="0" xr:uid="{2636B26E-338E-4B22-93B2-E7650DD4451C}">
      <text>
        <r>
          <rPr>
            <b/>
            <sz val="10"/>
            <color indexed="10"/>
            <rFont val="Tahoma"/>
            <family val="2"/>
          </rPr>
          <t>INSCHATTING DOOR DE LEERKRACHT</t>
        </r>
        <r>
          <rPr>
            <b/>
            <sz val="10"/>
            <color indexed="81"/>
            <rFont val="Tahoma"/>
            <family val="2"/>
          </rPr>
          <t xml:space="preserve">
In te vullen niveau:</t>
        </r>
        <r>
          <rPr>
            <sz val="10"/>
            <color indexed="81"/>
            <rFont val="Tahoma"/>
            <family val="2"/>
          </rPr>
          <t xml:space="preserve">
A of 1 = goed</t>
        </r>
        <r>
          <rPr>
            <b/>
            <sz val="10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B of 2 = boven gemiddeld
C of 3= gemiddeld
D of 4 = beneden gemiddeld
E of 5 = zwak</t>
        </r>
      </text>
    </comment>
    <comment ref="E10" authorId="0" shapeId="0" xr:uid="{A0B8BA68-620A-4B72-9C6B-0104C2E5126A}">
      <text>
        <r>
          <rPr>
            <b/>
            <sz val="10"/>
            <color indexed="81"/>
            <rFont val="Tahoma"/>
            <family val="2"/>
          </rPr>
          <t>Specifieke onderwijsbehoefte</t>
        </r>
        <r>
          <rPr>
            <sz val="10"/>
            <color indexed="81"/>
            <rFont val="Tahoma"/>
            <family val="2"/>
          </rPr>
          <t xml:space="preserve">
Zet een</t>
        </r>
        <r>
          <rPr>
            <b/>
            <sz val="10"/>
            <color indexed="81"/>
            <rFont val="Tahoma"/>
            <family val="2"/>
          </rPr>
          <t xml:space="preserve"> X </t>
        </r>
        <r>
          <rPr>
            <sz val="10"/>
            <color indexed="81"/>
            <rFont val="Tahoma"/>
            <family val="2"/>
          </rPr>
          <t>voor 
een leerling met
een specifieke onderwijsbehoefte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0" authorId="0" shapeId="0" xr:uid="{4005A6BE-0360-4843-A373-8F5ACBC40E2A}">
      <text>
        <r>
          <rPr>
            <b/>
            <sz val="10"/>
            <color indexed="81"/>
            <rFont val="Tahoma"/>
            <family val="2"/>
          </rPr>
          <t>Doublure</t>
        </r>
        <r>
          <rPr>
            <sz val="10"/>
            <color indexed="81"/>
            <rFont val="Tahoma"/>
            <family val="2"/>
          </rPr>
          <t xml:space="preserve">
Zet een </t>
        </r>
        <r>
          <rPr>
            <b/>
            <sz val="10"/>
            <color indexed="81"/>
            <rFont val="Tahoma"/>
            <family val="2"/>
          </rPr>
          <t>X</t>
        </r>
        <r>
          <rPr>
            <sz val="10"/>
            <color indexed="81"/>
            <rFont val="Tahoma"/>
            <family val="2"/>
          </rPr>
          <t xml:space="preserve"> voor een leerling die dit jaar of in voorgaande jaren (vanaf groep 3) is gedoubleerd.</t>
        </r>
      </text>
    </comment>
    <comment ref="G10" authorId="0" shapeId="0" xr:uid="{3D6CD873-534F-43A8-AEFA-918A1486D45E}">
      <text>
        <r>
          <rPr>
            <b/>
            <sz val="10"/>
            <color indexed="81"/>
            <rFont val="Tahoma"/>
            <family val="2"/>
          </rPr>
          <t>Advies VO</t>
        </r>
        <r>
          <rPr>
            <sz val="10"/>
            <color indexed="81"/>
            <rFont val="Tahoma"/>
            <family val="2"/>
          </rPr>
          <t xml:space="preserve">
Kan ingevuld worden als de 
3 toetsen zijn afgenomen (meestal M6).
1. Leesbegrip (begr.lezen) 
2. Taalverzorging (spellen)
3. Rekenen (rekenen/wiskunde)</t>
        </r>
      </text>
    </comment>
    <comment ref="H10" authorId="0" shapeId="0" xr:uid="{5E9F855E-D417-414F-AC31-EC992DBF1444}">
      <text>
        <r>
          <rPr>
            <b/>
            <sz val="10"/>
            <color indexed="81"/>
            <rFont val="Tahoma"/>
            <family val="2"/>
          </rPr>
          <t>in te vullen niveau:</t>
        </r>
        <r>
          <rPr>
            <sz val="10"/>
            <color indexed="81"/>
            <rFont val="Tahoma"/>
            <family val="2"/>
          </rPr>
          <t xml:space="preserve">
A-B-C-D-E of
1-2-3-4-5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0" authorId="0" shapeId="0" xr:uid="{2EA0F17A-A2CC-4EA5-962F-2C7B3574AE91}">
      <text>
        <r>
          <rPr>
            <b/>
            <sz val="10"/>
            <color indexed="81"/>
            <rFont val="Tahoma"/>
            <family val="2"/>
          </rPr>
          <t>in te vullen niveau:</t>
        </r>
        <r>
          <rPr>
            <sz val="10"/>
            <color indexed="81"/>
            <rFont val="Tahoma"/>
            <family val="2"/>
          </rPr>
          <t xml:space="preserve">
A-B-C-D-E of
1-2-3-4-5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0" authorId="0" shapeId="0" xr:uid="{58FF6633-CB5C-4392-A81C-D9BDF53056BF}">
      <text>
        <r>
          <rPr>
            <b/>
            <sz val="10"/>
            <color indexed="81"/>
            <rFont val="Tahoma"/>
            <family val="2"/>
          </rPr>
          <t>in te vullen niveau:</t>
        </r>
        <r>
          <rPr>
            <sz val="10"/>
            <color indexed="81"/>
            <rFont val="Tahoma"/>
            <family val="2"/>
          </rPr>
          <t xml:space="preserve">
A-B-C-D-E of
1-2-3-4-5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K10" authorId="0" shapeId="0" xr:uid="{213BFC7D-8219-4FC2-8708-37145CD57E3E}">
      <text>
        <r>
          <rPr>
            <b/>
            <sz val="10"/>
            <color indexed="81"/>
            <rFont val="Tahoma"/>
            <family val="2"/>
          </rPr>
          <t>Gegevens verschijnen automatisch.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sz val="10"/>
            <color indexed="10"/>
            <rFont val="Tahoma"/>
            <family val="2"/>
          </rPr>
          <t xml:space="preserve">Het vakje kleurt </t>
        </r>
        <r>
          <rPr>
            <b/>
            <sz val="10"/>
            <color indexed="10"/>
            <rFont val="Tahoma"/>
            <family val="2"/>
          </rPr>
          <t>ROOD</t>
        </r>
        <r>
          <rPr>
            <sz val="10"/>
            <color indexed="81"/>
            <rFont val="Tahoma"/>
            <family val="2"/>
          </rPr>
          <t xml:space="preserve"> als de opbrengsten van lezen, taal, rekenen lager scoren dan het </t>
        </r>
        <r>
          <rPr>
            <u/>
            <sz val="10"/>
            <color indexed="81"/>
            <rFont val="Tahoma"/>
            <family val="2"/>
          </rPr>
          <t>Aanlegniveau</t>
        </r>
        <r>
          <rPr>
            <sz val="10"/>
            <color indexed="81"/>
            <rFont val="Tahoma"/>
            <family val="2"/>
          </rPr>
          <t xml:space="preserve"> (2e kolom) </t>
        </r>
        <r>
          <rPr>
            <b/>
            <sz val="10"/>
            <color indexed="10"/>
            <rFont val="Tahoma"/>
            <family val="2"/>
          </rPr>
          <t>EN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10"/>
            <rFont val="Tahoma"/>
            <family val="2"/>
          </rPr>
          <t>LAGER</t>
        </r>
        <r>
          <rPr>
            <sz val="10"/>
            <color indexed="81"/>
            <rFont val="Tahoma"/>
            <family val="2"/>
          </rPr>
          <t xml:space="preserve"> dan het </t>
        </r>
        <r>
          <rPr>
            <u/>
            <sz val="10"/>
            <color indexed="81"/>
            <rFont val="Tahoma"/>
            <family val="2"/>
          </rPr>
          <t>Groepsgemiddelde</t>
        </r>
        <r>
          <rPr>
            <sz val="10"/>
            <color indexed="81"/>
            <rFont val="Tahoma"/>
            <family val="2"/>
          </rPr>
          <t xml:space="preserve"> (eind van deze kolom).
</t>
        </r>
        <r>
          <rPr>
            <sz val="10"/>
            <color indexed="53"/>
            <rFont val="Tahoma"/>
            <family val="2"/>
          </rPr>
          <t xml:space="preserve">Het vakje kleurt </t>
        </r>
        <r>
          <rPr>
            <b/>
            <sz val="10"/>
            <color indexed="53"/>
            <rFont val="Tahoma"/>
            <family val="2"/>
          </rPr>
          <t>ORANJE</t>
        </r>
        <r>
          <rPr>
            <sz val="10"/>
            <color indexed="81"/>
            <rFont val="Tahoma"/>
            <family val="2"/>
          </rPr>
          <t xml:space="preserve"> als de opbrengsten van lezen, taal, rekenen lager scoren dan het Aanlegniveau (2e kolom) </t>
        </r>
        <r>
          <rPr>
            <b/>
            <sz val="10"/>
            <color indexed="53"/>
            <rFont val="Tahoma"/>
            <family val="2"/>
          </rPr>
          <t>MAAR HOGER OF GELIJK</t>
        </r>
        <r>
          <rPr>
            <sz val="10"/>
            <color indexed="81"/>
            <rFont val="Tahoma"/>
            <family val="2"/>
          </rPr>
          <t xml:space="preserve"> aan het </t>
        </r>
        <r>
          <rPr>
            <u/>
            <sz val="10"/>
            <color indexed="81"/>
            <rFont val="Tahoma"/>
            <family val="2"/>
          </rPr>
          <t>Groepsgemiddelde</t>
        </r>
        <r>
          <rPr>
            <sz val="10"/>
            <color indexed="81"/>
            <rFont val="Tahoma"/>
            <family val="2"/>
          </rPr>
          <t xml:space="preserve"> (eind van deze kolom).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L10" authorId="0" shapeId="0" xr:uid="{F55127B2-9591-45FA-A0DE-09947D9B9BF8}">
      <text>
        <r>
          <rPr>
            <b/>
            <sz val="10"/>
            <color indexed="81"/>
            <rFont val="Tahoma"/>
            <family val="2"/>
          </rPr>
          <t>Gegevens verschijnen automatisch.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u/>
            <sz val="10"/>
            <color indexed="81"/>
            <rFont val="Tahoma"/>
            <family val="2"/>
          </rPr>
          <t>Advies op basis van toetsen</t>
        </r>
        <r>
          <rPr>
            <sz val="10"/>
            <color indexed="81"/>
            <rFont val="Tahoma"/>
            <family val="2"/>
          </rPr>
          <t xml:space="preserve"> verschijnt vanaf groep 6 (= op basis van leesbegrip, spellen en rekenen).
Is het </t>
        </r>
        <r>
          <rPr>
            <u/>
            <sz val="10"/>
            <color indexed="81"/>
            <rFont val="Tahoma"/>
            <family val="2"/>
          </rPr>
          <t>Advies op basis van toetsen</t>
        </r>
        <r>
          <rPr>
            <sz val="10"/>
            <color indexed="81"/>
            <rFont val="Tahoma"/>
            <family val="2"/>
          </rPr>
          <t xml:space="preserve"> lager dan 
</t>
        </r>
        <r>
          <rPr>
            <u/>
            <sz val="10"/>
            <color indexed="81"/>
            <rFont val="Tahoma"/>
            <family val="2"/>
          </rPr>
          <t>Advies VO</t>
        </r>
        <r>
          <rPr>
            <sz val="10"/>
            <color indexed="81"/>
            <rFont val="Tahoma"/>
            <family val="2"/>
          </rPr>
          <t xml:space="preserve"> (5e kolom) dan kleurt het vakje rood</t>
        </r>
      </text>
    </comment>
    <comment ref="AO10" authorId="0" shapeId="0" xr:uid="{89FE9AB2-4627-48ED-82D8-173E5DB3BDF2}">
      <text>
        <r>
          <rPr>
            <b/>
            <sz val="10"/>
            <color indexed="81"/>
            <rFont val="Tahoma"/>
            <family val="2"/>
          </rPr>
          <t>Gegevens verschijnen automatisch.</t>
        </r>
        <r>
          <rPr>
            <sz val="10"/>
            <color indexed="81"/>
            <rFont val="Tahoma"/>
            <family val="2"/>
          </rPr>
          <t xml:space="preserve">
De gegevens komen overeen met het vakje </t>
        </r>
        <r>
          <rPr>
            <u/>
            <sz val="10"/>
            <color indexed="81"/>
            <rFont val="Tahoma"/>
            <family val="2"/>
          </rPr>
          <t xml:space="preserve">Doublure </t>
        </r>
        <r>
          <rPr>
            <sz val="10"/>
            <color indexed="81"/>
            <rFont val="Tahoma"/>
            <family val="2"/>
          </rPr>
          <t>(4e kolom).</t>
        </r>
      </text>
    </comment>
    <comment ref="AP10" authorId="0" shapeId="0" xr:uid="{51C2A26F-898D-4888-B6A4-24A9BB359664}">
      <text>
        <r>
          <rPr>
            <b/>
            <sz val="10"/>
            <color indexed="81"/>
            <rFont val="Tahoma"/>
            <family val="2"/>
          </rPr>
          <t>Gegevens verschijnen automatisch.</t>
        </r>
        <r>
          <rPr>
            <sz val="10"/>
            <color indexed="81"/>
            <rFont val="Tahoma"/>
            <family val="2"/>
          </rPr>
          <t xml:space="preserve">
De gegevens komen overeen met het vakje Speciale behoefte (3e kolom).</t>
        </r>
      </text>
    </comment>
    <comment ref="AQ10" authorId="0" shapeId="0" xr:uid="{BFA05386-0651-4DE6-939C-E8C191D31D1E}">
      <text>
        <r>
          <rPr>
            <b/>
            <sz val="10"/>
            <color indexed="81"/>
            <rFont val="Tahoma"/>
            <family val="2"/>
          </rPr>
          <t xml:space="preserve">Sociaal competent gedrag:
</t>
        </r>
        <r>
          <rPr>
            <sz val="10"/>
            <color indexed="81"/>
            <rFont val="Tahoma"/>
            <family val="2"/>
          </rPr>
          <t xml:space="preserve">Zet een </t>
        </r>
        <r>
          <rPr>
            <b/>
            <sz val="10"/>
            <color indexed="81"/>
            <rFont val="Tahoma"/>
            <family val="2"/>
          </rPr>
          <t>X</t>
        </r>
        <r>
          <rPr>
            <sz val="10"/>
            <color indexed="81"/>
            <rFont val="Tahoma"/>
            <family val="2"/>
          </rPr>
          <t xml:space="preserve"> voor een leerling die
moeite heeft met soc. competentie</t>
        </r>
      </text>
    </comment>
    <comment ref="AS10" authorId="0" shapeId="0" xr:uid="{D66A0FA8-A515-4E0C-B326-A2CD76237730}">
      <text>
        <r>
          <rPr>
            <b/>
            <sz val="10"/>
            <color indexed="81"/>
            <rFont val="Tahoma"/>
            <family val="2"/>
          </rPr>
          <t xml:space="preserve">Prognose uitstroomprofiel 
</t>
        </r>
        <r>
          <rPr>
            <sz val="10"/>
            <color indexed="81"/>
            <rFont val="Tahoma"/>
            <family val="2"/>
          </rPr>
          <t xml:space="preserve">
Komt in beeld vanaf groep 6</t>
        </r>
      </text>
    </comment>
    <comment ref="AV10" authorId="0" shapeId="0" xr:uid="{5C57C362-8C65-4C20-B031-77461BD256CB}">
      <text>
        <r>
          <rPr>
            <sz val="10"/>
            <color indexed="81"/>
            <rFont val="Tahoma"/>
            <family val="2"/>
          </rPr>
          <t xml:space="preserve">Is </t>
        </r>
        <r>
          <rPr>
            <u/>
            <sz val="10"/>
            <color indexed="81"/>
            <rFont val="Tahoma"/>
            <family val="2"/>
          </rPr>
          <t>Plaatsing VO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b/>
            <u/>
            <sz val="10"/>
            <color indexed="81"/>
            <rFont val="Tahoma"/>
            <family val="2"/>
          </rPr>
          <t>lager</t>
        </r>
        <r>
          <rPr>
            <sz val="10"/>
            <color indexed="81"/>
            <rFont val="Tahoma"/>
            <family val="2"/>
          </rPr>
          <t xml:space="preserve"> 
dan </t>
        </r>
        <r>
          <rPr>
            <u/>
            <sz val="10"/>
            <color indexed="81"/>
            <rFont val="Tahoma"/>
            <family val="2"/>
          </rPr>
          <t>Advies VO</t>
        </r>
        <r>
          <rPr>
            <sz val="10"/>
            <color indexed="81"/>
            <rFont val="Tahoma"/>
            <family val="2"/>
          </rPr>
          <t xml:space="preserve"> dan (kolom 5) 
dan kleurt het vakje rood</t>
        </r>
      </text>
    </comment>
    <comment ref="AY10" authorId="0" shapeId="0" xr:uid="{F102AF4D-BC59-4F65-B403-819444B1606A}">
      <text>
        <r>
          <rPr>
            <sz val="10"/>
            <color indexed="81"/>
            <rFont val="Tahoma"/>
            <family val="2"/>
          </rPr>
          <t xml:space="preserve">Is </t>
        </r>
        <r>
          <rPr>
            <u/>
            <sz val="10"/>
            <color indexed="81"/>
            <rFont val="Tahoma"/>
            <family val="2"/>
          </rPr>
          <t>Positie VO na 3 jaar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Tahoma"/>
            <family val="2"/>
          </rPr>
          <t>lager</t>
        </r>
        <r>
          <rPr>
            <sz val="10"/>
            <color indexed="81"/>
            <rFont val="Tahoma"/>
            <family val="2"/>
          </rPr>
          <t xml:space="preserve"> 
dan </t>
        </r>
        <r>
          <rPr>
            <u/>
            <sz val="10"/>
            <color indexed="81"/>
            <rFont val="Tahoma"/>
            <family val="2"/>
          </rPr>
          <t>Plaatsing VO</t>
        </r>
        <r>
          <rPr>
            <sz val="10"/>
            <color indexed="81"/>
            <rFont val="Tahoma"/>
            <family val="2"/>
          </rPr>
          <t xml:space="preserve"> (vorige kolom) 
dan kleurt het vakje roo</t>
        </r>
        <r>
          <rPr>
            <sz val="9"/>
            <color indexed="81"/>
            <rFont val="Tahoma"/>
            <family val="2"/>
          </rPr>
          <t>d</t>
        </r>
      </text>
    </comment>
    <comment ref="G18" authorId="0" shapeId="0" xr:uid="{231D3B68-47C0-4A07-B7AF-A762FC41AF35}">
      <text>
        <r>
          <rPr>
            <b/>
            <sz val="9"/>
            <color indexed="81"/>
            <rFont val="Tahoma"/>
            <family val="2"/>
          </rPr>
          <t>klik en kies</t>
        </r>
      </text>
    </comment>
    <comment ref="AV18" authorId="0" shapeId="0" xr:uid="{00E87F21-9FA2-473D-B910-4FA9A2144C61}">
      <text>
        <r>
          <rPr>
            <b/>
            <sz val="9"/>
            <color indexed="81"/>
            <rFont val="Tahoma"/>
            <family val="2"/>
          </rPr>
          <t>klik en kies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Y18" authorId="0" shapeId="0" xr:uid="{97602DFB-3409-43D5-A64B-0F9881304087}">
      <text>
        <r>
          <rPr>
            <b/>
            <sz val="9"/>
            <color indexed="81"/>
            <rFont val="Tahoma"/>
            <family val="2"/>
          </rPr>
          <t>klik en kies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Directie PCB De Triangel | Harrie Meinen</author>
  </authors>
  <commentList>
    <comment ref="B10" authorId="0" shapeId="0" xr:uid="{F49BBD2D-CF2E-466E-A7E3-B81E4DB05F32}">
      <text>
        <r>
          <rPr>
            <b/>
            <sz val="9"/>
            <color indexed="81"/>
            <rFont val="Tahoma"/>
            <family val="2"/>
          </rPr>
          <t xml:space="preserve">Naam v.d. leerling:
</t>
        </r>
        <r>
          <rPr>
            <sz val="9"/>
            <color indexed="81"/>
            <rFont val="Tahoma"/>
            <family val="2"/>
          </rPr>
          <t>Noteer hieronder de naam van de leerling</t>
        </r>
      </text>
    </comment>
    <comment ref="C10" authorId="0" shapeId="0" xr:uid="{A632AB8D-AFC3-4E3E-AE8E-B1DC6796878D}">
      <text>
        <r>
          <rPr>
            <b/>
            <sz val="10"/>
            <color indexed="81"/>
            <rFont val="Tahoma"/>
            <family val="2"/>
          </rPr>
          <t xml:space="preserve">HOE GOED KUN JE LEREN?
GEEF JEZELF EEN CIJFER VAN 1 - 10
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b/>
            <sz val="10"/>
            <color indexed="10"/>
            <rFont val="Tahoma"/>
            <family val="2"/>
          </rPr>
          <t xml:space="preserve">Noteer hier de score die de leerling zichzelf heeft gegeven tijdens het </t>
        </r>
        <r>
          <rPr>
            <b/>
            <i/>
            <u/>
            <sz val="10"/>
            <color indexed="10"/>
            <rFont val="Tahoma"/>
            <family val="2"/>
          </rPr>
          <t>KIND-GESPREK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0" authorId="0" shapeId="0" xr:uid="{ECACEBBA-12B1-42FE-9BB2-4BC03F8B33C2}">
      <text>
        <r>
          <rPr>
            <b/>
            <sz val="10"/>
            <color indexed="10"/>
            <rFont val="Tahoma"/>
            <family val="2"/>
          </rPr>
          <t>INSCHATTING DOOR DE LEERKRACHT</t>
        </r>
        <r>
          <rPr>
            <b/>
            <sz val="10"/>
            <color indexed="81"/>
            <rFont val="Tahoma"/>
            <family val="2"/>
          </rPr>
          <t xml:space="preserve">
In te vullen niveau:</t>
        </r>
        <r>
          <rPr>
            <sz val="10"/>
            <color indexed="81"/>
            <rFont val="Tahoma"/>
            <family val="2"/>
          </rPr>
          <t xml:space="preserve">
A of 1 = goed</t>
        </r>
        <r>
          <rPr>
            <b/>
            <sz val="10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B of 2 = boven gemiddeld
C of 3= gemiddeld
D of 4 = beneden gemiddeld
E of 5 = zwak</t>
        </r>
      </text>
    </comment>
    <comment ref="E10" authorId="0" shapeId="0" xr:uid="{EA9B97BC-011C-415A-8C5C-2843E5D05BF4}">
      <text>
        <r>
          <rPr>
            <b/>
            <sz val="10"/>
            <color indexed="81"/>
            <rFont val="Tahoma"/>
            <family val="2"/>
          </rPr>
          <t>Specifieke onderwijsbehoefte</t>
        </r>
        <r>
          <rPr>
            <sz val="10"/>
            <color indexed="81"/>
            <rFont val="Tahoma"/>
            <family val="2"/>
          </rPr>
          <t xml:space="preserve">
Zet een</t>
        </r>
        <r>
          <rPr>
            <b/>
            <sz val="10"/>
            <color indexed="81"/>
            <rFont val="Tahoma"/>
            <family val="2"/>
          </rPr>
          <t xml:space="preserve"> X </t>
        </r>
        <r>
          <rPr>
            <sz val="10"/>
            <color indexed="81"/>
            <rFont val="Tahoma"/>
            <family val="2"/>
          </rPr>
          <t>voor 
een leerling met
een specifieke onderwijsbehoefte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0" authorId="0" shapeId="0" xr:uid="{BEF7C907-1200-49D0-A46C-9133DC52A0D4}">
      <text>
        <r>
          <rPr>
            <b/>
            <sz val="10"/>
            <color indexed="81"/>
            <rFont val="Tahoma"/>
            <family val="2"/>
          </rPr>
          <t>Doublure</t>
        </r>
        <r>
          <rPr>
            <sz val="10"/>
            <color indexed="81"/>
            <rFont val="Tahoma"/>
            <family val="2"/>
          </rPr>
          <t xml:space="preserve">
Zet een </t>
        </r>
        <r>
          <rPr>
            <b/>
            <sz val="10"/>
            <color indexed="81"/>
            <rFont val="Tahoma"/>
            <family val="2"/>
          </rPr>
          <t>X</t>
        </r>
        <r>
          <rPr>
            <sz val="10"/>
            <color indexed="81"/>
            <rFont val="Tahoma"/>
            <family val="2"/>
          </rPr>
          <t xml:space="preserve"> voor een leerling die dit jaar of in voorgaande jaren (vanaf groep 3) is gedoubleerd.</t>
        </r>
      </text>
    </comment>
    <comment ref="G10" authorId="0" shapeId="0" xr:uid="{29F0B8C1-5E07-4A2B-9D77-115ECFF500A7}">
      <text>
        <r>
          <rPr>
            <b/>
            <sz val="10"/>
            <color indexed="81"/>
            <rFont val="Tahoma"/>
            <family val="2"/>
          </rPr>
          <t>Advies VO</t>
        </r>
        <r>
          <rPr>
            <sz val="10"/>
            <color indexed="81"/>
            <rFont val="Tahoma"/>
            <family val="2"/>
          </rPr>
          <t xml:space="preserve">
Kan ingevuld worden als de 
3 toetsen zijn afgenomen (meestal M6).
1. Leesbegrip (begr.lezen) 
2. Taalverzorging (spellen)
3. Rekenen (rekenen/wiskunde)</t>
        </r>
      </text>
    </comment>
    <comment ref="H10" authorId="0" shapeId="0" xr:uid="{0B8F22FA-8AC3-4E25-8FA3-2301DED8B7DB}">
      <text>
        <r>
          <rPr>
            <b/>
            <sz val="10"/>
            <color indexed="81"/>
            <rFont val="Tahoma"/>
            <family val="2"/>
          </rPr>
          <t>in te vullen niveau:</t>
        </r>
        <r>
          <rPr>
            <sz val="10"/>
            <color indexed="81"/>
            <rFont val="Tahoma"/>
            <family val="2"/>
          </rPr>
          <t xml:space="preserve">
A-B-C-D-E of
1-2-3-4-5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0" authorId="0" shapeId="0" xr:uid="{EC4A8CE9-61AF-4C1F-80AA-AB9C899DF102}">
      <text>
        <r>
          <rPr>
            <b/>
            <sz val="10"/>
            <color indexed="81"/>
            <rFont val="Tahoma"/>
            <family val="2"/>
          </rPr>
          <t>in te vullen niveau:</t>
        </r>
        <r>
          <rPr>
            <sz val="10"/>
            <color indexed="81"/>
            <rFont val="Tahoma"/>
            <family val="2"/>
          </rPr>
          <t xml:space="preserve">
A-B-C-D-E of
1-2-3-4-5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0" authorId="0" shapeId="0" xr:uid="{2379CD67-3835-4867-83AB-4936D713BF8A}">
      <text>
        <r>
          <rPr>
            <b/>
            <sz val="10"/>
            <color indexed="81"/>
            <rFont val="Tahoma"/>
            <family val="2"/>
          </rPr>
          <t>in te vullen niveau:</t>
        </r>
        <r>
          <rPr>
            <sz val="10"/>
            <color indexed="81"/>
            <rFont val="Tahoma"/>
            <family val="2"/>
          </rPr>
          <t xml:space="preserve">
A-B-C-D-E of
1-2-3-4-5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K10" authorId="0" shapeId="0" xr:uid="{A51B2805-10D6-465B-B0B4-114ED2223186}">
      <text>
        <r>
          <rPr>
            <b/>
            <sz val="10"/>
            <color indexed="81"/>
            <rFont val="Tahoma"/>
            <family val="2"/>
          </rPr>
          <t>Gegevens verschijnen automatisch.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sz val="10"/>
            <color indexed="10"/>
            <rFont val="Tahoma"/>
            <family val="2"/>
          </rPr>
          <t xml:space="preserve">Het vakje kleurt </t>
        </r>
        <r>
          <rPr>
            <b/>
            <sz val="10"/>
            <color indexed="10"/>
            <rFont val="Tahoma"/>
            <family val="2"/>
          </rPr>
          <t>ROOD</t>
        </r>
        <r>
          <rPr>
            <sz val="10"/>
            <color indexed="81"/>
            <rFont val="Tahoma"/>
            <family val="2"/>
          </rPr>
          <t xml:space="preserve"> als de opbrengsten van lezen, taal, rekenen lager scoren dan het </t>
        </r>
        <r>
          <rPr>
            <u/>
            <sz val="10"/>
            <color indexed="81"/>
            <rFont val="Tahoma"/>
            <family val="2"/>
          </rPr>
          <t>Aanlegniveau</t>
        </r>
        <r>
          <rPr>
            <sz val="10"/>
            <color indexed="81"/>
            <rFont val="Tahoma"/>
            <family val="2"/>
          </rPr>
          <t xml:space="preserve"> (2e kolom) </t>
        </r>
        <r>
          <rPr>
            <b/>
            <sz val="10"/>
            <color indexed="10"/>
            <rFont val="Tahoma"/>
            <family val="2"/>
          </rPr>
          <t>EN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10"/>
            <rFont val="Tahoma"/>
            <family val="2"/>
          </rPr>
          <t>LAGER</t>
        </r>
        <r>
          <rPr>
            <sz val="10"/>
            <color indexed="81"/>
            <rFont val="Tahoma"/>
            <family val="2"/>
          </rPr>
          <t xml:space="preserve"> dan het </t>
        </r>
        <r>
          <rPr>
            <u/>
            <sz val="10"/>
            <color indexed="81"/>
            <rFont val="Tahoma"/>
            <family val="2"/>
          </rPr>
          <t>Groepsgemiddelde</t>
        </r>
        <r>
          <rPr>
            <sz val="10"/>
            <color indexed="81"/>
            <rFont val="Tahoma"/>
            <family val="2"/>
          </rPr>
          <t xml:space="preserve"> (eind van deze kolom).
</t>
        </r>
        <r>
          <rPr>
            <sz val="10"/>
            <color indexed="53"/>
            <rFont val="Tahoma"/>
            <family val="2"/>
          </rPr>
          <t xml:space="preserve">Het vakje kleurt </t>
        </r>
        <r>
          <rPr>
            <b/>
            <sz val="10"/>
            <color indexed="53"/>
            <rFont val="Tahoma"/>
            <family val="2"/>
          </rPr>
          <t>ORANJE</t>
        </r>
        <r>
          <rPr>
            <sz val="10"/>
            <color indexed="81"/>
            <rFont val="Tahoma"/>
            <family val="2"/>
          </rPr>
          <t xml:space="preserve"> als de opbrengsten van lezen, taal, rekenen lager scoren dan het Aanlegniveau (2e kolom) </t>
        </r>
        <r>
          <rPr>
            <b/>
            <sz val="10"/>
            <color indexed="53"/>
            <rFont val="Tahoma"/>
            <family val="2"/>
          </rPr>
          <t>MAAR HOGER OF GELIJK</t>
        </r>
        <r>
          <rPr>
            <sz val="10"/>
            <color indexed="81"/>
            <rFont val="Tahoma"/>
            <family val="2"/>
          </rPr>
          <t xml:space="preserve"> aan het </t>
        </r>
        <r>
          <rPr>
            <u/>
            <sz val="10"/>
            <color indexed="81"/>
            <rFont val="Tahoma"/>
            <family val="2"/>
          </rPr>
          <t>Groepsgemiddelde</t>
        </r>
        <r>
          <rPr>
            <sz val="10"/>
            <color indexed="81"/>
            <rFont val="Tahoma"/>
            <family val="2"/>
          </rPr>
          <t xml:space="preserve"> (eind van deze kolom).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L10" authorId="0" shapeId="0" xr:uid="{AE4BD7A6-9925-4F99-B286-8C40F2530216}">
      <text>
        <r>
          <rPr>
            <b/>
            <sz val="10"/>
            <color indexed="81"/>
            <rFont val="Tahoma"/>
            <family val="2"/>
          </rPr>
          <t>Gegevens verschijnen automatisch.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u/>
            <sz val="10"/>
            <color indexed="81"/>
            <rFont val="Tahoma"/>
            <family val="2"/>
          </rPr>
          <t>Advies op basis van toetsen</t>
        </r>
        <r>
          <rPr>
            <sz val="10"/>
            <color indexed="81"/>
            <rFont val="Tahoma"/>
            <family val="2"/>
          </rPr>
          <t xml:space="preserve"> verschijnt vanaf groep 6 (= op basis van leesbegrip, spellen en rekenen).
Is het </t>
        </r>
        <r>
          <rPr>
            <u/>
            <sz val="10"/>
            <color indexed="81"/>
            <rFont val="Tahoma"/>
            <family val="2"/>
          </rPr>
          <t>Advies op basis van toetsen</t>
        </r>
        <r>
          <rPr>
            <sz val="10"/>
            <color indexed="81"/>
            <rFont val="Tahoma"/>
            <family val="2"/>
          </rPr>
          <t xml:space="preserve"> lager dan 
</t>
        </r>
        <r>
          <rPr>
            <u/>
            <sz val="10"/>
            <color indexed="81"/>
            <rFont val="Tahoma"/>
            <family val="2"/>
          </rPr>
          <t>Advies VO</t>
        </r>
        <r>
          <rPr>
            <sz val="10"/>
            <color indexed="81"/>
            <rFont val="Tahoma"/>
            <family val="2"/>
          </rPr>
          <t xml:space="preserve"> (5e kolom) dan kleurt het vakje rood</t>
        </r>
      </text>
    </comment>
    <comment ref="AO10" authorId="0" shapeId="0" xr:uid="{759388FD-B0AE-4AA1-A65C-F047C2265599}">
      <text>
        <r>
          <rPr>
            <b/>
            <sz val="10"/>
            <color indexed="81"/>
            <rFont val="Tahoma"/>
            <family val="2"/>
          </rPr>
          <t>Gegevens verschijnen automatisch.</t>
        </r>
        <r>
          <rPr>
            <sz val="10"/>
            <color indexed="81"/>
            <rFont val="Tahoma"/>
            <family val="2"/>
          </rPr>
          <t xml:space="preserve">
De gegevens komen overeen met het vakje </t>
        </r>
        <r>
          <rPr>
            <u/>
            <sz val="10"/>
            <color indexed="81"/>
            <rFont val="Tahoma"/>
            <family val="2"/>
          </rPr>
          <t xml:space="preserve">Doublure </t>
        </r>
        <r>
          <rPr>
            <sz val="10"/>
            <color indexed="81"/>
            <rFont val="Tahoma"/>
            <family val="2"/>
          </rPr>
          <t>(4e kolom).</t>
        </r>
      </text>
    </comment>
    <comment ref="AP10" authorId="0" shapeId="0" xr:uid="{84FA35B4-DDE1-4A7E-8804-2C41C857D511}">
      <text>
        <r>
          <rPr>
            <b/>
            <sz val="10"/>
            <color indexed="81"/>
            <rFont val="Tahoma"/>
            <family val="2"/>
          </rPr>
          <t>Gegevens verschijnen automatisch.</t>
        </r>
        <r>
          <rPr>
            <sz val="10"/>
            <color indexed="81"/>
            <rFont val="Tahoma"/>
            <family val="2"/>
          </rPr>
          <t xml:space="preserve">
De gegevens komen overeen met het vakje Speciale behoefte (3e kolom).</t>
        </r>
      </text>
    </comment>
    <comment ref="AQ10" authorId="0" shapeId="0" xr:uid="{F1F0CDFD-5A64-44E2-A5AD-8CAD7BBD27E7}">
      <text>
        <r>
          <rPr>
            <b/>
            <sz val="10"/>
            <color indexed="81"/>
            <rFont val="Tahoma"/>
            <family val="2"/>
          </rPr>
          <t xml:space="preserve">Sociaal competent gedrag:
</t>
        </r>
        <r>
          <rPr>
            <sz val="10"/>
            <color indexed="81"/>
            <rFont val="Tahoma"/>
            <family val="2"/>
          </rPr>
          <t xml:space="preserve">Zet een </t>
        </r>
        <r>
          <rPr>
            <b/>
            <sz val="10"/>
            <color indexed="81"/>
            <rFont val="Tahoma"/>
            <family val="2"/>
          </rPr>
          <t>X</t>
        </r>
        <r>
          <rPr>
            <sz val="10"/>
            <color indexed="81"/>
            <rFont val="Tahoma"/>
            <family val="2"/>
          </rPr>
          <t xml:space="preserve"> voor een leerling die
moeite heeft met soc. competentie</t>
        </r>
      </text>
    </comment>
    <comment ref="AS10" authorId="0" shapeId="0" xr:uid="{BE88E3C7-DC7C-4E96-8D16-D7EFEE273F65}">
      <text>
        <r>
          <rPr>
            <b/>
            <sz val="10"/>
            <color indexed="81"/>
            <rFont val="Tahoma"/>
            <family val="2"/>
          </rPr>
          <t xml:space="preserve">Prognose uitstroomprofiel 
</t>
        </r>
        <r>
          <rPr>
            <sz val="10"/>
            <color indexed="81"/>
            <rFont val="Tahoma"/>
            <family val="2"/>
          </rPr>
          <t xml:space="preserve">
Komt in beeld vanaf groep 6</t>
        </r>
      </text>
    </comment>
    <comment ref="AV10" authorId="0" shapeId="0" xr:uid="{6DB3E8A6-E210-4BCA-AE95-DE00C07040C8}">
      <text>
        <r>
          <rPr>
            <sz val="10"/>
            <color indexed="81"/>
            <rFont val="Tahoma"/>
            <family val="2"/>
          </rPr>
          <t xml:space="preserve">Is </t>
        </r>
        <r>
          <rPr>
            <u/>
            <sz val="10"/>
            <color indexed="81"/>
            <rFont val="Tahoma"/>
            <family val="2"/>
          </rPr>
          <t>Plaatsing VO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b/>
            <u/>
            <sz val="10"/>
            <color indexed="81"/>
            <rFont val="Tahoma"/>
            <family val="2"/>
          </rPr>
          <t>lager</t>
        </r>
        <r>
          <rPr>
            <sz val="10"/>
            <color indexed="81"/>
            <rFont val="Tahoma"/>
            <family val="2"/>
          </rPr>
          <t xml:space="preserve"> 
dan </t>
        </r>
        <r>
          <rPr>
            <u/>
            <sz val="10"/>
            <color indexed="81"/>
            <rFont val="Tahoma"/>
            <family val="2"/>
          </rPr>
          <t>Advies VO</t>
        </r>
        <r>
          <rPr>
            <sz val="10"/>
            <color indexed="81"/>
            <rFont val="Tahoma"/>
            <family val="2"/>
          </rPr>
          <t xml:space="preserve"> dan (kolom 5) 
dan kleurt het vakje rood</t>
        </r>
      </text>
    </comment>
    <comment ref="AY10" authorId="0" shapeId="0" xr:uid="{0E985191-2838-4F1C-B205-3BAA00BECA84}">
      <text>
        <r>
          <rPr>
            <sz val="10"/>
            <color indexed="81"/>
            <rFont val="Tahoma"/>
            <family val="2"/>
          </rPr>
          <t xml:space="preserve">Is </t>
        </r>
        <r>
          <rPr>
            <u/>
            <sz val="10"/>
            <color indexed="81"/>
            <rFont val="Tahoma"/>
            <family val="2"/>
          </rPr>
          <t>Positie VO na 3 jaar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Tahoma"/>
            <family val="2"/>
          </rPr>
          <t>lager</t>
        </r>
        <r>
          <rPr>
            <sz val="10"/>
            <color indexed="81"/>
            <rFont val="Tahoma"/>
            <family val="2"/>
          </rPr>
          <t xml:space="preserve"> 
dan </t>
        </r>
        <r>
          <rPr>
            <u/>
            <sz val="10"/>
            <color indexed="81"/>
            <rFont val="Tahoma"/>
            <family val="2"/>
          </rPr>
          <t>Plaatsing VO</t>
        </r>
        <r>
          <rPr>
            <sz val="10"/>
            <color indexed="81"/>
            <rFont val="Tahoma"/>
            <family val="2"/>
          </rPr>
          <t xml:space="preserve"> (vorige kolom) 
dan kleurt het vakje roo</t>
        </r>
        <r>
          <rPr>
            <sz val="9"/>
            <color indexed="81"/>
            <rFont val="Tahoma"/>
            <family val="2"/>
          </rPr>
          <t>d</t>
        </r>
      </text>
    </comment>
    <comment ref="G18" authorId="0" shapeId="0" xr:uid="{B8FC7D98-33BB-427E-852F-44747F85ADBF}">
      <text>
        <r>
          <rPr>
            <b/>
            <sz val="9"/>
            <color indexed="81"/>
            <rFont val="Tahoma"/>
            <family val="2"/>
          </rPr>
          <t>klik en kies</t>
        </r>
      </text>
    </comment>
    <comment ref="AV18" authorId="0" shapeId="0" xr:uid="{4D6D5516-A63D-462E-B9D0-49B421D0510D}">
      <text>
        <r>
          <rPr>
            <b/>
            <sz val="9"/>
            <color indexed="81"/>
            <rFont val="Tahoma"/>
            <family val="2"/>
          </rPr>
          <t>klik en kies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Y18" authorId="0" shapeId="0" xr:uid="{DE5BFF3F-143D-43A4-AE5D-08CC5C9440BE}">
      <text>
        <r>
          <rPr>
            <b/>
            <sz val="9"/>
            <color indexed="81"/>
            <rFont val="Tahoma"/>
            <family val="2"/>
          </rPr>
          <t>klik en kies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Directie PCB De Triangel | Harrie Meinen</author>
  </authors>
  <commentList>
    <comment ref="B10" authorId="0" shapeId="0" xr:uid="{18C45CF2-5E6E-4CE3-8111-14BC422F86EB}">
      <text>
        <r>
          <rPr>
            <b/>
            <sz val="9"/>
            <color indexed="81"/>
            <rFont val="Tahoma"/>
            <family val="2"/>
          </rPr>
          <t xml:space="preserve">Naam v.d. leerling:
</t>
        </r>
        <r>
          <rPr>
            <sz val="9"/>
            <color indexed="81"/>
            <rFont val="Tahoma"/>
            <family val="2"/>
          </rPr>
          <t>Noteer hieronder de naam van de leerling</t>
        </r>
      </text>
    </comment>
    <comment ref="C10" authorId="0" shapeId="0" xr:uid="{39459D46-BED3-42A0-BCF2-335F30A00971}">
      <text>
        <r>
          <rPr>
            <b/>
            <sz val="10"/>
            <color indexed="81"/>
            <rFont val="Tahoma"/>
            <family val="2"/>
          </rPr>
          <t xml:space="preserve">HOE GOED KUN JE LEREN?
GEEF JEZELF EEN CIJFER VAN 1 - 10
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b/>
            <sz val="10"/>
            <color indexed="10"/>
            <rFont val="Tahoma"/>
            <family val="2"/>
          </rPr>
          <t xml:space="preserve">Noteer hier de score die de leerling zichzelf heeft gegeven tijdens het </t>
        </r>
        <r>
          <rPr>
            <b/>
            <i/>
            <u/>
            <sz val="10"/>
            <color indexed="10"/>
            <rFont val="Tahoma"/>
            <family val="2"/>
          </rPr>
          <t>KIND-GESPREK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0" authorId="0" shapeId="0" xr:uid="{CE95592B-0806-4A8D-9376-84D6374AC5C1}">
      <text>
        <r>
          <rPr>
            <b/>
            <sz val="10"/>
            <color indexed="10"/>
            <rFont val="Tahoma"/>
            <family val="2"/>
          </rPr>
          <t>INSCHATTING DOOR DE LEERKRACHT</t>
        </r>
        <r>
          <rPr>
            <b/>
            <sz val="10"/>
            <color indexed="81"/>
            <rFont val="Tahoma"/>
            <family val="2"/>
          </rPr>
          <t xml:space="preserve">
In te vullen niveau:</t>
        </r>
        <r>
          <rPr>
            <sz val="10"/>
            <color indexed="81"/>
            <rFont val="Tahoma"/>
            <family val="2"/>
          </rPr>
          <t xml:space="preserve">
A of 1 = goed</t>
        </r>
        <r>
          <rPr>
            <b/>
            <sz val="10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B of 2 = boven gemiddeld
C of 3= gemiddeld
D of 4 = beneden gemiddeld
E of 5 = zwak</t>
        </r>
      </text>
    </comment>
    <comment ref="E10" authorId="0" shapeId="0" xr:uid="{E28C7B06-B563-4C30-A240-6A8B400EF362}">
      <text>
        <r>
          <rPr>
            <b/>
            <sz val="10"/>
            <color indexed="81"/>
            <rFont val="Tahoma"/>
            <family val="2"/>
          </rPr>
          <t>Specifieke onderwijsbehoefte</t>
        </r>
        <r>
          <rPr>
            <sz val="10"/>
            <color indexed="81"/>
            <rFont val="Tahoma"/>
            <family val="2"/>
          </rPr>
          <t xml:space="preserve">
Zet een</t>
        </r>
        <r>
          <rPr>
            <b/>
            <sz val="10"/>
            <color indexed="81"/>
            <rFont val="Tahoma"/>
            <family val="2"/>
          </rPr>
          <t xml:space="preserve"> X </t>
        </r>
        <r>
          <rPr>
            <sz val="10"/>
            <color indexed="81"/>
            <rFont val="Tahoma"/>
            <family val="2"/>
          </rPr>
          <t>voor 
een leerling met
een specifieke onderwijsbehoefte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0" authorId="0" shapeId="0" xr:uid="{986F98C8-CAED-4B3E-992A-D87A641496A2}">
      <text>
        <r>
          <rPr>
            <b/>
            <sz val="10"/>
            <color indexed="81"/>
            <rFont val="Tahoma"/>
            <family val="2"/>
          </rPr>
          <t>Doublure</t>
        </r>
        <r>
          <rPr>
            <sz val="10"/>
            <color indexed="81"/>
            <rFont val="Tahoma"/>
            <family val="2"/>
          </rPr>
          <t xml:space="preserve">
Zet een </t>
        </r>
        <r>
          <rPr>
            <b/>
            <sz val="10"/>
            <color indexed="81"/>
            <rFont val="Tahoma"/>
            <family val="2"/>
          </rPr>
          <t>X</t>
        </r>
        <r>
          <rPr>
            <sz val="10"/>
            <color indexed="81"/>
            <rFont val="Tahoma"/>
            <family val="2"/>
          </rPr>
          <t xml:space="preserve"> voor een leerling die dit jaar of in voorgaande jaren (vanaf groep 3) is gedoubleerd.</t>
        </r>
      </text>
    </comment>
    <comment ref="G10" authorId="0" shapeId="0" xr:uid="{C2C2195A-2FF7-4811-9A42-13A41E83018F}">
      <text>
        <r>
          <rPr>
            <b/>
            <sz val="10"/>
            <color indexed="81"/>
            <rFont val="Tahoma"/>
            <family val="2"/>
          </rPr>
          <t>Advies VO</t>
        </r>
        <r>
          <rPr>
            <sz val="10"/>
            <color indexed="81"/>
            <rFont val="Tahoma"/>
            <family val="2"/>
          </rPr>
          <t xml:space="preserve">
Kan ingevuld worden als de 
3 toetsen zijn afgenomen (meestal M6).
1. Leesbegrip (begr.lezen) 
2. Taalverzorging (spellen)
3. Rekenen (rekenen/wiskunde)</t>
        </r>
      </text>
    </comment>
    <comment ref="H10" authorId="0" shapeId="0" xr:uid="{D5F31E52-CBA8-4A95-88B7-7557AAD3C151}">
      <text>
        <r>
          <rPr>
            <b/>
            <sz val="10"/>
            <color indexed="81"/>
            <rFont val="Tahoma"/>
            <family val="2"/>
          </rPr>
          <t>in te vullen niveau:</t>
        </r>
        <r>
          <rPr>
            <sz val="10"/>
            <color indexed="81"/>
            <rFont val="Tahoma"/>
            <family val="2"/>
          </rPr>
          <t xml:space="preserve">
A-B-C-D-E of
1-2-3-4-5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0" authorId="0" shapeId="0" xr:uid="{AB62BA63-C733-44F2-AB65-9F340E47184C}">
      <text>
        <r>
          <rPr>
            <b/>
            <sz val="10"/>
            <color indexed="81"/>
            <rFont val="Tahoma"/>
            <family val="2"/>
          </rPr>
          <t>in te vullen niveau:</t>
        </r>
        <r>
          <rPr>
            <sz val="10"/>
            <color indexed="81"/>
            <rFont val="Tahoma"/>
            <family val="2"/>
          </rPr>
          <t xml:space="preserve">
A-B-C-D-E of
1-2-3-4-5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0" authorId="0" shapeId="0" xr:uid="{B5988606-2E70-4E0F-BA01-4B46FE40FFDA}">
      <text>
        <r>
          <rPr>
            <b/>
            <sz val="10"/>
            <color indexed="81"/>
            <rFont val="Tahoma"/>
            <family val="2"/>
          </rPr>
          <t>in te vullen niveau:</t>
        </r>
        <r>
          <rPr>
            <sz val="10"/>
            <color indexed="81"/>
            <rFont val="Tahoma"/>
            <family val="2"/>
          </rPr>
          <t xml:space="preserve">
A-B-C-D-E of
1-2-3-4-5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K10" authorId="0" shapeId="0" xr:uid="{369E7BBF-8D4A-42E1-B630-F52104C9D552}">
      <text>
        <r>
          <rPr>
            <b/>
            <sz val="10"/>
            <color indexed="81"/>
            <rFont val="Tahoma"/>
            <family val="2"/>
          </rPr>
          <t>Gegevens verschijnen automatisch.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sz val="10"/>
            <color indexed="10"/>
            <rFont val="Tahoma"/>
            <family val="2"/>
          </rPr>
          <t xml:space="preserve">Het vakje kleurt </t>
        </r>
        <r>
          <rPr>
            <b/>
            <sz val="10"/>
            <color indexed="10"/>
            <rFont val="Tahoma"/>
            <family val="2"/>
          </rPr>
          <t>ROOD</t>
        </r>
        <r>
          <rPr>
            <sz val="10"/>
            <color indexed="81"/>
            <rFont val="Tahoma"/>
            <family val="2"/>
          </rPr>
          <t xml:space="preserve"> als de opbrengsten van lezen, taal, rekenen lager scoren dan het </t>
        </r>
        <r>
          <rPr>
            <u/>
            <sz val="10"/>
            <color indexed="81"/>
            <rFont val="Tahoma"/>
            <family val="2"/>
          </rPr>
          <t>Aanlegniveau</t>
        </r>
        <r>
          <rPr>
            <sz val="10"/>
            <color indexed="81"/>
            <rFont val="Tahoma"/>
            <family val="2"/>
          </rPr>
          <t xml:space="preserve"> (2e kolom) </t>
        </r>
        <r>
          <rPr>
            <b/>
            <sz val="10"/>
            <color indexed="10"/>
            <rFont val="Tahoma"/>
            <family val="2"/>
          </rPr>
          <t>EN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10"/>
            <rFont val="Tahoma"/>
            <family val="2"/>
          </rPr>
          <t>LAGER</t>
        </r>
        <r>
          <rPr>
            <sz val="10"/>
            <color indexed="81"/>
            <rFont val="Tahoma"/>
            <family val="2"/>
          </rPr>
          <t xml:space="preserve"> dan het </t>
        </r>
        <r>
          <rPr>
            <u/>
            <sz val="10"/>
            <color indexed="81"/>
            <rFont val="Tahoma"/>
            <family val="2"/>
          </rPr>
          <t>Groepsgemiddelde</t>
        </r>
        <r>
          <rPr>
            <sz val="10"/>
            <color indexed="81"/>
            <rFont val="Tahoma"/>
            <family val="2"/>
          </rPr>
          <t xml:space="preserve"> (eind van deze kolom).
</t>
        </r>
        <r>
          <rPr>
            <sz val="10"/>
            <color indexed="53"/>
            <rFont val="Tahoma"/>
            <family val="2"/>
          </rPr>
          <t xml:space="preserve">Het vakje kleurt </t>
        </r>
        <r>
          <rPr>
            <b/>
            <sz val="10"/>
            <color indexed="53"/>
            <rFont val="Tahoma"/>
            <family val="2"/>
          </rPr>
          <t>ORANJE</t>
        </r>
        <r>
          <rPr>
            <sz val="10"/>
            <color indexed="81"/>
            <rFont val="Tahoma"/>
            <family val="2"/>
          </rPr>
          <t xml:space="preserve"> als de opbrengsten van lezen, taal, rekenen lager scoren dan het Aanlegniveau (2e kolom) </t>
        </r>
        <r>
          <rPr>
            <b/>
            <sz val="10"/>
            <color indexed="53"/>
            <rFont val="Tahoma"/>
            <family val="2"/>
          </rPr>
          <t>MAAR HOGER OF GELIJK</t>
        </r>
        <r>
          <rPr>
            <sz val="10"/>
            <color indexed="81"/>
            <rFont val="Tahoma"/>
            <family val="2"/>
          </rPr>
          <t xml:space="preserve"> aan het </t>
        </r>
        <r>
          <rPr>
            <u/>
            <sz val="10"/>
            <color indexed="81"/>
            <rFont val="Tahoma"/>
            <family val="2"/>
          </rPr>
          <t>Groepsgemiddelde</t>
        </r>
        <r>
          <rPr>
            <sz val="10"/>
            <color indexed="81"/>
            <rFont val="Tahoma"/>
            <family val="2"/>
          </rPr>
          <t xml:space="preserve"> (eind van deze kolom).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L10" authorId="0" shapeId="0" xr:uid="{DB799C6B-F8C2-4A30-941F-D44EC8C525DD}">
      <text>
        <r>
          <rPr>
            <b/>
            <sz val="10"/>
            <color indexed="81"/>
            <rFont val="Tahoma"/>
            <family val="2"/>
          </rPr>
          <t>Gegevens verschijnen automatisch.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u/>
            <sz val="10"/>
            <color indexed="81"/>
            <rFont val="Tahoma"/>
            <family val="2"/>
          </rPr>
          <t>Advies op basis van toetsen</t>
        </r>
        <r>
          <rPr>
            <sz val="10"/>
            <color indexed="81"/>
            <rFont val="Tahoma"/>
            <family val="2"/>
          </rPr>
          <t xml:space="preserve"> verschijnt vanaf groep 6 (= op basis van leesbegrip, spellen en rekenen).
Is het </t>
        </r>
        <r>
          <rPr>
            <u/>
            <sz val="10"/>
            <color indexed="81"/>
            <rFont val="Tahoma"/>
            <family val="2"/>
          </rPr>
          <t>Advies op basis van toetsen</t>
        </r>
        <r>
          <rPr>
            <sz val="10"/>
            <color indexed="81"/>
            <rFont val="Tahoma"/>
            <family val="2"/>
          </rPr>
          <t xml:space="preserve"> lager dan 
</t>
        </r>
        <r>
          <rPr>
            <u/>
            <sz val="10"/>
            <color indexed="81"/>
            <rFont val="Tahoma"/>
            <family val="2"/>
          </rPr>
          <t>Advies VO</t>
        </r>
        <r>
          <rPr>
            <sz val="10"/>
            <color indexed="81"/>
            <rFont val="Tahoma"/>
            <family val="2"/>
          </rPr>
          <t xml:space="preserve"> (5e kolom) dan kleurt het vakje rood</t>
        </r>
      </text>
    </comment>
    <comment ref="AO10" authorId="0" shapeId="0" xr:uid="{2C5CAF32-A042-495B-ABB9-4DA91581EEAB}">
      <text>
        <r>
          <rPr>
            <b/>
            <sz val="10"/>
            <color indexed="81"/>
            <rFont val="Tahoma"/>
            <family val="2"/>
          </rPr>
          <t>Gegevens verschijnen automatisch.</t>
        </r>
        <r>
          <rPr>
            <sz val="10"/>
            <color indexed="81"/>
            <rFont val="Tahoma"/>
            <family val="2"/>
          </rPr>
          <t xml:space="preserve">
De gegevens komen overeen met het vakje </t>
        </r>
        <r>
          <rPr>
            <u/>
            <sz val="10"/>
            <color indexed="81"/>
            <rFont val="Tahoma"/>
            <family val="2"/>
          </rPr>
          <t xml:space="preserve">Doublure </t>
        </r>
        <r>
          <rPr>
            <sz val="10"/>
            <color indexed="81"/>
            <rFont val="Tahoma"/>
            <family val="2"/>
          </rPr>
          <t>(4e kolom).</t>
        </r>
      </text>
    </comment>
    <comment ref="AP10" authorId="0" shapeId="0" xr:uid="{8BF956DB-F0A5-4B93-8E59-43947CE056F2}">
      <text>
        <r>
          <rPr>
            <b/>
            <sz val="10"/>
            <color indexed="81"/>
            <rFont val="Tahoma"/>
            <family val="2"/>
          </rPr>
          <t>Gegevens verschijnen automatisch.</t>
        </r>
        <r>
          <rPr>
            <sz val="10"/>
            <color indexed="81"/>
            <rFont val="Tahoma"/>
            <family val="2"/>
          </rPr>
          <t xml:space="preserve">
De gegevens komen overeen met het vakje Speciale behoefte (3e kolom).</t>
        </r>
      </text>
    </comment>
    <comment ref="AQ10" authorId="0" shapeId="0" xr:uid="{E7910366-145F-4957-9191-E40125DF57D8}">
      <text>
        <r>
          <rPr>
            <b/>
            <sz val="10"/>
            <color indexed="81"/>
            <rFont val="Tahoma"/>
            <family val="2"/>
          </rPr>
          <t xml:space="preserve">Sociaal competent gedrag:
</t>
        </r>
        <r>
          <rPr>
            <sz val="10"/>
            <color indexed="81"/>
            <rFont val="Tahoma"/>
            <family val="2"/>
          </rPr>
          <t xml:space="preserve">Zet een </t>
        </r>
        <r>
          <rPr>
            <b/>
            <sz val="10"/>
            <color indexed="81"/>
            <rFont val="Tahoma"/>
            <family val="2"/>
          </rPr>
          <t>X</t>
        </r>
        <r>
          <rPr>
            <sz val="10"/>
            <color indexed="81"/>
            <rFont val="Tahoma"/>
            <family val="2"/>
          </rPr>
          <t xml:space="preserve"> voor een leerling die
moeite heeft met soc. competentie</t>
        </r>
      </text>
    </comment>
    <comment ref="AS10" authorId="0" shapeId="0" xr:uid="{EFF4185C-29AA-4736-A4C9-D099EAE1F6A7}">
      <text>
        <r>
          <rPr>
            <b/>
            <sz val="10"/>
            <color indexed="81"/>
            <rFont val="Tahoma"/>
            <family val="2"/>
          </rPr>
          <t xml:space="preserve">Prognose uitstroomprofiel 
</t>
        </r>
        <r>
          <rPr>
            <sz val="10"/>
            <color indexed="81"/>
            <rFont val="Tahoma"/>
            <family val="2"/>
          </rPr>
          <t xml:space="preserve">
Komt in beeld vanaf groep 6</t>
        </r>
      </text>
    </comment>
    <comment ref="AV10" authorId="0" shapeId="0" xr:uid="{E6C8F096-D99E-4517-BC42-96CF81351796}">
      <text>
        <r>
          <rPr>
            <sz val="10"/>
            <color indexed="81"/>
            <rFont val="Tahoma"/>
            <family val="2"/>
          </rPr>
          <t xml:space="preserve">Is </t>
        </r>
        <r>
          <rPr>
            <u/>
            <sz val="10"/>
            <color indexed="81"/>
            <rFont val="Tahoma"/>
            <family val="2"/>
          </rPr>
          <t>Plaatsing VO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b/>
            <u/>
            <sz val="10"/>
            <color indexed="81"/>
            <rFont val="Tahoma"/>
            <family val="2"/>
          </rPr>
          <t>lager</t>
        </r>
        <r>
          <rPr>
            <sz val="10"/>
            <color indexed="81"/>
            <rFont val="Tahoma"/>
            <family val="2"/>
          </rPr>
          <t xml:space="preserve"> 
dan </t>
        </r>
        <r>
          <rPr>
            <u/>
            <sz val="10"/>
            <color indexed="81"/>
            <rFont val="Tahoma"/>
            <family val="2"/>
          </rPr>
          <t>Advies VO</t>
        </r>
        <r>
          <rPr>
            <sz val="10"/>
            <color indexed="81"/>
            <rFont val="Tahoma"/>
            <family val="2"/>
          </rPr>
          <t xml:space="preserve"> dan (kolom 5) 
dan kleurt het vakje rood</t>
        </r>
      </text>
    </comment>
    <comment ref="AY10" authorId="0" shapeId="0" xr:uid="{CE3AE326-6C06-4CF3-A8EC-720DE1BBA5C3}">
      <text>
        <r>
          <rPr>
            <sz val="10"/>
            <color indexed="81"/>
            <rFont val="Tahoma"/>
            <family val="2"/>
          </rPr>
          <t xml:space="preserve">Is </t>
        </r>
        <r>
          <rPr>
            <u/>
            <sz val="10"/>
            <color indexed="81"/>
            <rFont val="Tahoma"/>
            <family val="2"/>
          </rPr>
          <t>Positie VO na 3 jaar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Tahoma"/>
            <family val="2"/>
          </rPr>
          <t>lager</t>
        </r>
        <r>
          <rPr>
            <sz val="10"/>
            <color indexed="81"/>
            <rFont val="Tahoma"/>
            <family val="2"/>
          </rPr>
          <t xml:space="preserve"> 
dan </t>
        </r>
        <r>
          <rPr>
            <u/>
            <sz val="10"/>
            <color indexed="81"/>
            <rFont val="Tahoma"/>
            <family val="2"/>
          </rPr>
          <t>Plaatsing VO</t>
        </r>
        <r>
          <rPr>
            <sz val="10"/>
            <color indexed="81"/>
            <rFont val="Tahoma"/>
            <family val="2"/>
          </rPr>
          <t xml:space="preserve"> (vorige kolom) 
dan kleurt het vakje roo</t>
        </r>
        <r>
          <rPr>
            <sz val="9"/>
            <color indexed="81"/>
            <rFont val="Tahoma"/>
            <family val="2"/>
          </rPr>
          <t>d</t>
        </r>
      </text>
    </comment>
    <comment ref="G18" authorId="0" shapeId="0" xr:uid="{90538D70-ED19-4F65-9973-D23C262E22A5}">
      <text>
        <r>
          <rPr>
            <b/>
            <sz val="9"/>
            <color indexed="81"/>
            <rFont val="Tahoma"/>
            <family val="2"/>
          </rPr>
          <t>klik en kies</t>
        </r>
      </text>
    </comment>
    <comment ref="AV18" authorId="0" shapeId="0" xr:uid="{4A078526-2989-4F0E-8ED1-ADB33D2D05DE}">
      <text>
        <r>
          <rPr>
            <b/>
            <sz val="9"/>
            <color indexed="81"/>
            <rFont val="Tahoma"/>
            <family val="2"/>
          </rPr>
          <t>klik en kies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Y18" authorId="0" shapeId="0" xr:uid="{FED14EC8-8B37-4590-90F4-72A6D0F6CDFC}">
      <text>
        <r>
          <rPr>
            <b/>
            <sz val="9"/>
            <color indexed="81"/>
            <rFont val="Tahoma"/>
            <family val="2"/>
          </rPr>
          <t>klik en kies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Directie PCB De Triangel | Harrie Meinen</author>
  </authors>
  <commentList>
    <comment ref="B10" authorId="0" shapeId="0" xr:uid="{DEE3723D-7133-4984-846F-4B22C20B615A}">
      <text>
        <r>
          <rPr>
            <b/>
            <sz val="9"/>
            <color indexed="81"/>
            <rFont val="Tahoma"/>
            <family val="2"/>
          </rPr>
          <t xml:space="preserve">Naam v.d. leerling:
</t>
        </r>
        <r>
          <rPr>
            <sz val="9"/>
            <color indexed="81"/>
            <rFont val="Tahoma"/>
            <family val="2"/>
          </rPr>
          <t>Noteer hieronder de naam van de leerling</t>
        </r>
      </text>
    </comment>
    <comment ref="C10" authorId="0" shapeId="0" xr:uid="{D3F785BC-A741-4A7B-901D-2C5EE5520B3E}">
      <text>
        <r>
          <rPr>
            <b/>
            <sz val="10"/>
            <color indexed="81"/>
            <rFont val="Tahoma"/>
            <family val="2"/>
          </rPr>
          <t xml:space="preserve">HOE GOED KUN JE LEREN?
GEEF JEZELF EEN CIJFER VAN 1 - 10
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b/>
            <sz val="10"/>
            <color indexed="10"/>
            <rFont val="Tahoma"/>
            <family val="2"/>
          </rPr>
          <t xml:space="preserve">Noteer hier de score die de leerling zichzelf heeft gegeven tijdens het </t>
        </r>
        <r>
          <rPr>
            <b/>
            <i/>
            <u/>
            <sz val="10"/>
            <color indexed="10"/>
            <rFont val="Tahoma"/>
            <family val="2"/>
          </rPr>
          <t>KIND-GESPREK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0" authorId="0" shapeId="0" xr:uid="{ED2D2D89-A717-4DD6-B0FD-91C50AAC83A9}">
      <text>
        <r>
          <rPr>
            <b/>
            <sz val="10"/>
            <color indexed="10"/>
            <rFont val="Tahoma"/>
            <family val="2"/>
          </rPr>
          <t>INSCHATTING DOOR DE LEERKRACHT</t>
        </r>
        <r>
          <rPr>
            <b/>
            <sz val="10"/>
            <color indexed="81"/>
            <rFont val="Tahoma"/>
            <family val="2"/>
          </rPr>
          <t xml:space="preserve">
In te vullen niveau:</t>
        </r>
        <r>
          <rPr>
            <sz val="10"/>
            <color indexed="81"/>
            <rFont val="Tahoma"/>
            <family val="2"/>
          </rPr>
          <t xml:space="preserve">
A of 1 = goed</t>
        </r>
        <r>
          <rPr>
            <b/>
            <sz val="10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B of 2 = boven gemiddeld
C of 3= gemiddeld
D of 4 = beneden gemiddeld
E of 5 = zwak</t>
        </r>
      </text>
    </comment>
    <comment ref="E10" authorId="0" shapeId="0" xr:uid="{CBE56055-C450-4B97-9C47-EF556FDBC7C7}">
      <text>
        <r>
          <rPr>
            <b/>
            <sz val="10"/>
            <color indexed="81"/>
            <rFont val="Tahoma"/>
            <family val="2"/>
          </rPr>
          <t>Specifieke onderwijsbehoefte</t>
        </r>
        <r>
          <rPr>
            <sz val="10"/>
            <color indexed="81"/>
            <rFont val="Tahoma"/>
            <family val="2"/>
          </rPr>
          <t xml:space="preserve">
Zet een</t>
        </r>
        <r>
          <rPr>
            <b/>
            <sz val="10"/>
            <color indexed="81"/>
            <rFont val="Tahoma"/>
            <family val="2"/>
          </rPr>
          <t xml:space="preserve"> X </t>
        </r>
        <r>
          <rPr>
            <sz val="10"/>
            <color indexed="81"/>
            <rFont val="Tahoma"/>
            <family val="2"/>
          </rPr>
          <t>voor 
een leerling met
een specifieke onderwijsbehoefte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0" authorId="0" shapeId="0" xr:uid="{EDA3C933-B792-45ED-807B-E3F87AA662C3}">
      <text>
        <r>
          <rPr>
            <b/>
            <sz val="10"/>
            <color indexed="81"/>
            <rFont val="Tahoma"/>
            <family val="2"/>
          </rPr>
          <t>Doublure</t>
        </r>
        <r>
          <rPr>
            <sz val="10"/>
            <color indexed="81"/>
            <rFont val="Tahoma"/>
            <family val="2"/>
          </rPr>
          <t xml:space="preserve">
Zet een </t>
        </r>
        <r>
          <rPr>
            <b/>
            <sz val="10"/>
            <color indexed="81"/>
            <rFont val="Tahoma"/>
            <family val="2"/>
          </rPr>
          <t>X</t>
        </r>
        <r>
          <rPr>
            <sz val="10"/>
            <color indexed="81"/>
            <rFont val="Tahoma"/>
            <family val="2"/>
          </rPr>
          <t xml:space="preserve"> voor een leerling die dit jaar of in voorgaande jaren (vanaf groep 3) is gedoubleerd.</t>
        </r>
      </text>
    </comment>
    <comment ref="G10" authorId="0" shapeId="0" xr:uid="{9A2CCCCD-5539-4CD6-8A63-8F15F0CF9514}">
      <text>
        <r>
          <rPr>
            <b/>
            <sz val="10"/>
            <color indexed="81"/>
            <rFont val="Tahoma"/>
            <family val="2"/>
          </rPr>
          <t>Advies VO</t>
        </r>
        <r>
          <rPr>
            <sz val="10"/>
            <color indexed="81"/>
            <rFont val="Tahoma"/>
            <family val="2"/>
          </rPr>
          <t xml:space="preserve">
Kan ingevuld worden als de 
3 toetsen zijn afgenomen (meestal M6).
1. Leesbegrip (begr.lezen) 
2. Taalverzorging (spellen)
3. Rekenen (rekenen/wiskunde)</t>
        </r>
      </text>
    </comment>
    <comment ref="H10" authorId="0" shapeId="0" xr:uid="{6BA6EC90-E5C0-41E2-8920-6005E01D6FA2}">
      <text>
        <r>
          <rPr>
            <b/>
            <sz val="10"/>
            <color indexed="81"/>
            <rFont val="Tahoma"/>
            <family val="2"/>
          </rPr>
          <t>in te vullen niveau:</t>
        </r>
        <r>
          <rPr>
            <sz val="10"/>
            <color indexed="81"/>
            <rFont val="Tahoma"/>
            <family val="2"/>
          </rPr>
          <t xml:space="preserve">
A-B-C-D-E of
1-2-3-4-5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0" authorId="0" shapeId="0" xr:uid="{D9071568-C327-47A5-96EE-667018616C07}">
      <text>
        <r>
          <rPr>
            <b/>
            <sz val="10"/>
            <color indexed="81"/>
            <rFont val="Tahoma"/>
            <family val="2"/>
          </rPr>
          <t>in te vullen niveau:</t>
        </r>
        <r>
          <rPr>
            <sz val="10"/>
            <color indexed="81"/>
            <rFont val="Tahoma"/>
            <family val="2"/>
          </rPr>
          <t xml:space="preserve">
A-B-C-D-E of
1-2-3-4-5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0" authorId="0" shapeId="0" xr:uid="{B84E9A5D-B234-4459-92CF-33AB7D31C028}">
      <text>
        <r>
          <rPr>
            <b/>
            <sz val="10"/>
            <color indexed="81"/>
            <rFont val="Tahoma"/>
            <family val="2"/>
          </rPr>
          <t>in te vullen niveau:</t>
        </r>
        <r>
          <rPr>
            <sz val="10"/>
            <color indexed="81"/>
            <rFont val="Tahoma"/>
            <family val="2"/>
          </rPr>
          <t xml:space="preserve">
A-B-C-D-E of
1-2-3-4-5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K10" authorId="0" shapeId="0" xr:uid="{21CB4539-40D1-4950-AC5A-C7CD597CB26D}">
      <text>
        <r>
          <rPr>
            <b/>
            <sz val="10"/>
            <color indexed="81"/>
            <rFont val="Tahoma"/>
            <family val="2"/>
          </rPr>
          <t>Gegevens verschijnen automatisch.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sz val="10"/>
            <color indexed="10"/>
            <rFont val="Tahoma"/>
            <family val="2"/>
          </rPr>
          <t xml:space="preserve">Het vakje kleurt </t>
        </r>
        <r>
          <rPr>
            <b/>
            <sz val="10"/>
            <color indexed="10"/>
            <rFont val="Tahoma"/>
            <family val="2"/>
          </rPr>
          <t>ROOD</t>
        </r>
        <r>
          <rPr>
            <sz val="10"/>
            <color indexed="81"/>
            <rFont val="Tahoma"/>
            <family val="2"/>
          </rPr>
          <t xml:space="preserve"> als de opbrengsten van lezen, taal, rekenen lager scoren dan het </t>
        </r>
        <r>
          <rPr>
            <u/>
            <sz val="10"/>
            <color indexed="81"/>
            <rFont val="Tahoma"/>
            <family val="2"/>
          </rPr>
          <t>Aanlegniveau</t>
        </r>
        <r>
          <rPr>
            <sz val="10"/>
            <color indexed="81"/>
            <rFont val="Tahoma"/>
            <family val="2"/>
          </rPr>
          <t xml:space="preserve"> (2e kolom) </t>
        </r>
        <r>
          <rPr>
            <b/>
            <sz val="10"/>
            <color indexed="10"/>
            <rFont val="Tahoma"/>
            <family val="2"/>
          </rPr>
          <t>EN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10"/>
            <rFont val="Tahoma"/>
            <family val="2"/>
          </rPr>
          <t>LAGER</t>
        </r>
        <r>
          <rPr>
            <sz val="10"/>
            <color indexed="81"/>
            <rFont val="Tahoma"/>
            <family val="2"/>
          </rPr>
          <t xml:space="preserve"> dan het </t>
        </r>
        <r>
          <rPr>
            <u/>
            <sz val="10"/>
            <color indexed="81"/>
            <rFont val="Tahoma"/>
            <family val="2"/>
          </rPr>
          <t>Groepsgemiddelde</t>
        </r>
        <r>
          <rPr>
            <sz val="10"/>
            <color indexed="81"/>
            <rFont val="Tahoma"/>
            <family val="2"/>
          </rPr>
          <t xml:space="preserve"> (eind van deze kolom).
</t>
        </r>
        <r>
          <rPr>
            <sz val="10"/>
            <color indexed="53"/>
            <rFont val="Tahoma"/>
            <family val="2"/>
          </rPr>
          <t xml:space="preserve">Het vakje kleurt </t>
        </r>
        <r>
          <rPr>
            <b/>
            <sz val="10"/>
            <color indexed="53"/>
            <rFont val="Tahoma"/>
            <family val="2"/>
          </rPr>
          <t>ORANJE</t>
        </r>
        <r>
          <rPr>
            <sz val="10"/>
            <color indexed="81"/>
            <rFont val="Tahoma"/>
            <family val="2"/>
          </rPr>
          <t xml:space="preserve"> als de opbrengsten van lezen, taal, rekenen lager scoren dan het Aanlegniveau (2e kolom) </t>
        </r>
        <r>
          <rPr>
            <b/>
            <sz val="10"/>
            <color indexed="53"/>
            <rFont val="Tahoma"/>
            <family val="2"/>
          </rPr>
          <t>MAAR HOGER OF GELIJK</t>
        </r>
        <r>
          <rPr>
            <sz val="10"/>
            <color indexed="81"/>
            <rFont val="Tahoma"/>
            <family val="2"/>
          </rPr>
          <t xml:space="preserve"> aan het </t>
        </r>
        <r>
          <rPr>
            <u/>
            <sz val="10"/>
            <color indexed="81"/>
            <rFont val="Tahoma"/>
            <family val="2"/>
          </rPr>
          <t>Groepsgemiddelde</t>
        </r>
        <r>
          <rPr>
            <sz val="10"/>
            <color indexed="81"/>
            <rFont val="Tahoma"/>
            <family val="2"/>
          </rPr>
          <t xml:space="preserve"> (eind van deze kolom).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L10" authorId="0" shapeId="0" xr:uid="{8EC43217-1094-4D64-A2BA-0CE9AE5A32AA}">
      <text>
        <r>
          <rPr>
            <b/>
            <sz val="10"/>
            <color indexed="81"/>
            <rFont val="Tahoma"/>
            <family val="2"/>
          </rPr>
          <t>Gegevens verschijnen automatisch.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u/>
            <sz val="10"/>
            <color indexed="81"/>
            <rFont val="Tahoma"/>
            <family val="2"/>
          </rPr>
          <t>Advies op basis van toetsen</t>
        </r>
        <r>
          <rPr>
            <sz val="10"/>
            <color indexed="81"/>
            <rFont val="Tahoma"/>
            <family val="2"/>
          </rPr>
          <t xml:space="preserve"> verschijnt vanaf groep 6 (= op basis van leesbegrip, spellen en rekenen).
Is het </t>
        </r>
        <r>
          <rPr>
            <u/>
            <sz val="10"/>
            <color indexed="81"/>
            <rFont val="Tahoma"/>
            <family val="2"/>
          </rPr>
          <t>Advies op basis van toetsen</t>
        </r>
        <r>
          <rPr>
            <sz val="10"/>
            <color indexed="81"/>
            <rFont val="Tahoma"/>
            <family val="2"/>
          </rPr>
          <t xml:space="preserve"> lager dan 
</t>
        </r>
        <r>
          <rPr>
            <u/>
            <sz val="10"/>
            <color indexed="81"/>
            <rFont val="Tahoma"/>
            <family val="2"/>
          </rPr>
          <t>Advies VO</t>
        </r>
        <r>
          <rPr>
            <sz val="10"/>
            <color indexed="81"/>
            <rFont val="Tahoma"/>
            <family val="2"/>
          </rPr>
          <t xml:space="preserve"> (5e kolom) dan kleurt het vakje rood</t>
        </r>
      </text>
    </comment>
    <comment ref="AO10" authorId="0" shapeId="0" xr:uid="{05E5C528-FF9E-4670-AEF8-53FE07414AA5}">
      <text>
        <r>
          <rPr>
            <b/>
            <sz val="10"/>
            <color indexed="81"/>
            <rFont val="Tahoma"/>
            <family val="2"/>
          </rPr>
          <t>Gegevens verschijnen automatisch.</t>
        </r>
        <r>
          <rPr>
            <sz val="10"/>
            <color indexed="81"/>
            <rFont val="Tahoma"/>
            <family val="2"/>
          </rPr>
          <t xml:space="preserve">
De gegevens komen overeen met het vakje </t>
        </r>
        <r>
          <rPr>
            <u/>
            <sz val="10"/>
            <color indexed="81"/>
            <rFont val="Tahoma"/>
            <family val="2"/>
          </rPr>
          <t xml:space="preserve">Doublure </t>
        </r>
        <r>
          <rPr>
            <sz val="10"/>
            <color indexed="81"/>
            <rFont val="Tahoma"/>
            <family val="2"/>
          </rPr>
          <t>(4e kolom).</t>
        </r>
      </text>
    </comment>
    <comment ref="AP10" authorId="0" shapeId="0" xr:uid="{4856F31D-2DFC-4928-A2EA-1003FCB572F2}">
      <text>
        <r>
          <rPr>
            <b/>
            <sz val="10"/>
            <color indexed="81"/>
            <rFont val="Tahoma"/>
            <family val="2"/>
          </rPr>
          <t>Gegevens verschijnen automatisch.</t>
        </r>
        <r>
          <rPr>
            <sz val="10"/>
            <color indexed="81"/>
            <rFont val="Tahoma"/>
            <family val="2"/>
          </rPr>
          <t xml:space="preserve">
De gegevens komen overeen met het vakje Speciale behoefte (3e kolom).</t>
        </r>
      </text>
    </comment>
    <comment ref="AQ10" authorId="0" shapeId="0" xr:uid="{F573440E-F952-41E1-96FB-9F1E912D8E39}">
      <text>
        <r>
          <rPr>
            <b/>
            <sz val="10"/>
            <color indexed="81"/>
            <rFont val="Tahoma"/>
            <family val="2"/>
          </rPr>
          <t xml:space="preserve">Sociaal competent gedrag:
</t>
        </r>
        <r>
          <rPr>
            <sz val="10"/>
            <color indexed="81"/>
            <rFont val="Tahoma"/>
            <family val="2"/>
          </rPr>
          <t xml:space="preserve">Zet een </t>
        </r>
        <r>
          <rPr>
            <b/>
            <sz val="10"/>
            <color indexed="81"/>
            <rFont val="Tahoma"/>
            <family val="2"/>
          </rPr>
          <t>X</t>
        </r>
        <r>
          <rPr>
            <sz val="10"/>
            <color indexed="81"/>
            <rFont val="Tahoma"/>
            <family val="2"/>
          </rPr>
          <t xml:space="preserve"> voor een leerling die
moeite heeft met soc. competentie</t>
        </r>
      </text>
    </comment>
    <comment ref="AS10" authorId="0" shapeId="0" xr:uid="{12F27097-6157-413F-8D83-53FC534E8442}">
      <text>
        <r>
          <rPr>
            <b/>
            <sz val="10"/>
            <color indexed="81"/>
            <rFont val="Tahoma"/>
            <family val="2"/>
          </rPr>
          <t xml:space="preserve">Prognose uitstroomprofiel 
</t>
        </r>
        <r>
          <rPr>
            <sz val="10"/>
            <color indexed="81"/>
            <rFont val="Tahoma"/>
            <family val="2"/>
          </rPr>
          <t xml:space="preserve">
Komt in beeld vanaf groep 6</t>
        </r>
      </text>
    </comment>
    <comment ref="AV10" authorId="0" shapeId="0" xr:uid="{6FABEECC-D7F3-47B3-B8AD-A989B22E715F}">
      <text>
        <r>
          <rPr>
            <sz val="10"/>
            <color indexed="81"/>
            <rFont val="Tahoma"/>
            <family val="2"/>
          </rPr>
          <t xml:space="preserve">Is </t>
        </r>
        <r>
          <rPr>
            <u/>
            <sz val="10"/>
            <color indexed="81"/>
            <rFont val="Tahoma"/>
            <family val="2"/>
          </rPr>
          <t>Plaatsing VO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b/>
            <u/>
            <sz val="10"/>
            <color indexed="81"/>
            <rFont val="Tahoma"/>
            <family val="2"/>
          </rPr>
          <t>lager</t>
        </r>
        <r>
          <rPr>
            <sz val="10"/>
            <color indexed="81"/>
            <rFont val="Tahoma"/>
            <family val="2"/>
          </rPr>
          <t xml:space="preserve"> 
dan </t>
        </r>
        <r>
          <rPr>
            <u/>
            <sz val="10"/>
            <color indexed="81"/>
            <rFont val="Tahoma"/>
            <family val="2"/>
          </rPr>
          <t>Advies VO</t>
        </r>
        <r>
          <rPr>
            <sz val="10"/>
            <color indexed="81"/>
            <rFont val="Tahoma"/>
            <family val="2"/>
          </rPr>
          <t xml:space="preserve"> dan (kolom 5) 
dan kleurt het vakje rood</t>
        </r>
      </text>
    </comment>
    <comment ref="AY10" authorId="0" shapeId="0" xr:uid="{BCFCBBCC-D33B-4233-B79A-D20BC5EC18FB}">
      <text>
        <r>
          <rPr>
            <sz val="10"/>
            <color indexed="81"/>
            <rFont val="Tahoma"/>
            <family val="2"/>
          </rPr>
          <t xml:space="preserve">Is </t>
        </r>
        <r>
          <rPr>
            <u/>
            <sz val="10"/>
            <color indexed="81"/>
            <rFont val="Tahoma"/>
            <family val="2"/>
          </rPr>
          <t>Positie VO na 3 jaar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Tahoma"/>
            <family val="2"/>
          </rPr>
          <t>lager</t>
        </r>
        <r>
          <rPr>
            <sz val="10"/>
            <color indexed="81"/>
            <rFont val="Tahoma"/>
            <family val="2"/>
          </rPr>
          <t xml:space="preserve"> 
dan </t>
        </r>
        <r>
          <rPr>
            <u/>
            <sz val="10"/>
            <color indexed="81"/>
            <rFont val="Tahoma"/>
            <family val="2"/>
          </rPr>
          <t>Plaatsing VO</t>
        </r>
        <r>
          <rPr>
            <sz val="10"/>
            <color indexed="81"/>
            <rFont val="Tahoma"/>
            <family val="2"/>
          </rPr>
          <t xml:space="preserve"> (vorige kolom) 
dan kleurt het vakje roo</t>
        </r>
        <r>
          <rPr>
            <sz val="9"/>
            <color indexed="81"/>
            <rFont val="Tahoma"/>
            <family val="2"/>
          </rPr>
          <t>d</t>
        </r>
      </text>
    </comment>
    <comment ref="G18" authorId="0" shapeId="0" xr:uid="{4328DFCB-C038-4535-9993-6DC5A2904DE3}">
      <text>
        <r>
          <rPr>
            <b/>
            <sz val="9"/>
            <color indexed="81"/>
            <rFont val="Tahoma"/>
            <family val="2"/>
          </rPr>
          <t>klik en kies</t>
        </r>
      </text>
    </comment>
    <comment ref="AV18" authorId="0" shapeId="0" xr:uid="{99669D01-4CA8-4318-BFF3-9CACD1053E60}">
      <text>
        <r>
          <rPr>
            <b/>
            <sz val="9"/>
            <color indexed="81"/>
            <rFont val="Tahoma"/>
            <family val="2"/>
          </rPr>
          <t>klik en kies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Y18" authorId="0" shapeId="0" xr:uid="{8620DF42-BC1A-4D00-A5B8-F96EE2FF3E1D}">
      <text>
        <r>
          <rPr>
            <b/>
            <sz val="9"/>
            <color indexed="81"/>
            <rFont val="Tahoma"/>
            <family val="2"/>
          </rPr>
          <t>klik en kies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Directie PCB De Triangel | Harrie Meinen</author>
  </authors>
  <commentList>
    <comment ref="B10" authorId="0" shapeId="0" xr:uid="{47D4A03A-E511-469A-BBE5-C59DED5D1AB3}">
      <text>
        <r>
          <rPr>
            <b/>
            <sz val="9"/>
            <color indexed="81"/>
            <rFont val="Tahoma"/>
            <family val="2"/>
          </rPr>
          <t xml:space="preserve">Naam v.d. leerling:
</t>
        </r>
        <r>
          <rPr>
            <sz val="9"/>
            <color indexed="81"/>
            <rFont val="Tahoma"/>
            <family val="2"/>
          </rPr>
          <t>Noteer hieronder de naam van de leerling</t>
        </r>
      </text>
    </comment>
    <comment ref="C10" authorId="0" shapeId="0" xr:uid="{7FF60928-1647-4E6A-B023-B18426C01E69}">
      <text>
        <r>
          <rPr>
            <b/>
            <sz val="10"/>
            <color indexed="81"/>
            <rFont val="Tahoma"/>
            <family val="2"/>
          </rPr>
          <t xml:space="preserve">HOE GOED KUN JE LEREN?
GEEF JEZELF EEN CIJFER VAN 1 - 10
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b/>
            <sz val="10"/>
            <color indexed="10"/>
            <rFont val="Tahoma"/>
            <family val="2"/>
          </rPr>
          <t xml:space="preserve">Noteer hier de score die de leerling zichzelf heeft gegeven tijdens het </t>
        </r>
        <r>
          <rPr>
            <b/>
            <i/>
            <u/>
            <sz val="10"/>
            <color indexed="10"/>
            <rFont val="Tahoma"/>
            <family val="2"/>
          </rPr>
          <t>KIND-GESPREK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0" authorId="0" shapeId="0" xr:uid="{4B15E43E-02FC-49C6-BF17-168942E78EAF}">
      <text>
        <r>
          <rPr>
            <b/>
            <sz val="10"/>
            <color indexed="10"/>
            <rFont val="Tahoma"/>
            <family val="2"/>
          </rPr>
          <t>INSCHATTING DOOR DE LEERKRACHT</t>
        </r>
        <r>
          <rPr>
            <b/>
            <sz val="10"/>
            <color indexed="81"/>
            <rFont val="Tahoma"/>
            <family val="2"/>
          </rPr>
          <t xml:space="preserve">
In te vullen niveau:</t>
        </r>
        <r>
          <rPr>
            <sz val="10"/>
            <color indexed="81"/>
            <rFont val="Tahoma"/>
            <family val="2"/>
          </rPr>
          <t xml:space="preserve">
A of 1 = goed</t>
        </r>
        <r>
          <rPr>
            <b/>
            <sz val="10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B of 2 = boven gemiddeld
C of 3= gemiddeld
D of 4 = beneden gemiddeld
E of 5 = zwak</t>
        </r>
      </text>
    </comment>
    <comment ref="E10" authorId="0" shapeId="0" xr:uid="{FA3D9177-B15C-4CDB-ABE5-47815A2A4A8F}">
      <text>
        <r>
          <rPr>
            <b/>
            <sz val="10"/>
            <color indexed="81"/>
            <rFont val="Tahoma"/>
            <family val="2"/>
          </rPr>
          <t>Specifieke onderwijsbehoefte</t>
        </r>
        <r>
          <rPr>
            <sz val="10"/>
            <color indexed="81"/>
            <rFont val="Tahoma"/>
            <family val="2"/>
          </rPr>
          <t xml:space="preserve">
Zet een</t>
        </r>
        <r>
          <rPr>
            <b/>
            <sz val="10"/>
            <color indexed="81"/>
            <rFont val="Tahoma"/>
            <family val="2"/>
          </rPr>
          <t xml:space="preserve"> X </t>
        </r>
        <r>
          <rPr>
            <sz val="10"/>
            <color indexed="81"/>
            <rFont val="Tahoma"/>
            <family val="2"/>
          </rPr>
          <t>voor 
een leerling met
een specifieke onderwijsbehoefte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0" authorId="0" shapeId="0" xr:uid="{DB3E2C2C-476B-4AFB-9DC6-999860E7748C}">
      <text>
        <r>
          <rPr>
            <b/>
            <sz val="10"/>
            <color indexed="81"/>
            <rFont val="Tahoma"/>
            <family val="2"/>
          </rPr>
          <t>Doublure</t>
        </r>
        <r>
          <rPr>
            <sz val="10"/>
            <color indexed="81"/>
            <rFont val="Tahoma"/>
            <family val="2"/>
          </rPr>
          <t xml:space="preserve">
Zet een </t>
        </r>
        <r>
          <rPr>
            <b/>
            <sz val="10"/>
            <color indexed="81"/>
            <rFont val="Tahoma"/>
            <family val="2"/>
          </rPr>
          <t>X</t>
        </r>
        <r>
          <rPr>
            <sz val="10"/>
            <color indexed="81"/>
            <rFont val="Tahoma"/>
            <family val="2"/>
          </rPr>
          <t xml:space="preserve"> voor een leerling die dit jaar of in voorgaande jaren (vanaf groep 3) is gedoubleerd.</t>
        </r>
      </text>
    </comment>
    <comment ref="G10" authorId="0" shapeId="0" xr:uid="{865EFC71-7C55-4D0C-A032-558C6FA2388F}">
      <text>
        <r>
          <rPr>
            <b/>
            <sz val="10"/>
            <color indexed="81"/>
            <rFont val="Tahoma"/>
            <family val="2"/>
          </rPr>
          <t>Advies VO</t>
        </r>
        <r>
          <rPr>
            <sz val="10"/>
            <color indexed="81"/>
            <rFont val="Tahoma"/>
            <family val="2"/>
          </rPr>
          <t xml:space="preserve">
Kan ingevuld worden als de 
3 toetsen zijn afgenomen (meestal M6).
1. Leesbegrip (begr.lezen) 
2. Taalverzorging (spellen)
3. Rekenen (rekenen/wiskunde)</t>
        </r>
      </text>
    </comment>
    <comment ref="H10" authorId="0" shapeId="0" xr:uid="{29CD56C4-E585-4560-8E24-71B6994A36C7}">
      <text>
        <r>
          <rPr>
            <b/>
            <sz val="10"/>
            <color indexed="81"/>
            <rFont val="Tahoma"/>
            <family val="2"/>
          </rPr>
          <t>in te vullen niveau:</t>
        </r>
        <r>
          <rPr>
            <sz val="10"/>
            <color indexed="81"/>
            <rFont val="Tahoma"/>
            <family val="2"/>
          </rPr>
          <t xml:space="preserve">
A-B-C-D-E of
1-2-3-4-5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0" authorId="0" shapeId="0" xr:uid="{3102E6D4-FA22-4CFB-9BAD-623AD8F8388F}">
      <text>
        <r>
          <rPr>
            <b/>
            <sz val="10"/>
            <color indexed="81"/>
            <rFont val="Tahoma"/>
            <family val="2"/>
          </rPr>
          <t>in te vullen niveau:</t>
        </r>
        <r>
          <rPr>
            <sz val="10"/>
            <color indexed="81"/>
            <rFont val="Tahoma"/>
            <family val="2"/>
          </rPr>
          <t xml:space="preserve">
A-B-C-D-E of
1-2-3-4-5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0" authorId="0" shapeId="0" xr:uid="{161D5E7E-2261-4FFE-946B-F60E627B095B}">
      <text>
        <r>
          <rPr>
            <b/>
            <sz val="10"/>
            <color indexed="81"/>
            <rFont val="Tahoma"/>
            <family val="2"/>
          </rPr>
          <t>in te vullen niveau:</t>
        </r>
        <r>
          <rPr>
            <sz val="10"/>
            <color indexed="81"/>
            <rFont val="Tahoma"/>
            <family val="2"/>
          </rPr>
          <t xml:space="preserve">
A-B-C-D-E of
1-2-3-4-5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K10" authorId="0" shapeId="0" xr:uid="{D7E15754-F091-4501-A06A-DD28ED1224CE}">
      <text>
        <r>
          <rPr>
            <b/>
            <sz val="10"/>
            <color indexed="81"/>
            <rFont val="Tahoma"/>
            <family val="2"/>
          </rPr>
          <t>Gegevens verschijnen automatisch.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sz val="10"/>
            <color indexed="10"/>
            <rFont val="Tahoma"/>
            <family val="2"/>
          </rPr>
          <t xml:space="preserve">Het vakje kleurt </t>
        </r>
        <r>
          <rPr>
            <b/>
            <sz val="10"/>
            <color indexed="10"/>
            <rFont val="Tahoma"/>
            <family val="2"/>
          </rPr>
          <t>ROOD</t>
        </r>
        <r>
          <rPr>
            <sz val="10"/>
            <color indexed="81"/>
            <rFont val="Tahoma"/>
            <family val="2"/>
          </rPr>
          <t xml:space="preserve"> als de opbrengsten van lezen, taal, rekenen lager scoren dan het </t>
        </r>
        <r>
          <rPr>
            <u/>
            <sz val="10"/>
            <color indexed="81"/>
            <rFont val="Tahoma"/>
            <family val="2"/>
          </rPr>
          <t>Aanlegniveau</t>
        </r>
        <r>
          <rPr>
            <sz val="10"/>
            <color indexed="81"/>
            <rFont val="Tahoma"/>
            <family val="2"/>
          </rPr>
          <t xml:space="preserve"> (2e kolom) </t>
        </r>
        <r>
          <rPr>
            <b/>
            <sz val="10"/>
            <color indexed="10"/>
            <rFont val="Tahoma"/>
            <family val="2"/>
          </rPr>
          <t>EN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10"/>
            <rFont val="Tahoma"/>
            <family val="2"/>
          </rPr>
          <t>LAGER</t>
        </r>
        <r>
          <rPr>
            <sz val="10"/>
            <color indexed="81"/>
            <rFont val="Tahoma"/>
            <family val="2"/>
          </rPr>
          <t xml:space="preserve"> dan het </t>
        </r>
        <r>
          <rPr>
            <u/>
            <sz val="10"/>
            <color indexed="81"/>
            <rFont val="Tahoma"/>
            <family val="2"/>
          </rPr>
          <t>Groepsgemiddelde</t>
        </r>
        <r>
          <rPr>
            <sz val="10"/>
            <color indexed="81"/>
            <rFont val="Tahoma"/>
            <family val="2"/>
          </rPr>
          <t xml:space="preserve"> (eind van deze kolom).
</t>
        </r>
        <r>
          <rPr>
            <sz val="10"/>
            <color indexed="53"/>
            <rFont val="Tahoma"/>
            <family val="2"/>
          </rPr>
          <t xml:space="preserve">Het vakje kleurt </t>
        </r>
        <r>
          <rPr>
            <b/>
            <sz val="10"/>
            <color indexed="53"/>
            <rFont val="Tahoma"/>
            <family val="2"/>
          </rPr>
          <t>ORANJE</t>
        </r>
        <r>
          <rPr>
            <sz val="10"/>
            <color indexed="81"/>
            <rFont val="Tahoma"/>
            <family val="2"/>
          </rPr>
          <t xml:space="preserve"> als de opbrengsten van lezen, taal, rekenen lager scoren dan het Aanlegniveau (2e kolom) </t>
        </r>
        <r>
          <rPr>
            <b/>
            <sz val="10"/>
            <color indexed="53"/>
            <rFont val="Tahoma"/>
            <family val="2"/>
          </rPr>
          <t>MAAR HOGER OF GELIJK</t>
        </r>
        <r>
          <rPr>
            <sz val="10"/>
            <color indexed="81"/>
            <rFont val="Tahoma"/>
            <family val="2"/>
          </rPr>
          <t xml:space="preserve"> aan het </t>
        </r>
        <r>
          <rPr>
            <u/>
            <sz val="10"/>
            <color indexed="81"/>
            <rFont val="Tahoma"/>
            <family val="2"/>
          </rPr>
          <t>Groepsgemiddelde</t>
        </r>
        <r>
          <rPr>
            <sz val="10"/>
            <color indexed="81"/>
            <rFont val="Tahoma"/>
            <family val="2"/>
          </rPr>
          <t xml:space="preserve"> (eind van deze kolom).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L10" authorId="0" shapeId="0" xr:uid="{AF5BC337-D96A-4163-8289-DD95B9E0D6C8}">
      <text>
        <r>
          <rPr>
            <b/>
            <sz val="10"/>
            <color indexed="81"/>
            <rFont val="Tahoma"/>
            <family val="2"/>
          </rPr>
          <t>Gegevens verschijnen automatisch.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u/>
            <sz val="10"/>
            <color indexed="81"/>
            <rFont val="Tahoma"/>
            <family val="2"/>
          </rPr>
          <t>Advies op basis van toetsen</t>
        </r>
        <r>
          <rPr>
            <sz val="10"/>
            <color indexed="81"/>
            <rFont val="Tahoma"/>
            <family val="2"/>
          </rPr>
          <t xml:space="preserve"> verschijnt vanaf groep 6 (= op basis van leesbegrip, spellen en rekenen).
Is het </t>
        </r>
        <r>
          <rPr>
            <u/>
            <sz val="10"/>
            <color indexed="81"/>
            <rFont val="Tahoma"/>
            <family val="2"/>
          </rPr>
          <t>Advies op basis van toetsen</t>
        </r>
        <r>
          <rPr>
            <sz val="10"/>
            <color indexed="81"/>
            <rFont val="Tahoma"/>
            <family val="2"/>
          </rPr>
          <t xml:space="preserve"> lager dan 
</t>
        </r>
        <r>
          <rPr>
            <u/>
            <sz val="10"/>
            <color indexed="81"/>
            <rFont val="Tahoma"/>
            <family val="2"/>
          </rPr>
          <t>Advies VO</t>
        </r>
        <r>
          <rPr>
            <sz val="10"/>
            <color indexed="81"/>
            <rFont val="Tahoma"/>
            <family val="2"/>
          </rPr>
          <t xml:space="preserve"> (5e kolom) dan kleurt het vakje rood</t>
        </r>
      </text>
    </comment>
    <comment ref="AO10" authorId="0" shapeId="0" xr:uid="{EFC9D2B9-1B33-4224-91F7-E43E7E200DAD}">
      <text>
        <r>
          <rPr>
            <b/>
            <sz val="10"/>
            <color indexed="81"/>
            <rFont val="Tahoma"/>
            <family val="2"/>
          </rPr>
          <t>Gegevens verschijnen automatisch.</t>
        </r>
        <r>
          <rPr>
            <sz val="10"/>
            <color indexed="81"/>
            <rFont val="Tahoma"/>
            <family val="2"/>
          </rPr>
          <t xml:space="preserve">
De gegevens komen overeen met het vakje </t>
        </r>
        <r>
          <rPr>
            <u/>
            <sz val="10"/>
            <color indexed="81"/>
            <rFont val="Tahoma"/>
            <family val="2"/>
          </rPr>
          <t xml:space="preserve">Doublure </t>
        </r>
        <r>
          <rPr>
            <sz val="10"/>
            <color indexed="81"/>
            <rFont val="Tahoma"/>
            <family val="2"/>
          </rPr>
          <t>(4e kolom).</t>
        </r>
      </text>
    </comment>
    <comment ref="AP10" authorId="0" shapeId="0" xr:uid="{944E4B96-E824-41EA-8609-B4811C7E3FC2}">
      <text>
        <r>
          <rPr>
            <b/>
            <sz val="10"/>
            <color indexed="81"/>
            <rFont val="Tahoma"/>
            <family val="2"/>
          </rPr>
          <t>Gegevens verschijnen automatisch.</t>
        </r>
        <r>
          <rPr>
            <sz val="10"/>
            <color indexed="81"/>
            <rFont val="Tahoma"/>
            <family val="2"/>
          </rPr>
          <t xml:space="preserve">
De gegevens komen overeen met het vakje Speciale behoefte (3e kolom).</t>
        </r>
      </text>
    </comment>
    <comment ref="AQ10" authorId="0" shapeId="0" xr:uid="{E446A0BA-62D7-45CD-9EC7-8E90281C6239}">
      <text>
        <r>
          <rPr>
            <b/>
            <sz val="10"/>
            <color indexed="81"/>
            <rFont val="Tahoma"/>
            <family val="2"/>
          </rPr>
          <t xml:space="preserve">Sociaal competent gedrag:
</t>
        </r>
        <r>
          <rPr>
            <sz val="10"/>
            <color indexed="81"/>
            <rFont val="Tahoma"/>
            <family val="2"/>
          </rPr>
          <t xml:space="preserve">Zet een </t>
        </r>
        <r>
          <rPr>
            <b/>
            <sz val="10"/>
            <color indexed="81"/>
            <rFont val="Tahoma"/>
            <family val="2"/>
          </rPr>
          <t>X</t>
        </r>
        <r>
          <rPr>
            <sz val="10"/>
            <color indexed="81"/>
            <rFont val="Tahoma"/>
            <family val="2"/>
          </rPr>
          <t xml:space="preserve"> voor een leerling die
moeite heeft met soc. competentie</t>
        </r>
      </text>
    </comment>
    <comment ref="AS10" authorId="0" shapeId="0" xr:uid="{FDDED150-F668-4D09-BD4C-32D2561F6661}">
      <text>
        <r>
          <rPr>
            <b/>
            <sz val="10"/>
            <color indexed="81"/>
            <rFont val="Tahoma"/>
            <family val="2"/>
          </rPr>
          <t xml:space="preserve">Prognose uitstroomprofiel 
</t>
        </r>
        <r>
          <rPr>
            <sz val="10"/>
            <color indexed="81"/>
            <rFont val="Tahoma"/>
            <family val="2"/>
          </rPr>
          <t xml:space="preserve">
Komt in beeld vanaf groep 6</t>
        </r>
      </text>
    </comment>
    <comment ref="AV10" authorId="0" shapeId="0" xr:uid="{D3E21C74-2044-4C02-823E-E33992975E25}">
      <text>
        <r>
          <rPr>
            <sz val="10"/>
            <color indexed="81"/>
            <rFont val="Tahoma"/>
            <family val="2"/>
          </rPr>
          <t xml:space="preserve">Is </t>
        </r>
        <r>
          <rPr>
            <u/>
            <sz val="10"/>
            <color indexed="81"/>
            <rFont val="Tahoma"/>
            <family val="2"/>
          </rPr>
          <t>Plaatsing VO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b/>
            <u/>
            <sz val="10"/>
            <color indexed="81"/>
            <rFont val="Tahoma"/>
            <family val="2"/>
          </rPr>
          <t>lager</t>
        </r>
        <r>
          <rPr>
            <sz val="10"/>
            <color indexed="81"/>
            <rFont val="Tahoma"/>
            <family val="2"/>
          </rPr>
          <t xml:space="preserve"> 
dan </t>
        </r>
        <r>
          <rPr>
            <u/>
            <sz val="10"/>
            <color indexed="81"/>
            <rFont val="Tahoma"/>
            <family val="2"/>
          </rPr>
          <t>Advies VO</t>
        </r>
        <r>
          <rPr>
            <sz val="10"/>
            <color indexed="81"/>
            <rFont val="Tahoma"/>
            <family val="2"/>
          </rPr>
          <t xml:space="preserve"> dan (kolom 5) 
dan kleurt het vakje rood</t>
        </r>
      </text>
    </comment>
    <comment ref="AY10" authorId="0" shapeId="0" xr:uid="{B791E1FF-51AC-4802-893A-5F9097BEDB91}">
      <text>
        <r>
          <rPr>
            <sz val="10"/>
            <color indexed="81"/>
            <rFont val="Tahoma"/>
            <family val="2"/>
          </rPr>
          <t xml:space="preserve">Is </t>
        </r>
        <r>
          <rPr>
            <u/>
            <sz val="10"/>
            <color indexed="81"/>
            <rFont val="Tahoma"/>
            <family val="2"/>
          </rPr>
          <t>Positie VO na 3 jaar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Tahoma"/>
            <family val="2"/>
          </rPr>
          <t>lager</t>
        </r>
        <r>
          <rPr>
            <sz val="10"/>
            <color indexed="81"/>
            <rFont val="Tahoma"/>
            <family val="2"/>
          </rPr>
          <t xml:space="preserve"> 
dan </t>
        </r>
        <r>
          <rPr>
            <u/>
            <sz val="10"/>
            <color indexed="81"/>
            <rFont val="Tahoma"/>
            <family val="2"/>
          </rPr>
          <t>Plaatsing VO</t>
        </r>
        <r>
          <rPr>
            <sz val="10"/>
            <color indexed="81"/>
            <rFont val="Tahoma"/>
            <family val="2"/>
          </rPr>
          <t xml:space="preserve"> (vorige kolom) 
dan kleurt het vakje roo</t>
        </r>
        <r>
          <rPr>
            <sz val="9"/>
            <color indexed="81"/>
            <rFont val="Tahoma"/>
            <family val="2"/>
          </rPr>
          <t>d</t>
        </r>
      </text>
    </comment>
    <comment ref="G18" authorId="0" shapeId="0" xr:uid="{52F3A10D-8101-4EB7-B700-51D839183743}">
      <text>
        <r>
          <rPr>
            <b/>
            <sz val="9"/>
            <color indexed="81"/>
            <rFont val="Tahoma"/>
            <family val="2"/>
          </rPr>
          <t>klik en kies</t>
        </r>
      </text>
    </comment>
    <comment ref="AV18" authorId="0" shapeId="0" xr:uid="{4526B1D9-D466-46FD-9CF5-403285C925C0}">
      <text>
        <r>
          <rPr>
            <b/>
            <sz val="9"/>
            <color indexed="81"/>
            <rFont val="Tahoma"/>
            <family val="2"/>
          </rPr>
          <t>klik en kies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Y18" authorId="0" shapeId="0" xr:uid="{B2043F91-9D02-4B14-837E-293B5A373567}">
      <text>
        <r>
          <rPr>
            <b/>
            <sz val="9"/>
            <color indexed="81"/>
            <rFont val="Tahoma"/>
            <family val="2"/>
          </rPr>
          <t>klik en kies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<sst xmlns="http://schemas.openxmlformats.org/spreadsheetml/2006/main" count="2830" uniqueCount="223">
  <si>
    <t>De leerkracht maakt het plan</t>
  </si>
  <si>
    <t>Je laat ALLEEN de belangrijke bladen staan.</t>
  </si>
  <si>
    <r>
      <t xml:space="preserve">Zo maak je een blad weer </t>
    </r>
    <r>
      <rPr>
        <sz val="22"/>
        <color rgb="FFCC00FF"/>
        <rFont val="Arial"/>
        <family val="2"/>
      </rPr>
      <t>ZICHTBAAR</t>
    </r>
  </si>
  <si>
    <r>
      <t xml:space="preserve">De rest </t>
    </r>
    <r>
      <rPr>
        <sz val="20"/>
        <color rgb="FFCC00FF"/>
        <rFont val="Arial"/>
        <family val="2"/>
      </rPr>
      <t>VERBERGEN</t>
    </r>
  </si>
  <si>
    <t>1. Klik met de RECHTER muisknop op het tabblad dat je wilt verbergen.</t>
  </si>
  <si>
    <t>1. Klik met de RECHTER muisknop op een willekeurig tabblad.</t>
  </si>
  <si>
    <t>2. Klik op het woordje 'Verbergen'.</t>
  </si>
  <si>
    <t>2. Klik op het woordje 'Zichtbaar maken'.</t>
  </si>
  <si>
    <t>3. Gevraagd wordt welke bladen je zichtbaar wilt maken - die klik je aan</t>
  </si>
  <si>
    <t>4. Je kunt meerdere bladen eenvoudig terugzetten door de toets 'ctrl' vast te houden</t>
  </si>
  <si>
    <t>Schoolweging</t>
  </si>
  <si>
    <t>Signaleringswaarde</t>
  </si>
  <si>
    <t>LG 1S/2F</t>
  </si>
  <si>
    <t>LG 1F</t>
  </si>
  <si>
    <t>De indicatoren:</t>
  </si>
  <si>
    <t>1.1  De resultaten van de leerlingen aan het eind van de basisschool liggen ten minste op het niveau dat op grond van de kenmerken van de leerlingenpopulatie mag worden verwacht.</t>
  </si>
  <si>
    <t xml:space="preserve"> </t>
  </si>
  <si>
    <t>1.1.1 De taalresultaten van de leerlingen aan het eind van de basisschool liggen ten minste op het niveau dat op grond van kenmerken van de leerlingenpopulatie mag worden verwacht.</t>
  </si>
  <si>
    <t>1.1.2  De rekenresultaten van de leerlingen aan het eind van de basisschool liggen ten minste op het niveau dat op grond van kenmerken van de leerlingenpopulatie mag worden verwacht.</t>
  </si>
  <si>
    <t xml:space="preserve">1.2  De resultaten van de leerlingen voor Nederlandse taal en voor rekenen en wiskunde tijdens de schoolperiode liggen ten minste op het niveau dat op grond van de kenmerken van </t>
  </si>
  <si>
    <t xml:space="preserve">      de leerlingenpopulatie mag worden verwacht.</t>
  </si>
  <si>
    <t>1.3  De leerlingen doorlopen in beginsel de school binnen de verwachte periode van 8 jaar.</t>
  </si>
  <si>
    <t>1.4  Leerlingen met specifieke onderwijsbehoeften ontwikkelen zich naar hun mogelijkheden.</t>
  </si>
  <si>
    <t>1.5  De sociale competenties van de leerlingen liggen op een niveau dat mag worden verwacht.</t>
  </si>
  <si>
    <t>1.6  De adviezen van de leerlingen voor het vervolgonderwijs zijn in overeenstemming met de verwachtingen op grond van de kenmerken van de leerlingenpopulatie.</t>
  </si>
  <si>
    <t>1.7  De leerlingen functioneren naar verwachting in het vervolgonderwijs.</t>
  </si>
  <si>
    <t>GROEP</t>
  </si>
  <si>
    <t>DATUM</t>
  </si>
  <si>
    <r>
      <t xml:space="preserve">Is het kopje </t>
    </r>
    <r>
      <rPr>
        <b/>
        <sz val="12"/>
        <color rgb="FF00B050"/>
        <rFont val="Arial"/>
        <family val="2"/>
      </rPr>
      <t>groen</t>
    </r>
    <r>
      <rPr>
        <b/>
        <sz val="12"/>
        <color indexed="10"/>
        <rFont val="Arial"/>
        <family val="2"/>
      </rPr>
      <t xml:space="preserve"> gekleurd, vul dan de kolom in</t>
    </r>
  </si>
  <si>
    <t>Ik gebruik Cito A-B-C-D-E</t>
  </si>
  <si>
    <t>ja</t>
  </si>
  <si>
    <t>Ik gebruik Cito 1-2-3-4-5</t>
  </si>
  <si>
    <t>opmerking</t>
  </si>
  <si>
    <t>opm.</t>
  </si>
  <si>
    <t>LEZEN</t>
  </si>
  <si>
    <t>TAAL</t>
  </si>
  <si>
    <t>REKENEN</t>
  </si>
  <si>
    <t>prognose uitstroomniveau</t>
  </si>
  <si>
    <t>Naam leerling</t>
  </si>
  <si>
    <t>Inschatting door de leerling</t>
  </si>
  <si>
    <t>Aanleg-</t>
  </si>
  <si>
    <t>Spec.</t>
  </si>
  <si>
    <t>Doublure</t>
  </si>
  <si>
    <t>Advies</t>
  </si>
  <si>
    <t>Technisch</t>
  </si>
  <si>
    <t>Begrijpend</t>
  </si>
  <si>
    <t>Spellen</t>
  </si>
  <si>
    <t>Werkwoord</t>
  </si>
  <si>
    <t>Hoofd</t>
  </si>
  <si>
    <t>Rekenen /</t>
  </si>
  <si>
    <t>Aantal cellen</t>
  </si>
  <si>
    <t>score</t>
  </si>
  <si>
    <t xml:space="preserve">score </t>
  </si>
  <si>
    <t>totaal</t>
  </si>
  <si>
    <t>technisch lezen</t>
  </si>
  <si>
    <t>begrijpend lezen</t>
  </si>
  <si>
    <t>spellen</t>
  </si>
  <si>
    <t>werkw</t>
  </si>
  <si>
    <t>hoofdrekenen</t>
  </si>
  <si>
    <t>rekenen &amp; wiskunde</t>
  </si>
  <si>
    <t>realisatie</t>
  </si>
  <si>
    <t>Eind</t>
  </si>
  <si>
    <t>cijfer</t>
  </si>
  <si>
    <t>v&gt;=t</t>
  </si>
  <si>
    <t>Sociaal</t>
  </si>
  <si>
    <t>Plaatsing</t>
  </si>
  <si>
    <t>Positie VO</t>
  </si>
  <si>
    <t>niveau</t>
  </si>
  <si>
    <t>behoefte</t>
  </si>
  <si>
    <t>VO</t>
  </si>
  <si>
    <t>lezen</t>
  </si>
  <si>
    <t xml:space="preserve"> lezen</t>
  </si>
  <si>
    <t>rekenen</t>
  </si>
  <si>
    <t>wiskunde</t>
  </si>
  <si>
    <t>Rekenen</t>
  </si>
  <si>
    <t>BL</t>
  </si>
  <si>
    <t>Taal</t>
  </si>
  <si>
    <t>LTR</t>
  </si>
  <si>
    <t>A</t>
  </si>
  <si>
    <t>B</t>
  </si>
  <si>
    <t>C</t>
  </si>
  <si>
    <t>D</t>
  </si>
  <si>
    <t>E</t>
  </si>
  <si>
    <t>ingevoerd</t>
  </si>
  <si>
    <t>resultaten</t>
  </si>
  <si>
    <t xml:space="preserve">op basis </t>
  </si>
  <si>
    <t>competent</t>
  </si>
  <si>
    <t>na 3 jr.</t>
  </si>
  <si>
    <t>(1.1.1)</t>
  </si>
  <si>
    <t>(1.1.2)</t>
  </si>
  <si>
    <t>(1.1)</t>
  </si>
  <si>
    <t>van toetsen</t>
  </si>
  <si>
    <t>(1.3)</t>
  </si>
  <si>
    <t>(1.4)</t>
  </si>
  <si>
    <t>(1.5)</t>
  </si>
  <si>
    <t>(1.6)</t>
  </si>
  <si>
    <t>(1.7)</t>
  </si>
  <si>
    <t>G</t>
  </si>
  <si>
    <t>S</t>
  </si>
  <si>
    <t>T</t>
  </si>
  <si>
    <t>H</t>
  </si>
  <si>
    <t>R</t>
  </si>
  <si>
    <t>P</t>
  </si>
  <si>
    <t>I</t>
  </si>
  <si>
    <t>N</t>
  </si>
  <si>
    <t>tot.</t>
  </si>
  <si>
    <t>Indicator 1.1</t>
  </si>
  <si>
    <t>%1F-2F</t>
  </si>
  <si>
    <t>%1F-2S</t>
  </si>
  <si>
    <t>ww spellen</t>
  </si>
  <si>
    <t>eindresultaat</t>
  </si>
  <si>
    <t>doublure</t>
  </si>
  <si>
    <t>specifieke onderwijsbehoefte</t>
  </si>
  <si>
    <t>sociaal competent</t>
  </si>
  <si>
    <t>plaatsing VO</t>
  </si>
  <si>
    <t xml:space="preserve">positie VO na 3 jr. </t>
  </si>
  <si>
    <t>Norm</t>
  </si>
  <si>
    <t>potentie A-E</t>
  </si>
  <si>
    <t>realisatie A-E</t>
  </si>
  <si>
    <t>potentie 1-5</t>
  </si>
  <si>
    <t>realisatie 1-5</t>
  </si>
  <si>
    <t>Aanleg</t>
  </si>
  <si>
    <t>Resultaat</t>
  </si>
  <si>
    <t>LEERLING:</t>
  </si>
  <si>
    <t xml:space="preserve">groep </t>
  </si>
  <si>
    <t>TL-1</t>
  </si>
  <si>
    <t>TL-2</t>
  </si>
  <si>
    <t>BL-1</t>
  </si>
  <si>
    <t>BL-2</t>
  </si>
  <si>
    <t>SP-1</t>
  </si>
  <si>
    <t>SP2</t>
  </si>
  <si>
    <t>WW-1</t>
  </si>
  <si>
    <t>WW-2</t>
  </si>
  <si>
    <t>HR-1</t>
  </si>
  <si>
    <t>HR-2</t>
  </si>
  <si>
    <t>RW-1</t>
  </si>
  <si>
    <t>RW-2</t>
  </si>
  <si>
    <t>GEM</t>
  </si>
  <si>
    <t>AANLEG</t>
  </si>
  <si>
    <t>SIGNAAL</t>
  </si>
  <si>
    <t>LEERLING</t>
  </si>
  <si>
    <t>AANTAL</t>
  </si>
  <si>
    <t>TOTAAL</t>
  </si>
  <si>
    <r>
      <t>TOTAAL OVERZICHT -</t>
    </r>
    <r>
      <rPr>
        <b/>
        <sz val="20"/>
        <color rgb="FFFF0000"/>
        <rFont val="Arial"/>
        <family val="2"/>
      </rPr>
      <t xml:space="preserve"> MIDDEN TOETSEN</t>
    </r>
  </si>
  <si>
    <t>TEVREDENHEIDSSCORE</t>
  </si>
  <si>
    <t>SCHOOLWEGING SIGNAALSCORE 2F/1S</t>
  </si>
  <si>
    <t>INFORMATIE</t>
  </si>
  <si>
    <t xml:space="preserve">PROGNOSE </t>
  </si>
  <si>
    <t xml:space="preserve">toe-
voe-
ging
</t>
  </si>
  <si>
    <t>gr 3-8</t>
  </si>
  <si>
    <t>Rekenen / wiskunde</t>
  </si>
  <si>
    <t>leerlingen</t>
  </si>
  <si>
    <t>1F</t>
  </si>
  <si>
    <t>2F</t>
  </si>
  <si>
    <t>1S</t>
  </si>
  <si>
    <t>x</t>
  </si>
  <si>
    <t>TOTAAL OVERZICHT EIND TOETSEN</t>
  </si>
  <si>
    <t>SCHOOLWEGING SIGNAALSCORE 2F /2S</t>
  </si>
  <si>
    <t>datum:</t>
  </si>
  <si>
    <t>BASISAANPAK - SCHOOLNIVEAU - noteer de afspraken doorgaande lijn (schoolafspraken geldig voor iedereen)</t>
  </si>
  <si>
    <t xml:space="preserve">TECHNISCH LEZEN </t>
  </si>
  <si>
    <t xml:space="preserve">BEGRIJPEND LEZEN </t>
  </si>
  <si>
    <t>SPELLEN</t>
  </si>
  <si>
    <t>doel</t>
  </si>
  <si>
    <t>wat</t>
  </si>
  <si>
    <t xml:space="preserve">WERKWOORDEN SPELLEN </t>
  </si>
  <si>
    <t>REKENEN &amp; WISKUNDE</t>
  </si>
  <si>
    <t>HOOFDREKENEN</t>
  </si>
  <si>
    <t>groep(en):</t>
  </si>
  <si>
    <t>BASISAANPAK - MIDDENMOOT</t>
  </si>
  <si>
    <t>INTENSIEVE AANPAK = LAAGSTE 10 - 20%</t>
  </si>
  <si>
    <t>wie</t>
  </si>
  <si>
    <t>VERRIJKTE AANPAK = HOOGSTE 10 - 20%</t>
  </si>
  <si>
    <t>ONDER WATER</t>
  </si>
  <si>
    <t>Sociaal en emotionele ontwikkeling</t>
  </si>
  <si>
    <t>Omgang met klasgenoten</t>
  </si>
  <si>
    <t>Zelfbeeld</t>
  </si>
  <si>
    <t>Zelfvertrouwen</t>
  </si>
  <si>
    <t>Omgaan met gevoelens</t>
  </si>
  <si>
    <t>Communicatieve redzaamheid</t>
  </si>
  <si>
    <t>Zelfredzaamheid</t>
  </si>
  <si>
    <t>Omgaan met veranderingen</t>
  </si>
  <si>
    <t>Omgang met leerkrachten / oop</t>
  </si>
  <si>
    <t>bevorderend</t>
  </si>
  <si>
    <t>belemmerend</t>
  </si>
  <si>
    <t>Anders nl:</t>
  </si>
  <si>
    <t>Gedrag &amp; leer-/werkhouding</t>
  </si>
  <si>
    <t>Werkinzet/ taakgerichtheid</t>
  </si>
  <si>
    <t>Doorzettingsvermogen</t>
  </si>
  <si>
    <t>Motivatie</t>
  </si>
  <si>
    <t>Concentratie</t>
  </si>
  <si>
    <t>Werktempo</t>
  </si>
  <si>
    <t>Nauwkeurigheid</t>
  </si>
  <si>
    <t>Zelfstandig werken</t>
  </si>
  <si>
    <t>Samenwerken</t>
  </si>
  <si>
    <t>Initiatief nemen</t>
  </si>
  <si>
    <t>Probleemoplossende vermogen</t>
  </si>
  <si>
    <t>Reflectievermogen</t>
  </si>
  <si>
    <t>Fysieke ontwikkeling</t>
  </si>
  <si>
    <t>Gezichtsvermogen</t>
  </si>
  <si>
    <t>Gehoor</t>
  </si>
  <si>
    <t>Spraak</t>
  </si>
  <si>
    <t>Fijne motoriek</t>
  </si>
  <si>
    <t>Onderwijsbehoeften</t>
  </si>
  <si>
    <t>Toelichting</t>
  </si>
  <si>
    <r>
      <t xml:space="preserve">Zet vinkjes voor zover deze </t>
    </r>
    <r>
      <rPr>
        <b/>
        <sz val="24"/>
        <color rgb="FFFF0000"/>
        <rFont val="Comic Sans MS"/>
        <family val="4"/>
      </rPr>
      <t>strikt noodzakelijk</t>
    </r>
    <r>
      <rPr>
        <sz val="24"/>
        <color rgb="FFFF0000"/>
        <rFont val="Comic Sans MS"/>
        <family val="4"/>
      </rPr>
      <t xml:space="preserve"> zijn voor het leren en begeleiden van de leerling.</t>
    </r>
  </si>
  <si>
    <t>Gezondheid</t>
  </si>
  <si>
    <t>KINDGESPREK</t>
  </si>
  <si>
    <t>*</t>
  </si>
  <si>
    <t>leerling 1</t>
  </si>
  <si>
    <t>leerling 12</t>
  </si>
  <si>
    <t>leerling 13</t>
  </si>
  <si>
    <t>leerling 14</t>
  </si>
  <si>
    <t>leerling 2</t>
  </si>
  <si>
    <t>leerling 3</t>
  </si>
  <si>
    <t>leerling 4</t>
  </si>
  <si>
    <t>leerling 5</t>
  </si>
  <si>
    <t>leerling 6</t>
  </si>
  <si>
    <t>leerling 7</t>
  </si>
  <si>
    <t>leerling 8</t>
  </si>
  <si>
    <t>leerling 9</t>
  </si>
  <si>
    <t>leerling 10</t>
  </si>
  <si>
    <t>leerling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</si>
</sst>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[$-413]d/mmm/yy;@"/>
    <numFmt numFmtId="165" formatCode="0.0"/>
    <numFmt numFmtId="166" formatCode="_ * #,##0.00_ ;_ * \-#,##0.00_ ;_ * \-??_ ;_ @_ "/>
    <numFmt numFmtId="167" formatCode="#,##0.0000000000000000"/>
    <numFmt numFmtId="168" formatCode="#,##0.0"/>
    <numFmt numFmtId="169" formatCode="0.0%"/>
    <numFmt numFmtId="170" formatCode="[$-413]d/mmm;@"/>
  </numFmts>
  <fonts count="81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name val="Comic Sans MS"/>
      <family val="4"/>
    </font>
    <font>
      <sz val="10"/>
      <color indexed="9"/>
      <name val="Arial"/>
      <family val="2"/>
    </font>
    <font>
      <b/>
      <sz val="10"/>
      <color indexed="10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b/>
      <sz val="12"/>
      <name val="Comic Sans MS"/>
      <family val="4"/>
    </font>
    <font>
      <sz val="8"/>
      <name val="Comic Sans MS"/>
      <family val="4"/>
    </font>
    <font>
      <sz val="10"/>
      <color rgb="FF394443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0"/>
      <color theme="0"/>
      <name val="Arial"/>
      <family val="2"/>
    </font>
    <font>
      <sz val="10"/>
      <color rgb="FF00B050"/>
      <name val="Arial"/>
      <family val="2"/>
    </font>
    <font>
      <b/>
      <sz val="12"/>
      <color rgb="FFFF0000"/>
      <name val="Arial"/>
      <family val="2"/>
    </font>
    <font>
      <sz val="10"/>
      <color rgb="FFCC00FF"/>
      <name val="Arial"/>
      <family val="2"/>
    </font>
    <font>
      <b/>
      <sz val="12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color rgb="FF00B050"/>
      <name val="Arial"/>
      <family val="2"/>
    </font>
    <font>
      <b/>
      <sz val="14"/>
      <color rgb="FFCC00FF"/>
      <name val="Arial"/>
      <family val="2"/>
    </font>
    <font>
      <sz val="8"/>
      <name val="Arial"/>
      <family val="2"/>
    </font>
    <font>
      <sz val="10"/>
      <name val="Comic Sans MS"/>
      <family val="4"/>
    </font>
    <font>
      <b/>
      <sz val="12"/>
      <name val="Verdana"/>
      <family val="2"/>
    </font>
    <font>
      <b/>
      <sz val="14"/>
      <color rgb="FF7030A0"/>
      <name val="Verdana"/>
      <family val="2"/>
    </font>
    <font>
      <sz val="12"/>
      <name val="Comic Sans MS"/>
      <family val="4"/>
    </font>
    <font>
      <sz val="20"/>
      <name val="Calibri"/>
      <family val="2"/>
      <scheme val="minor"/>
    </font>
    <font>
      <sz val="12"/>
      <color theme="1"/>
      <name val="Comic Sans MS"/>
      <family val="4"/>
    </font>
    <font>
      <b/>
      <sz val="20"/>
      <name val="Comic Sans MS"/>
      <family val="4"/>
    </font>
    <font>
      <sz val="20"/>
      <name val="Comic Sans MS"/>
      <family val="4"/>
    </font>
    <font>
      <b/>
      <sz val="20"/>
      <color indexed="10"/>
      <name val="Arial"/>
      <family val="2"/>
    </font>
    <font>
      <sz val="11"/>
      <color rgb="FF000000"/>
      <name val="Calibri"/>
      <family val="2"/>
      <charset val="1"/>
    </font>
    <font>
      <b/>
      <sz val="14"/>
      <name val="Verdana"/>
      <family val="2"/>
    </font>
    <font>
      <b/>
      <sz val="10"/>
      <name val="Verdana Pro"/>
      <family val="2"/>
    </font>
    <font>
      <sz val="11"/>
      <name val="Arial"/>
      <family val="2"/>
    </font>
    <font>
      <sz val="20"/>
      <color rgb="FFCC00FF"/>
      <name val="Arial"/>
      <family val="2"/>
    </font>
    <font>
      <sz val="22"/>
      <color rgb="FFCC00FF"/>
      <name val="Arial"/>
      <family val="2"/>
    </font>
    <font>
      <b/>
      <sz val="20"/>
      <color rgb="FFCC00FF"/>
      <name val="Arial"/>
      <family val="2"/>
    </font>
    <font>
      <sz val="18"/>
      <name val="Comic Sans MS"/>
      <family val="4"/>
    </font>
    <font>
      <sz val="24"/>
      <name val="Calibri"/>
      <family val="2"/>
    </font>
    <font>
      <sz val="20"/>
      <name val="Calibri"/>
      <family val="2"/>
    </font>
    <font>
      <b/>
      <sz val="48"/>
      <color indexed="9"/>
      <name val="Calibri"/>
      <family val="2"/>
    </font>
    <font>
      <b/>
      <sz val="48"/>
      <name val="Calibri"/>
      <family val="2"/>
    </font>
    <font>
      <b/>
      <sz val="48"/>
      <name val="Calibri"/>
      <family val="2"/>
      <scheme val="minor"/>
    </font>
    <font>
      <b/>
      <sz val="48"/>
      <name val="Comic Sans MS"/>
      <family val="4"/>
    </font>
    <font>
      <sz val="8"/>
      <name val="Arial"/>
      <family val="2"/>
    </font>
    <font>
      <sz val="14"/>
      <name val="Arial"/>
      <family val="2"/>
    </font>
    <font>
      <b/>
      <sz val="14"/>
      <color indexed="10"/>
      <name val="Arial"/>
      <family val="2"/>
    </font>
    <font>
      <sz val="14"/>
      <color indexed="10"/>
      <name val="Arial"/>
      <family val="2"/>
    </font>
    <font>
      <b/>
      <sz val="14"/>
      <name val="Arial"/>
      <family val="2"/>
    </font>
    <font>
      <b/>
      <sz val="14"/>
      <color rgb="FF000000"/>
      <name val="Arial"/>
      <family val="2"/>
    </font>
    <font>
      <b/>
      <sz val="14"/>
      <color theme="1"/>
      <name val="Arial"/>
      <family val="2"/>
    </font>
    <font>
      <sz val="14"/>
      <color rgb="FF000000"/>
      <name val="Arial"/>
      <family val="2"/>
    </font>
    <font>
      <sz val="14"/>
      <color theme="1"/>
      <name val="Arial"/>
      <family val="2"/>
    </font>
    <font>
      <b/>
      <sz val="12"/>
      <color indexed="81"/>
      <name val="Tahoma"/>
      <family val="2"/>
    </font>
    <font>
      <b/>
      <sz val="20"/>
      <color rgb="FFFF0000"/>
      <name val="Arial"/>
      <family val="2"/>
    </font>
    <font>
      <sz val="12"/>
      <color theme="0"/>
      <name val="Comic Sans MS"/>
      <family val="4"/>
    </font>
    <font>
      <b/>
      <sz val="10"/>
      <color indexed="81"/>
      <name val="Tahoma"/>
      <family val="2"/>
    </font>
    <font>
      <sz val="10"/>
      <color indexed="81"/>
      <name val="Tahoma"/>
      <family val="2"/>
    </font>
    <font>
      <b/>
      <sz val="10"/>
      <color indexed="10"/>
      <name val="Tahoma"/>
      <family val="2"/>
    </font>
    <font>
      <b/>
      <i/>
      <u/>
      <sz val="10"/>
      <color indexed="10"/>
      <name val="Tahoma"/>
      <family val="2"/>
    </font>
    <font>
      <u/>
      <sz val="10"/>
      <color indexed="81"/>
      <name val="Tahoma"/>
      <family val="2"/>
    </font>
    <font>
      <b/>
      <u/>
      <sz val="10"/>
      <color indexed="81"/>
      <name val="Tahoma"/>
      <family val="2"/>
    </font>
    <font>
      <sz val="12"/>
      <name val="Calibri"/>
      <family val="2"/>
      <scheme val="minor"/>
    </font>
    <font>
      <sz val="24"/>
      <name val="Comic Sans MS"/>
      <family val="4"/>
    </font>
    <font>
      <sz val="24"/>
      <name val="Calibri"/>
      <family val="2"/>
      <scheme val="minor"/>
    </font>
    <font>
      <b/>
      <sz val="24"/>
      <name val="Comic Sans MS"/>
      <family val="4"/>
    </font>
    <font>
      <sz val="24"/>
      <color theme="1"/>
      <name val="Comic Sans MS"/>
      <family val="4"/>
    </font>
    <font>
      <sz val="24"/>
      <color rgb="FFFF0000"/>
      <name val="Comic Sans MS"/>
      <family val="4"/>
    </font>
    <font>
      <b/>
      <sz val="36"/>
      <name val="Comic Sans MS"/>
      <family val="4"/>
    </font>
    <font>
      <sz val="22"/>
      <name val="Comic Sans MS"/>
      <family val="4"/>
    </font>
    <font>
      <b/>
      <sz val="36"/>
      <color indexed="9"/>
      <name val="Comic Sans MS"/>
      <family val="4"/>
    </font>
    <font>
      <b/>
      <sz val="24"/>
      <color rgb="FFFF0000"/>
      <name val="Comic Sans MS"/>
      <family val="4"/>
    </font>
    <font>
      <sz val="28"/>
      <name val="Calibri"/>
      <family val="2"/>
    </font>
    <font>
      <b/>
      <sz val="55"/>
      <name val="Calibri"/>
      <family val="2"/>
    </font>
    <font>
      <sz val="10"/>
      <color indexed="10"/>
      <name val="Tahoma"/>
      <family val="2"/>
    </font>
    <font>
      <sz val="10"/>
      <color indexed="53"/>
      <name val="Tahoma"/>
      <family val="2"/>
    </font>
    <font>
      <b/>
      <sz val="10"/>
      <color indexed="53"/>
      <name val="Tahoma"/>
      <family val="2"/>
    </font>
  </fonts>
  <fills count="2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CCFF"/>
        <bgColor indexed="40"/>
      </patternFill>
    </fill>
    <fill>
      <patternFill patternType="solid">
        <fgColor indexed="31"/>
        <bgColor indexed="40"/>
      </patternFill>
    </fill>
    <fill>
      <patternFill patternType="solid">
        <fgColor theme="0"/>
        <bgColor indexed="64"/>
      </patternFill>
    </fill>
    <fill>
      <patternFill patternType="solid">
        <fgColor rgb="FFCC00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75DBFF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hair">
        <color indexed="64"/>
      </bottom>
      <diagonal/>
    </border>
    <border>
      <left style="thick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ck">
        <color indexed="64"/>
      </right>
      <top style="hair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9" fontId="2" fillId="0" borderId="0" applyFont="0" applyFill="0" applyBorder="0" applyAlignment="0" applyProtection="0"/>
    <xf numFmtId="166" fontId="34" fillId="0" borderId="0" applyBorder="0" applyProtection="0"/>
    <xf numFmtId="0" fontId="34" fillId="0" borderId="0"/>
    <xf numFmtId="0" fontId="1" fillId="0" borderId="0"/>
    <xf numFmtId="9" fontId="34" fillId="0" borderId="0" applyBorder="0" applyProtection="0"/>
  </cellStyleXfs>
  <cellXfs count="457">
    <xf numFmtId="0" fontId="0" fillId="0" borderId="0" xfId="0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9" fontId="0" fillId="0" borderId="0" xfId="0" applyNumberFormat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0" xfId="0" applyFont="1"/>
    <xf numFmtId="10" fontId="0" fillId="0" borderId="0" xfId="0" applyNumberForma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2" borderId="4" xfId="0" applyFill="1" applyBorder="1" applyAlignment="1" applyProtection="1">
      <alignment horizontal="left"/>
      <protection locked="0"/>
    </xf>
    <xf numFmtId="0" fontId="2" fillId="3" borderId="2" xfId="0" applyFont="1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2" fillId="3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0" fillId="5" borderId="1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/>
    </xf>
    <xf numFmtId="0" fontId="2" fillId="6" borderId="10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 vertical="center"/>
    </xf>
    <xf numFmtId="0" fontId="2" fillId="6" borderId="11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5" borderId="3" xfId="0" applyFill="1" applyBorder="1"/>
    <xf numFmtId="0" fontId="2" fillId="5" borderId="2" xfId="0" applyFont="1" applyFill="1" applyBorder="1"/>
    <xf numFmtId="0" fontId="2" fillId="0" borderId="1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0" fillId="3" borderId="19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7" fillId="0" borderId="4" xfId="0" applyFont="1" applyBorder="1" applyAlignment="1" applyProtection="1">
      <alignment horizontal="center"/>
      <protection locked="0"/>
    </xf>
    <xf numFmtId="0" fontId="7" fillId="0" borderId="4" xfId="0" applyFont="1" applyBorder="1" applyAlignment="1">
      <alignment horizontal="center"/>
    </xf>
    <xf numFmtId="164" fontId="3" fillId="3" borderId="0" xfId="0" applyNumberFormat="1" applyFont="1" applyFill="1" applyAlignment="1" applyProtection="1">
      <alignment horizontal="center"/>
      <protection locked="0"/>
    </xf>
    <xf numFmtId="0" fontId="8" fillId="0" borderId="0" xfId="0" applyFont="1"/>
    <xf numFmtId="0" fontId="10" fillId="4" borderId="21" xfId="0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2" fillId="0" borderId="20" xfId="0" applyFont="1" applyBorder="1" applyAlignment="1">
      <alignment horizontal="center" vertical="center"/>
    </xf>
    <xf numFmtId="0" fontId="0" fillId="2" borderId="23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2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9" fontId="0" fillId="0" borderId="0" xfId="0" applyNumberFormat="1"/>
    <xf numFmtId="164" fontId="10" fillId="0" borderId="0" xfId="0" applyNumberFormat="1" applyFont="1" applyAlignment="1" applyProtection="1">
      <alignment horizontal="center"/>
      <protection locked="0"/>
    </xf>
    <xf numFmtId="0" fontId="14" fillId="0" borderId="0" xfId="0" applyFont="1" applyAlignment="1">
      <alignment horizontal="center"/>
    </xf>
    <xf numFmtId="0" fontId="10" fillId="10" borderId="32" xfId="0" applyFont="1" applyFill="1" applyBorder="1" applyAlignment="1" applyProtection="1">
      <alignment horizontal="center"/>
      <protection locked="0"/>
    </xf>
    <xf numFmtId="0" fontId="15" fillId="0" borderId="0" xfId="0" applyFont="1" applyAlignment="1">
      <alignment horizontal="center"/>
    </xf>
    <xf numFmtId="0" fontId="12" fillId="8" borderId="4" xfId="0" applyFont="1" applyFill="1" applyBorder="1" applyAlignment="1" applyProtection="1">
      <alignment vertical="center" wrapText="1"/>
      <protection locked="0"/>
    </xf>
    <xf numFmtId="0" fontId="16" fillId="0" borderId="0" xfId="0" applyFont="1" applyAlignment="1">
      <alignment horizontal="center"/>
    </xf>
    <xf numFmtId="9" fontId="0" fillId="2" borderId="4" xfId="0" applyNumberFormat="1" applyFill="1" applyBorder="1" applyAlignment="1" applyProtection="1">
      <alignment horizontal="center"/>
      <protection locked="0"/>
    </xf>
    <xf numFmtId="9" fontId="0" fillId="2" borderId="23" xfId="0" applyNumberFormat="1" applyFill="1" applyBorder="1" applyAlignment="1">
      <alignment horizontal="center"/>
    </xf>
    <xf numFmtId="0" fontId="2" fillId="9" borderId="1" xfId="0" applyFont="1" applyFill="1" applyBorder="1" applyAlignment="1">
      <alignment horizontal="center" vertical="center"/>
    </xf>
    <xf numFmtId="0" fontId="2" fillId="9" borderId="3" xfId="0" applyFont="1" applyFill="1" applyBorder="1" applyAlignment="1">
      <alignment horizontal="center" vertical="center"/>
    </xf>
    <xf numFmtId="0" fontId="2" fillId="9" borderId="2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0" fillId="5" borderId="0" xfId="0" applyFill="1" applyAlignment="1">
      <alignment horizontal="center"/>
    </xf>
    <xf numFmtId="0" fontId="2" fillId="0" borderId="14" xfId="0" applyFont="1" applyBorder="1" applyAlignment="1">
      <alignment horizontal="center"/>
    </xf>
    <xf numFmtId="0" fontId="0" fillId="0" borderId="34" xfId="0" applyBorder="1" applyAlignment="1">
      <alignment horizontal="center"/>
    </xf>
    <xf numFmtId="9" fontId="0" fillId="0" borderId="31" xfId="0" applyNumberFormat="1" applyBorder="1" applyAlignment="1">
      <alignment horizontal="center"/>
    </xf>
    <xf numFmtId="0" fontId="0" fillId="0" borderId="31" xfId="0" applyBorder="1" applyAlignment="1">
      <alignment horizontal="center"/>
    </xf>
    <xf numFmtId="0" fontId="10" fillId="11" borderId="32" xfId="0" applyFont="1" applyFill="1" applyBorder="1" applyAlignment="1" applyProtection="1">
      <alignment horizontal="center"/>
      <protection locked="0"/>
    </xf>
    <xf numFmtId="0" fontId="2" fillId="0" borderId="6" xfId="0" applyFont="1" applyBorder="1" applyAlignment="1">
      <alignment horizontal="center" vertical="center"/>
    </xf>
    <xf numFmtId="0" fontId="2" fillId="12" borderId="5" xfId="0" applyFont="1" applyFill="1" applyBorder="1" applyAlignment="1">
      <alignment horizontal="center"/>
    </xf>
    <xf numFmtId="0" fontId="0" fillId="12" borderId="0" xfId="0" applyFill="1" applyAlignment="1" applyProtection="1">
      <alignment horizontal="center"/>
      <protection locked="0"/>
    </xf>
    <xf numFmtId="9" fontId="0" fillId="12" borderId="0" xfId="0" applyNumberFormat="1" applyFill="1" applyAlignment="1" applyProtection="1">
      <alignment horizontal="center"/>
      <protection locked="0"/>
    </xf>
    <xf numFmtId="0" fontId="0" fillId="5" borderId="20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36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0" borderId="38" xfId="0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 applyProtection="1">
      <protection locked="0"/>
    </xf>
    <xf numFmtId="0" fontId="0" fillId="3" borderId="0" xfId="0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9" fontId="0" fillId="0" borderId="33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9" fontId="2" fillId="0" borderId="6" xfId="0" applyNumberFormat="1" applyFont="1" applyBorder="1" applyAlignment="1">
      <alignment horizontal="center"/>
    </xf>
    <xf numFmtId="0" fontId="0" fillId="0" borderId="4" xfId="0" applyBorder="1" applyAlignment="1" applyProtection="1">
      <alignment horizontal="center"/>
      <protection locked="0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9" fontId="2" fillId="0" borderId="43" xfId="0" applyNumberFormat="1" applyFont="1" applyBorder="1" applyAlignment="1">
      <alignment horizontal="center"/>
    </xf>
    <xf numFmtId="9" fontId="2" fillId="0" borderId="44" xfId="0" applyNumberFormat="1" applyFont="1" applyBorder="1" applyAlignment="1">
      <alignment horizontal="center"/>
    </xf>
    <xf numFmtId="9" fontId="2" fillId="0" borderId="45" xfId="0" applyNumberFormat="1" applyFont="1" applyBorder="1" applyAlignment="1">
      <alignment horizontal="center"/>
    </xf>
    <xf numFmtId="9" fontId="13" fillId="0" borderId="41" xfId="0" applyNumberFormat="1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/>
    </xf>
    <xf numFmtId="9" fontId="13" fillId="0" borderId="48" xfId="0" applyNumberFormat="1" applyFont="1" applyBorder="1" applyAlignment="1">
      <alignment horizontal="center" vertical="center"/>
    </xf>
    <xf numFmtId="9" fontId="13" fillId="0" borderId="41" xfId="0" applyNumberFormat="1" applyFont="1" applyBorder="1" applyAlignment="1">
      <alignment horizontal="center"/>
    </xf>
    <xf numFmtId="0" fontId="2" fillId="0" borderId="41" xfId="0" applyFont="1" applyBorder="1" applyAlignment="1">
      <alignment horizontal="center"/>
    </xf>
    <xf numFmtId="9" fontId="13" fillId="0" borderId="0" xfId="0" applyNumberFormat="1" applyFont="1" applyAlignment="1">
      <alignment horizontal="center" vertical="center"/>
    </xf>
    <xf numFmtId="9" fontId="13" fillId="0" borderId="0" xfId="0" applyNumberFormat="1" applyFont="1" applyAlignment="1">
      <alignment horizontal="center"/>
    </xf>
    <xf numFmtId="0" fontId="0" fillId="13" borderId="39" xfId="0" applyFill="1" applyBorder="1" applyAlignment="1">
      <alignment horizontal="center"/>
    </xf>
    <xf numFmtId="0" fontId="2" fillId="0" borderId="14" xfId="0" applyFont="1" applyBorder="1"/>
    <xf numFmtId="0" fontId="5" fillId="0" borderId="0" xfId="0" applyFont="1" applyAlignment="1">
      <alignment horizontal="center" vertical="center"/>
    </xf>
    <xf numFmtId="0" fontId="0" fillId="2" borderId="4" xfId="0" applyFill="1" applyBorder="1" applyAlignment="1" applyProtection="1">
      <alignment horizontal="left" vertical="center"/>
      <protection locked="0"/>
    </xf>
    <xf numFmtId="0" fontId="6" fillId="0" borderId="0" xfId="0" applyFont="1" applyAlignment="1">
      <alignment horizontal="center" vertical="center"/>
    </xf>
    <xf numFmtId="0" fontId="12" fillId="8" borderId="4" xfId="0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2" fillId="9" borderId="10" xfId="0" applyFont="1" applyFill="1" applyBorder="1" applyAlignment="1">
      <alignment horizontal="center" vertical="center"/>
    </xf>
    <xf numFmtId="0" fontId="2" fillId="9" borderId="5" xfId="0" applyFont="1" applyFill="1" applyBorder="1" applyAlignment="1">
      <alignment horizontal="center" vertical="center"/>
    </xf>
    <xf numFmtId="0" fontId="2" fillId="9" borderId="11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9" fontId="0" fillId="2" borderId="4" xfId="0" applyNumberFormat="1" applyFill="1" applyBorder="1" applyAlignment="1">
      <alignment horizontal="center"/>
    </xf>
    <xf numFmtId="0" fontId="0" fillId="2" borderId="2" xfId="0" applyFill="1" applyBorder="1" applyAlignment="1" applyProtection="1">
      <alignment horizontal="left" vertical="center"/>
      <protection locked="0"/>
    </xf>
    <xf numFmtId="0" fontId="2" fillId="6" borderId="0" xfId="0" applyFont="1" applyFill="1" applyAlignment="1">
      <alignment horizontal="center"/>
    </xf>
    <xf numFmtId="0" fontId="15" fillId="13" borderId="14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5" fillId="13" borderId="4" xfId="0" applyFont="1" applyFill="1" applyBorder="1" applyAlignment="1">
      <alignment horizontal="center" vertical="center"/>
    </xf>
    <xf numFmtId="0" fontId="15" fillId="13" borderId="7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25" xfId="0" applyFill="1" applyBorder="1" applyAlignment="1" applyProtection="1">
      <alignment horizontal="center" vertical="center"/>
      <protection locked="0"/>
    </xf>
    <xf numFmtId="9" fontId="0" fillId="0" borderId="0" xfId="0" applyNumberFormat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9" fontId="2" fillId="0" borderId="62" xfId="0" applyNumberFormat="1" applyFont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0" fillId="2" borderId="0" xfId="0" applyFill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0" borderId="17" xfId="0" applyFont="1" applyBorder="1" applyAlignment="1">
      <alignment horizontal="center" vertical="center"/>
    </xf>
    <xf numFmtId="9" fontId="0" fillId="4" borderId="29" xfId="0" applyNumberFormat="1" applyFill="1" applyBorder="1" applyAlignment="1">
      <alignment horizontal="center" vertical="center"/>
    </xf>
    <xf numFmtId="9" fontId="0" fillId="4" borderId="30" xfId="0" applyNumberForma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9" fontId="0" fillId="0" borderId="9" xfId="0" applyNumberFormat="1" applyBorder="1" applyAlignment="1">
      <alignment horizontal="center" vertical="center"/>
    </xf>
    <xf numFmtId="9" fontId="0" fillId="0" borderId="18" xfId="0" applyNumberFormat="1" applyBorder="1" applyAlignment="1">
      <alignment horizontal="center" vertical="center"/>
    </xf>
    <xf numFmtId="9" fontId="0" fillId="7" borderId="14" xfId="0" applyNumberFormat="1" applyFill="1" applyBorder="1" applyAlignment="1">
      <alignment horizontal="center" vertical="center"/>
    </xf>
    <xf numFmtId="9" fontId="2" fillId="5" borderId="14" xfId="0" applyNumberFormat="1" applyFont="1" applyFill="1" applyBorder="1" applyAlignment="1">
      <alignment horizontal="center" vertical="center"/>
    </xf>
    <xf numFmtId="9" fontId="0" fillId="5" borderId="4" xfId="0" applyNumberForma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9" fontId="2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3" fillId="0" borderId="0" xfId="0" applyFont="1"/>
    <xf numFmtId="0" fontId="11" fillId="0" borderId="0" xfId="0" applyFont="1" applyAlignment="1">
      <alignment vertical="center"/>
    </xf>
    <xf numFmtId="0" fontId="7" fillId="0" borderId="0" xfId="0" applyFont="1"/>
    <xf numFmtId="9" fontId="13" fillId="0" borderId="63" xfId="0" applyNumberFormat="1" applyFont="1" applyBorder="1" applyAlignment="1">
      <alignment horizontal="center" vertical="center"/>
    </xf>
    <xf numFmtId="9" fontId="13" fillId="0" borderId="47" xfId="0" applyNumberFormat="1" applyFont="1" applyBorder="1" applyAlignment="1">
      <alignment horizontal="center" vertical="center"/>
    </xf>
    <xf numFmtId="0" fontId="13" fillId="0" borderId="0" xfId="0" applyFont="1" applyProtection="1">
      <protection locked="0"/>
    </xf>
    <xf numFmtId="0" fontId="15" fillId="0" borderId="56" xfId="0" applyFont="1" applyBorder="1" applyAlignment="1" applyProtection="1">
      <alignment horizontal="center" vertical="center"/>
      <protection locked="0"/>
    </xf>
    <xf numFmtId="0" fontId="15" fillId="0" borderId="41" xfId="0" applyFont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9" borderId="4" xfId="0" applyFont="1" applyFill="1" applyBorder="1" applyAlignment="1">
      <alignment horizontal="center" vertical="center"/>
    </xf>
    <xf numFmtId="0" fontId="15" fillId="0" borderId="8" xfId="0" applyFont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center" vertical="center"/>
      <protection locked="0"/>
    </xf>
    <xf numFmtId="0" fontId="2" fillId="2" borderId="5" xfId="0" applyFont="1" applyFill="1" applyBorder="1" applyAlignment="1" applyProtection="1">
      <alignment horizontal="center" vertical="center"/>
      <protection locked="0"/>
    </xf>
    <xf numFmtId="0" fontId="2" fillId="0" borderId="0" xfId="1"/>
    <xf numFmtId="0" fontId="25" fillId="0" borderId="0" xfId="1" applyFont="1"/>
    <xf numFmtId="0" fontId="28" fillId="0" borderId="0" xfId="1" applyFont="1"/>
    <xf numFmtId="0" fontId="28" fillId="0" borderId="0" xfId="1" applyFont="1" applyAlignment="1">
      <alignment horizontal="left"/>
    </xf>
    <xf numFmtId="165" fontId="28" fillId="0" borderId="0" xfId="1" applyNumberFormat="1" applyFont="1" applyAlignment="1">
      <alignment horizontal="left" vertical="center"/>
    </xf>
    <xf numFmtId="0" fontId="30" fillId="0" borderId="0" xfId="1" applyFont="1" applyAlignment="1">
      <alignment horizontal="left" vertical="center"/>
    </xf>
    <xf numFmtId="0" fontId="30" fillId="0" borderId="0" xfId="1" applyFont="1"/>
    <xf numFmtId="9" fontId="30" fillId="0" borderId="0" xfId="1" applyNumberFormat="1" applyFont="1"/>
    <xf numFmtId="9" fontId="30" fillId="0" borderId="0" xfId="1" applyNumberFormat="1" applyFont="1" applyAlignment="1">
      <alignment horizontal="center"/>
    </xf>
    <xf numFmtId="0" fontId="30" fillId="0" borderId="0" xfId="1" applyFont="1" applyAlignment="1">
      <alignment horizontal="center"/>
    </xf>
    <xf numFmtId="0" fontId="31" fillId="0" borderId="0" xfId="1" applyFont="1"/>
    <xf numFmtId="0" fontId="30" fillId="0" borderId="0" xfId="1" applyFont="1" applyAlignment="1">
      <alignment vertical="center"/>
    </xf>
    <xf numFmtId="0" fontId="30" fillId="17" borderId="0" xfId="1" applyFont="1" applyFill="1" applyAlignment="1">
      <alignment horizontal="center" vertical="center"/>
    </xf>
    <xf numFmtId="0" fontId="30" fillId="19" borderId="0" xfId="1" applyFont="1" applyFill="1" applyAlignment="1">
      <alignment horizontal="center" vertical="center"/>
    </xf>
    <xf numFmtId="0" fontId="30" fillId="18" borderId="0" xfId="1" applyFont="1" applyFill="1" applyAlignment="1">
      <alignment horizontal="center" vertical="center"/>
    </xf>
    <xf numFmtId="0" fontId="28" fillId="0" borderId="0" xfId="1" applyFont="1" applyAlignment="1">
      <alignment horizontal="center" vertical="center"/>
    </xf>
    <xf numFmtId="165" fontId="28" fillId="0" borderId="0" xfId="1" applyNumberFormat="1" applyFont="1" applyAlignment="1">
      <alignment horizontal="center" vertical="center"/>
    </xf>
    <xf numFmtId="0" fontId="30" fillId="16" borderId="0" xfId="1" applyFont="1" applyFill="1" applyAlignment="1">
      <alignment horizontal="center" vertical="center"/>
    </xf>
    <xf numFmtId="0" fontId="30" fillId="21" borderId="0" xfId="1" applyFont="1" applyFill="1" applyAlignment="1">
      <alignment horizontal="center" vertical="center"/>
    </xf>
    <xf numFmtId="0" fontId="30" fillId="13" borderId="0" xfId="1" applyFont="1" applyFill="1" applyAlignment="1">
      <alignment horizontal="center" vertical="center"/>
    </xf>
    <xf numFmtId="0" fontId="30" fillId="15" borderId="0" xfId="1" applyFont="1" applyFill="1" applyAlignment="1">
      <alignment horizontal="center" vertical="center"/>
    </xf>
    <xf numFmtId="0" fontId="28" fillId="22" borderId="0" xfId="1" applyFont="1" applyFill="1" applyAlignment="1">
      <alignment horizontal="center" vertical="center"/>
    </xf>
    <xf numFmtId="0" fontId="29" fillId="0" borderId="0" xfId="1" applyFont="1"/>
    <xf numFmtId="0" fontId="32" fillId="0" borderId="0" xfId="1" applyFont="1" applyProtection="1">
      <protection locked="0"/>
    </xf>
    <xf numFmtId="0" fontId="3" fillId="0" borderId="0" xfId="1" applyFont="1" applyAlignment="1">
      <alignment vertical="center"/>
    </xf>
    <xf numFmtId="0" fontId="28" fillId="16" borderId="0" xfId="1" applyFont="1" applyFill="1" applyAlignment="1">
      <alignment horizontal="center" vertical="center"/>
    </xf>
    <xf numFmtId="2" fontId="28" fillId="0" borderId="0" xfId="1" applyNumberFormat="1" applyFont="1" applyAlignment="1">
      <alignment horizontal="center" vertical="center"/>
    </xf>
    <xf numFmtId="0" fontId="28" fillId="0" borderId="0" xfId="1" applyFont="1" applyAlignment="1">
      <alignment horizontal="center"/>
    </xf>
    <xf numFmtId="0" fontId="30" fillId="0" borderId="0" xfId="1" applyFont="1" applyAlignment="1">
      <alignment horizontal="center" vertical="center"/>
    </xf>
    <xf numFmtId="165" fontId="28" fillId="0" borderId="0" xfId="1" applyNumberFormat="1" applyFont="1" applyAlignment="1">
      <alignment horizontal="center"/>
    </xf>
    <xf numFmtId="1" fontId="28" fillId="0" borderId="0" xfId="1" applyNumberFormat="1" applyFont="1" applyAlignment="1">
      <alignment horizontal="center"/>
    </xf>
    <xf numFmtId="0" fontId="35" fillId="0" borderId="0" xfId="1" applyFont="1"/>
    <xf numFmtId="0" fontId="37" fillId="0" borderId="0" xfId="0" applyFont="1"/>
    <xf numFmtId="0" fontId="40" fillId="0" borderId="0" xfId="0" applyFont="1"/>
    <xf numFmtId="9" fontId="15" fillId="0" borderId="4" xfId="0" applyNumberFormat="1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9" fontId="2" fillId="0" borderId="69" xfId="0" applyNumberFormat="1" applyFont="1" applyBorder="1" applyAlignment="1">
      <alignment horizontal="center" vertical="center"/>
    </xf>
    <xf numFmtId="0" fontId="0" fillId="2" borderId="66" xfId="0" applyFill="1" applyBorder="1" applyAlignment="1">
      <alignment horizontal="center"/>
    </xf>
    <xf numFmtId="0" fontId="0" fillId="2" borderId="31" xfId="0" applyFill="1" applyBorder="1" applyAlignment="1" applyProtection="1">
      <alignment horizontal="center" vertical="center"/>
      <protection locked="0"/>
    </xf>
    <xf numFmtId="0" fontId="0" fillId="2" borderId="31" xfId="0" applyFill="1" applyBorder="1" applyAlignment="1">
      <alignment horizontal="center" vertical="center"/>
    </xf>
    <xf numFmtId="9" fontId="0" fillId="7" borderId="2" xfId="0" applyNumberFormat="1" applyFill="1" applyBorder="1" applyAlignment="1">
      <alignment horizontal="center" vertical="center"/>
    </xf>
    <xf numFmtId="0" fontId="2" fillId="2" borderId="4" xfId="0" applyFont="1" applyFill="1" applyBorder="1" applyAlignment="1" applyProtection="1">
      <alignment horizontal="left"/>
      <protection locked="0"/>
    </xf>
    <xf numFmtId="0" fontId="2" fillId="5" borderId="33" xfId="0" applyFont="1" applyFill="1" applyBorder="1" applyAlignment="1">
      <alignment horizontal="center" vertical="center"/>
    </xf>
    <xf numFmtId="9" fontId="0" fillId="5" borderId="33" xfId="0" applyNumberForma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1" fillId="0" borderId="0" xfId="1" applyFont="1"/>
    <xf numFmtId="0" fontId="41" fillId="0" borderId="0" xfId="1" applyFont="1" applyAlignment="1">
      <alignment horizontal="center"/>
    </xf>
    <xf numFmtId="165" fontId="28" fillId="0" borderId="0" xfId="1" applyNumberFormat="1" applyFont="1" applyAlignment="1">
      <alignment horizontal="left"/>
    </xf>
    <xf numFmtId="165" fontId="28" fillId="0" borderId="0" xfId="1" applyNumberFormat="1" applyFont="1"/>
    <xf numFmtId="0" fontId="42" fillId="0" borderId="0" xfId="1" applyFont="1" applyAlignment="1">
      <alignment horizontal="center" vertical="center" textRotation="90"/>
    </xf>
    <xf numFmtId="0" fontId="32" fillId="0" borderId="0" xfId="1" applyFont="1"/>
    <xf numFmtId="1" fontId="28" fillId="0" borderId="0" xfId="1" applyNumberFormat="1" applyFont="1" applyAlignment="1">
      <alignment horizontal="center" vertical="center"/>
    </xf>
    <xf numFmtId="0" fontId="43" fillId="0" borderId="0" xfId="1" applyFont="1" applyAlignment="1">
      <alignment vertical="top" wrapText="1"/>
    </xf>
    <xf numFmtId="0" fontId="43" fillId="0" borderId="0" xfId="1" applyFont="1" applyAlignment="1">
      <alignment vertical="top"/>
    </xf>
    <xf numFmtId="0" fontId="2" fillId="2" borderId="2" xfId="0" applyFont="1" applyFill="1" applyBorder="1" applyAlignment="1">
      <alignment horizontal="center" vertical="center"/>
    </xf>
    <xf numFmtId="0" fontId="47" fillId="0" borderId="0" xfId="1" applyFont="1"/>
    <xf numFmtId="0" fontId="46" fillId="0" borderId="0" xfId="1" applyFont="1" applyAlignment="1">
      <alignment vertical="center"/>
    </xf>
    <xf numFmtId="0" fontId="2" fillId="2" borderId="4" xfId="0" applyFont="1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49" fillId="12" borderId="0" xfId="1" applyFont="1" applyFill="1" applyAlignment="1">
      <alignment vertical="center"/>
    </xf>
    <xf numFmtId="0" fontId="49" fillId="0" borderId="0" xfId="1" applyFont="1"/>
    <xf numFmtId="0" fontId="50" fillId="0" borderId="0" xfId="0" applyFont="1" applyAlignment="1">
      <alignment horizontal="center"/>
    </xf>
    <xf numFmtId="0" fontId="49" fillId="0" borderId="4" xfId="1" applyFont="1" applyBorder="1" applyAlignment="1">
      <alignment vertical="center"/>
    </xf>
    <xf numFmtId="0" fontId="49" fillId="0" borderId="4" xfId="1" applyFont="1" applyBorder="1" applyAlignment="1">
      <alignment horizontal="left" vertical="center"/>
    </xf>
    <xf numFmtId="0" fontId="49" fillId="0" borderId="0" xfId="1" applyFont="1" applyAlignment="1">
      <alignment horizontal="left"/>
    </xf>
    <xf numFmtId="0" fontId="51" fillId="0" borderId="0" xfId="0" applyFont="1" applyAlignment="1">
      <alignment horizontal="center"/>
    </xf>
    <xf numFmtId="0" fontId="49" fillId="0" borderId="0" xfId="0" applyFont="1"/>
    <xf numFmtId="167" fontId="49" fillId="0" borderId="0" xfId="3" applyNumberFormat="1" applyFont="1" applyBorder="1" applyProtection="1"/>
    <xf numFmtId="167" fontId="52" fillId="0" borderId="4" xfId="3" applyNumberFormat="1" applyFont="1" applyBorder="1" applyProtection="1"/>
    <xf numFmtId="168" fontId="52" fillId="17" borderId="4" xfId="3" applyNumberFormat="1" applyFont="1" applyFill="1" applyBorder="1" applyProtection="1"/>
    <xf numFmtId="168" fontId="49" fillId="0" borderId="4" xfId="3" applyNumberFormat="1" applyFont="1" applyBorder="1" applyProtection="1"/>
    <xf numFmtId="0" fontId="53" fillId="0" borderId="4" xfId="4" applyFont="1" applyBorder="1"/>
    <xf numFmtId="0" fontId="53" fillId="0" borderId="0" xfId="4" applyFont="1"/>
    <xf numFmtId="169" fontId="53" fillId="17" borderId="4" xfId="4" applyNumberFormat="1" applyFont="1" applyFill="1" applyBorder="1"/>
    <xf numFmtId="0" fontId="53" fillId="17" borderId="4" xfId="4" applyFont="1" applyFill="1" applyBorder="1"/>
    <xf numFmtId="169" fontId="54" fillId="17" borderId="4" xfId="5" applyNumberFormat="1" applyFont="1" applyFill="1" applyBorder="1"/>
    <xf numFmtId="169" fontId="55" fillId="23" borderId="4" xfId="4" applyNumberFormat="1" applyFont="1" applyFill="1" applyBorder="1"/>
    <xf numFmtId="169" fontId="55" fillId="17" borderId="4" xfId="4" applyNumberFormat="1" applyFont="1" applyFill="1" applyBorder="1"/>
    <xf numFmtId="0" fontId="55" fillId="0" borderId="4" xfId="4" applyFont="1" applyBorder="1"/>
    <xf numFmtId="169" fontId="56" fillId="0" borderId="4" xfId="5" applyNumberFormat="1" applyFont="1" applyBorder="1"/>
    <xf numFmtId="0" fontId="55" fillId="0" borderId="0" xfId="4" applyFont="1"/>
    <xf numFmtId="9" fontId="54" fillId="17" borderId="4" xfId="5" applyNumberFormat="1" applyFont="1" applyFill="1" applyBorder="1"/>
    <xf numFmtId="9" fontId="56" fillId="0" borderId="4" xfId="5" applyNumberFormat="1" applyFont="1" applyBorder="1"/>
    <xf numFmtId="169" fontId="55" fillId="0" borderId="4" xfId="4" applyNumberFormat="1" applyFont="1" applyBorder="1"/>
    <xf numFmtId="169" fontId="53" fillId="17" borderId="4" xfId="6" applyNumberFormat="1" applyFont="1" applyFill="1" applyBorder="1"/>
    <xf numFmtId="169" fontId="55" fillId="0" borderId="4" xfId="6" applyNumberFormat="1" applyFont="1" applyBorder="1"/>
    <xf numFmtId="0" fontId="10" fillId="4" borderId="21" xfId="0" applyFont="1" applyFill="1" applyBorder="1" applyAlignment="1">
      <alignment horizontal="center"/>
    </xf>
    <xf numFmtId="0" fontId="0" fillId="2" borderId="2" xfId="0" applyFill="1" applyBorder="1" applyAlignment="1" applyProtection="1">
      <alignment horizontal="left"/>
      <protection locked="0"/>
    </xf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9" fillId="24" borderId="0" xfId="1" applyFont="1" applyFill="1" applyAlignment="1">
      <alignment horizontal="center" vertical="center"/>
    </xf>
    <xf numFmtId="0" fontId="28" fillId="19" borderId="0" xfId="1" applyFont="1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10" fillId="4" borderId="21" xfId="0" applyFont="1" applyFill="1" applyBorder="1" applyAlignment="1" applyProtection="1">
      <alignment horizontal="center" vertical="center"/>
      <protection locked="0"/>
    </xf>
    <xf numFmtId="164" fontId="3" fillId="3" borderId="0" xfId="0" applyNumberFormat="1" applyFont="1" applyFill="1" applyAlignment="1" applyProtection="1">
      <alignment horizontal="center" vertical="center"/>
      <protection locked="0"/>
    </xf>
    <xf numFmtId="164" fontId="10" fillId="0" borderId="0" xfId="0" applyNumberFormat="1" applyFont="1" applyAlignment="1" applyProtection="1">
      <alignment horizontal="center" vertical="center"/>
      <protection locked="0"/>
    </xf>
    <xf numFmtId="0" fontId="2" fillId="5" borderId="1" xfId="0" applyFont="1" applyFill="1" applyBorder="1" applyAlignment="1">
      <alignment vertical="center" wrapText="1"/>
    </xf>
    <xf numFmtId="0" fontId="2" fillId="5" borderId="3" xfId="0" applyFont="1" applyFill="1" applyBorder="1" applyAlignment="1">
      <alignment vertical="center" wrapText="1"/>
    </xf>
    <xf numFmtId="0" fontId="2" fillId="5" borderId="2" xfId="0" applyFont="1" applyFill="1" applyBorder="1" applyAlignment="1">
      <alignment vertical="center" wrapText="1"/>
    </xf>
    <xf numFmtId="0" fontId="0" fillId="3" borderId="4" xfId="0" applyFill="1" applyBorder="1" applyAlignment="1">
      <alignment vertical="center"/>
    </xf>
    <xf numFmtId="164" fontId="10" fillId="2" borderId="21" xfId="0" applyNumberFormat="1" applyFont="1" applyFill="1" applyBorder="1" applyProtection="1">
      <protection locked="0"/>
    </xf>
    <xf numFmtId="164" fontId="10" fillId="2" borderId="22" xfId="0" applyNumberFormat="1" applyFont="1" applyFill="1" applyBorder="1" applyProtection="1">
      <protection locked="0"/>
    </xf>
    <xf numFmtId="0" fontId="7" fillId="0" borderId="26" xfId="0" applyFont="1" applyBorder="1"/>
    <xf numFmtId="0" fontId="7" fillId="0" borderId="27" xfId="0" applyFont="1" applyBorder="1"/>
    <xf numFmtId="0" fontId="10" fillId="2" borderId="22" xfId="0" applyFont="1" applyFill="1" applyBorder="1" applyAlignment="1" applyProtection="1">
      <alignment horizontal="center" vertical="center"/>
      <protection locked="0"/>
    </xf>
    <xf numFmtId="170" fontId="10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5" borderId="1" xfId="0" applyFont="1" applyFill="1" applyBorder="1"/>
    <xf numFmtId="0" fontId="2" fillId="2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9" fontId="2" fillId="2" borderId="4" xfId="0" applyNumberFormat="1" applyFont="1" applyFill="1" applyBorder="1" applyAlignment="1">
      <alignment horizontal="center"/>
    </xf>
    <xf numFmtId="9" fontId="2" fillId="12" borderId="0" xfId="0" applyNumberFormat="1" applyFont="1" applyFill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12" borderId="0" xfId="0" applyFont="1" applyFill="1" applyAlignment="1" applyProtection="1">
      <alignment horizontal="center"/>
      <protection locked="0"/>
    </xf>
    <xf numFmtId="0" fontId="42" fillId="0" borderId="0" xfId="1" applyFont="1" applyAlignment="1">
      <alignment vertical="center" textRotation="90"/>
    </xf>
    <xf numFmtId="0" fontId="66" fillId="0" borderId="0" xfId="1" applyFont="1"/>
    <xf numFmtId="0" fontId="67" fillId="0" borderId="0" xfId="1" applyFont="1"/>
    <xf numFmtId="0" fontId="68" fillId="0" borderId="0" xfId="1" applyFont="1"/>
    <xf numFmtId="0" fontId="49" fillId="0" borderId="0" xfId="1" applyFont="1" applyAlignment="1">
      <alignment vertical="center"/>
    </xf>
    <xf numFmtId="0" fontId="49" fillId="0" borderId="0" xfId="1" applyFont="1" applyAlignment="1">
      <alignment horizontal="left" vertical="center"/>
    </xf>
    <xf numFmtId="0" fontId="28" fillId="0" borderId="0" xfId="1" applyFont="1" applyAlignment="1">
      <alignment horizontal="left" vertical="top"/>
    </xf>
    <xf numFmtId="0" fontId="32" fillId="0" borderId="0" xfId="1" applyFont="1" applyAlignment="1">
      <alignment horizontal="left" vertical="top"/>
    </xf>
    <xf numFmtId="0" fontId="67" fillId="0" borderId="4" xfId="1" applyFont="1" applyBorder="1" applyAlignment="1" applyProtection="1">
      <alignment textRotation="90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67" fillId="0" borderId="1" xfId="1" applyFont="1" applyBorder="1" applyAlignment="1" applyProtection="1">
      <alignment textRotation="90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28" fillId="0" borderId="3" xfId="1" applyFont="1" applyBorder="1"/>
    <xf numFmtId="0" fontId="28" fillId="0" borderId="2" xfId="1" applyFont="1" applyBorder="1"/>
    <xf numFmtId="0" fontId="67" fillId="0" borderId="10" xfId="1" applyFont="1" applyBorder="1" applyAlignment="1" applyProtection="1">
      <alignment textRotation="90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28" fillId="0" borderId="5" xfId="1" applyFont="1" applyBorder="1"/>
    <xf numFmtId="0" fontId="28" fillId="0" borderId="11" xfId="1" applyFont="1" applyBorder="1"/>
    <xf numFmtId="165" fontId="28" fillId="0" borderId="3" xfId="1" applyNumberFormat="1" applyFont="1" applyBorder="1" applyAlignment="1">
      <alignment horizontal="left" vertical="center"/>
    </xf>
    <xf numFmtId="0" fontId="67" fillId="0" borderId="0" xfId="1" applyFont="1" applyAlignment="1">
      <alignment vertical="top" wrapText="1"/>
    </xf>
    <xf numFmtId="0" fontId="69" fillId="25" borderId="0" xfId="1" applyFont="1" applyFill="1" applyAlignment="1">
      <alignment horizontal="left" vertical="center"/>
    </xf>
    <xf numFmtId="0" fontId="28" fillId="25" borderId="0" xfId="1" applyFont="1" applyFill="1"/>
    <xf numFmtId="0" fontId="69" fillId="25" borderId="0" xfId="1" applyFont="1" applyFill="1"/>
    <xf numFmtId="0" fontId="68" fillId="25" borderId="0" xfId="1" applyFont="1" applyFill="1"/>
    <xf numFmtId="0" fontId="29" fillId="25" borderId="0" xfId="1" applyFont="1" applyFill="1"/>
    <xf numFmtId="0" fontId="66" fillId="25" borderId="0" xfId="1" applyFont="1" applyFill="1"/>
    <xf numFmtId="0" fontId="67" fillId="0" borderId="3" xfId="1" applyFont="1" applyBorder="1" applyAlignment="1">
      <alignment textRotation="90"/>
    </xf>
    <xf numFmtId="0" fontId="67" fillId="0" borderId="2" xfId="1" applyFont="1" applyBorder="1" applyAlignment="1">
      <alignment textRotation="90"/>
    </xf>
    <xf numFmtId="0" fontId="67" fillId="0" borderId="0" xfId="1" applyFont="1" applyAlignment="1">
      <alignment horizontal="center" textRotation="90"/>
    </xf>
    <xf numFmtId="0" fontId="30" fillId="0" borderId="2" xfId="1" applyFont="1" applyBorder="1" applyAlignment="1">
      <alignment horizontal="left" vertical="center"/>
    </xf>
    <xf numFmtId="0" fontId="42" fillId="0" borderId="0" xfId="1" applyFont="1" applyAlignment="1" applyProtection="1">
      <alignment vertical="center" textRotation="90"/>
      <protection locked="0"/>
    </xf>
    <xf numFmtId="164" fontId="10" fillId="2" borderId="21" xfId="0" applyNumberFormat="1" applyFont="1" applyFill="1" applyBorder="1" applyAlignment="1" applyProtection="1">
      <alignment horizontal="center"/>
      <protection locked="0"/>
    </xf>
    <xf numFmtId="164" fontId="10" fillId="2" borderId="22" xfId="0" applyNumberFormat="1" applyFont="1" applyFill="1" applyBorder="1" applyAlignment="1" applyProtection="1">
      <alignment horizontal="center"/>
      <protection locked="0"/>
    </xf>
    <xf numFmtId="0" fontId="2" fillId="0" borderId="14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7" fillId="0" borderId="26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2" fillId="0" borderId="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72" fillId="25" borderId="0" xfId="1" applyFont="1" applyFill="1" applyAlignment="1">
      <alignment horizontal="center" vertical="center"/>
    </xf>
    <xf numFmtId="0" fontId="72" fillId="0" borderId="4" xfId="1" applyFont="1" applyBorder="1" applyAlignment="1">
      <alignment horizontal="center" vertical="center"/>
    </xf>
    <xf numFmtId="0" fontId="74" fillId="20" borderId="4" xfId="1" applyFont="1" applyFill="1" applyBorder="1" applyAlignment="1" applyProtection="1">
      <alignment horizontal="center" vertical="center"/>
      <protection locked="0"/>
    </xf>
    <xf numFmtId="0" fontId="72" fillId="25" borderId="10" xfId="1" applyFont="1" applyFill="1" applyBorder="1" applyAlignment="1" applyProtection="1">
      <alignment horizontal="center" vertical="center"/>
      <protection locked="0"/>
    </xf>
    <xf numFmtId="0" fontId="72" fillId="25" borderId="8" xfId="1" applyFont="1" applyFill="1" applyBorder="1" applyAlignment="1" applyProtection="1">
      <alignment horizontal="center" vertical="center"/>
      <protection locked="0"/>
    </xf>
    <xf numFmtId="0" fontId="72" fillId="25" borderId="11" xfId="1" applyFont="1" applyFill="1" applyBorder="1" applyAlignment="1" applyProtection="1">
      <alignment horizontal="center" vertical="center"/>
      <protection locked="0"/>
    </xf>
    <xf numFmtId="0" fontId="72" fillId="25" borderId="70" xfId="1" applyFont="1" applyFill="1" applyBorder="1" applyAlignment="1" applyProtection="1">
      <alignment horizontal="center" vertical="center"/>
      <protection locked="0"/>
    </xf>
    <xf numFmtId="0" fontId="72" fillId="25" borderId="19" xfId="1" applyFont="1" applyFill="1" applyBorder="1" applyAlignment="1" applyProtection="1">
      <alignment horizontal="center" vertical="center"/>
      <protection locked="0"/>
    </xf>
    <xf numFmtId="0" fontId="72" fillId="25" borderId="20" xfId="1" applyFont="1" applyFill="1" applyBorder="1" applyAlignment="1" applyProtection="1">
      <alignment horizontal="center" vertical="center"/>
      <protection locked="0"/>
    </xf>
    <xf numFmtId="0" fontId="71" fillId="0" borderId="0" xfId="0" applyFont="1" applyAlignment="1">
      <alignment horizontal="center" vertical="center"/>
    </xf>
    <xf numFmtId="0" fontId="67" fillId="0" borderId="4" xfId="1" applyFont="1" applyBorder="1" applyAlignment="1">
      <alignment horizontal="left" vertical="top"/>
    </xf>
    <xf numFmtId="0" fontId="67" fillId="0" borderId="4" xfId="1" applyFont="1" applyBorder="1" applyAlignment="1">
      <alignment horizontal="left"/>
    </xf>
    <xf numFmtId="0" fontId="67" fillId="0" borderId="10" xfId="1" applyFont="1" applyBorder="1" applyAlignment="1">
      <alignment horizontal="left" vertical="top"/>
    </xf>
    <xf numFmtId="0" fontId="67" fillId="0" borderId="8" xfId="1" applyFont="1" applyBorder="1" applyAlignment="1">
      <alignment horizontal="left" vertical="top"/>
    </xf>
    <xf numFmtId="0" fontId="67" fillId="0" borderId="5" xfId="1" applyFont="1" applyBorder="1" applyAlignment="1">
      <alignment horizontal="left" vertical="top"/>
    </xf>
    <xf numFmtId="0" fontId="67" fillId="0" borderId="0" xfId="1" applyFont="1" applyAlignment="1">
      <alignment horizontal="left" vertical="top"/>
    </xf>
    <xf numFmtId="0" fontId="67" fillId="0" borderId="11" xfId="1" applyFont="1" applyBorder="1" applyAlignment="1">
      <alignment horizontal="left" vertical="top"/>
    </xf>
    <xf numFmtId="0" fontId="67" fillId="0" borderId="70" xfId="1" applyFont="1" applyBorder="1" applyAlignment="1">
      <alignment horizontal="left" vertical="top"/>
    </xf>
    <xf numFmtId="0" fontId="73" fillId="23" borderId="8" xfId="1" applyFont="1" applyFill="1" applyBorder="1" applyAlignment="1" applyProtection="1">
      <alignment horizontal="left" vertical="top"/>
      <protection locked="0"/>
    </xf>
    <xf numFmtId="0" fontId="73" fillId="23" borderId="19" xfId="1" applyFont="1" applyFill="1" applyBorder="1" applyAlignment="1" applyProtection="1">
      <alignment horizontal="left" vertical="top"/>
      <protection locked="0"/>
    </xf>
    <xf numFmtId="0" fontId="73" fillId="23" borderId="0" xfId="1" applyFont="1" applyFill="1" applyAlignment="1" applyProtection="1">
      <alignment horizontal="left" vertical="top"/>
      <protection locked="0"/>
    </xf>
    <xf numFmtId="0" fontId="73" fillId="23" borderId="6" xfId="1" applyFont="1" applyFill="1" applyBorder="1" applyAlignment="1" applyProtection="1">
      <alignment horizontal="left" vertical="top"/>
      <protection locked="0"/>
    </xf>
    <xf numFmtId="0" fontId="73" fillId="23" borderId="70" xfId="1" applyFont="1" applyFill="1" applyBorder="1" applyAlignment="1" applyProtection="1">
      <alignment horizontal="left" vertical="top"/>
      <protection locked="0"/>
    </xf>
    <xf numFmtId="0" fontId="73" fillId="23" borderId="20" xfId="1" applyFont="1" applyFill="1" applyBorder="1" applyAlignment="1" applyProtection="1">
      <alignment horizontal="left" vertical="top"/>
      <protection locked="0"/>
    </xf>
    <xf numFmtId="0" fontId="70" fillId="0" borderId="4" xfId="1" applyFont="1" applyBorder="1" applyAlignment="1">
      <alignment horizontal="left" vertical="center"/>
    </xf>
    <xf numFmtId="0" fontId="67" fillId="0" borderId="14" xfId="1" applyFont="1" applyBorder="1" applyAlignment="1">
      <alignment horizontal="left" vertical="top"/>
    </xf>
    <xf numFmtId="0" fontId="73" fillId="23" borderId="7" xfId="1" applyFont="1" applyFill="1" applyBorder="1" applyAlignment="1" applyProtection="1">
      <alignment horizontal="left" vertical="top" wrapText="1"/>
      <protection locked="0"/>
    </xf>
    <xf numFmtId="0" fontId="73" fillId="23" borderId="4" xfId="1" applyFont="1" applyFill="1" applyBorder="1" applyAlignment="1" applyProtection="1">
      <alignment horizontal="left" vertical="top" wrapText="1"/>
      <protection locked="0"/>
    </xf>
    <xf numFmtId="165" fontId="67" fillId="0" borderId="4" xfId="1" applyNumberFormat="1" applyFont="1" applyBorder="1" applyAlignment="1">
      <alignment horizontal="left" vertical="center"/>
    </xf>
    <xf numFmtId="0" fontId="76" fillId="0" borderId="0" xfId="1" applyFont="1" applyAlignment="1">
      <alignment horizontal="left" vertical="center" indent="68"/>
    </xf>
    <xf numFmtId="0" fontId="76" fillId="0" borderId="70" xfId="1" applyFont="1" applyBorder="1" applyAlignment="1">
      <alignment horizontal="left" vertical="center" indent="68"/>
    </xf>
    <xf numFmtId="0" fontId="44" fillId="20" borderId="4" xfId="1" applyFont="1" applyFill="1" applyBorder="1" applyAlignment="1" applyProtection="1">
      <alignment horizontal="center"/>
      <protection locked="0"/>
    </xf>
    <xf numFmtId="0" fontId="45" fillId="0" borderId="14" xfId="1" applyFont="1" applyBorder="1" applyAlignment="1">
      <alignment horizontal="center"/>
    </xf>
    <xf numFmtId="0" fontId="45" fillId="0" borderId="12" xfId="1" applyFont="1" applyBorder="1" applyAlignment="1">
      <alignment horizontal="center"/>
    </xf>
    <xf numFmtId="0" fontId="45" fillId="0" borderId="7" xfId="1" applyFont="1" applyBorder="1" applyAlignment="1">
      <alignment horizontal="center"/>
    </xf>
    <xf numFmtId="0" fontId="46" fillId="25" borderId="14" xfId="1" applyFont="1" applyFill="1" applyBorder="1" applyAlignment="1">
      <alignment horizontal="center" vertical="center"/>
    </xf>
    <xf numFmtId="0" fontId="46" fillId="25" borderId="12" xfId="1" applyFont="1" applyFill="1" applyBorder="1" applyAlignment="1">
      <alignment horizontal="center" vertical="center"/>
    </xf>
    <xf numFmtId="0" fontId="47" fillId="25" borderId="12" xfId="1" applyFont="1" applyFill="1" applyBorder="1" applyAlignment="1">
      <alignment horizontal="center"/>
    </xf>
    <xf numFmtId="0" fontId="47" fillId="25" borderId="7" xfId="1" applyFont="1" applyFill="1" applyBorder="1" applyAlignment="1">
      <alignment horizontal="center"/>
    </xf>
    <xf numFmtId="0" fontId="77" fillId="23" borderId="0" xfId="0" applyFont="1" applyFill="1" applyAlignment="1" applyProtection="1">
      <alignment horizontal="center" vertical="center"/>
      <protection locked="0"/>
    </xf>
    <xf numFmtId="0" fontId="42" fillId="0" borderId="0" xfId="1" applyFont="1" applyAlignment="1">
      <alignment horizontal="center" vertical="center" textRotation="90"/>
    </xf>
    <xf numFmtId="0" fontId="42" fillId="0" borderId="0" xfId="1" applyFont="1" applyAlignment="1" applyProtection="1">
      <alignment horizontal="center" vertical="center" textRotation="90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30" fillId="0" borderId="0" xfId="1" applyFont="1" applyAlignment="1">
      <alignment horizontal="center" vertical="center"/>
    </xf>
    <xf numFmtId="0" fontId="44" fillId="20" borderId="4" xfId="1" applyFont="1" applyFill="1" applyBorder="1" applyAlignment="1">
      <alignment horizontal="center"/>
    </xf>
    <xf numFmtId="0" fontId="73" fillId="8" borderId="8" xfId="1" applyFont="1" applyFill="1" applyBorder="1" applyAlignment="1" applyProtection="1">
      <alignment horizontal="left" vertical="top"/>
      <protection locked="0"/>
    </xf>
    <xf numFmtId="0" fontId="73" fillId="8" borderId="19" xfId="1" applyFont="1" applyFill="1" applyBorder="1" applyAlignment="1" applyProtection="1">
      <alignment horizontal="left" vertical="top"/>
      <protection locked="0"/>
    </xf>
    <xf numFmtId="0" fontId="73" fillId="8" borderId="0" xfId="1" applyFont="1" applyFill="1" applyAlignment="1" applyProtection="1">
      <alignment horizontal="left" vertical="top"/>
      <protection locked="0"/>
    </xf>
    <xf numFmtId="0" fontId="73" fillId="8" borderId="6" xfId="1" applyFont="1" applyFill="1" applyBorder="1" applyAlignment="1" applyProtection="1">
      <alignment horizontal="left" vertical="top"/>
      <protection locked="0"/>
    </xf>
    <xf numFmtId="0" fontId="73" fillId="8" borderId="70" xfId="1" applyFont="1" applyFill="1" applyBorder="1" applyAlignment="1" applyProtection="1">
      <alignment horizontal="left" vertical="top"/>
      <protection locked="0"/>
    </xf>
    <xf numFmtId="0" fontId="73" fillId="8" borderId="20" xfId="1" applyFont="1" applyFill="1" applyBorder="1" applyAlignment="1" applyProtection="1">
      <alignment horizontal="left" vertical="top"/>
      <protection locked="0"/>
    </xf>
    <xf numFmtId="0" fontId="73" fillId="8" borderId="7" xfId="1" applyFont="1" applyFill="1" applyBorder="1" applyAlignment="1" applyProtection="1">
      <alignment horizontal="left" vertical="top" wrapText="1"/>
      <protection locked="0"/>
    </xf>
    <xf numFmtId="0" fontId="73" fillId="8" borderId="4" xfId="1" applyFont="1" applyFill="1" applyBorder="1" applyAlignment="1" applyProtection="1">
      <alignment horizontal="left" vertical="top" wrapText="1"/>
      <protection locked="0"/>
    </xf>
    <xf numFmtId="169" fontId="19" fillId="13" borderId="4" xfId="0" applyNumberFormat="1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9" fontId="15" fillId="0" borderId="48" xfId="0" applyNumberFormat="1" applyFont="1" applyBorder="1" applyAlignment="1">
      <alignment horizontal="center" vertical="center"/>
    </xf>
    <xf numFmtId="9" fontId="15" fillId="0" borderId="49" xfId="0" applyNumberFormat="1" applyFont="1" applyBorder="1" applyAlignment="1">
      <alignment horizontal="center" vertical="center"/>
    </xf>
    <xf numFmtId="0" fontId="2" fillId="0" borderId="65" xfId="0" applyFont="1" applyBorder="1" applyAlignment="1">
      <alignment horizontal="center"/>
    </xf>
    <xf numFmtId="0" fontId="0" fillId="0" borderId="50" xfId="0" applyBorder="1" applyAlignment="1">
      <alignment horizontal="center"/>
    </xf>
    <xf numFmtId="0" fontId="2" fillId="0" borderId="50" xfId="0" applyFont="1" applyBorder="1" applyAlignment="1">
      <alignment horizontal="center"/>
    </xf>
    <xf numFmtId="0" fontId="0" fillId="0" borderId="53" xfId="0" applyBorder="1" applyAlignment="1">
      <alignment horizontal="center"/>
    </xf>
    <xf numFmtId="9" fontId="15" fillId="0" borderId="63" xfId="0" applyNumberFormat="1" applyFont="1" applyBorder="1" applyAlignment="1">
      <alignment horizontal="center" vertical="center"/>
    </xf>
    <xf numFmtId="9" fontId="15" fillId="0" borderId="64" xfId="0" applyNumberFormat="1" applyFont="1" applyBorder="1" applyAlignment="1">
      <alignment horizontal="center" vertical="center"/>
    </xf>
    <xf numFmtId="9" fontId="15" fillId="0" borderId="47" xfId="0" applyNumberFormat="1" applyFont="1" applyBorder="1" applyAlignment="1">
      <alignment horizontal="center" vertical="center"/>
    </xf>
    <xf numFmtId="9" fontId="15" fillId="0" borderId="4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9" borderId="1" xfId="0" applyFont="1" applyFill="1" applyBorder="1" applyAlignment="1">
      <alignment horizontal="center" vertical="center"/>
    </xf>
    <xf numFmtId="0" fontId="2" fillId="9" borderId="2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9" fontId="13" fillId="0" borderId="39" xfId="0" applyNumberFormat="1" applyFont="1" applyBorder="1" applyAlignment="1">
      <alignment horizontal="center" vertical="center"/>
    </xf>
    <xf numFmtId="9" fontId="13" fillId="0" borderId="41" xfId="0" applyNumberFormat="1" applyFont="1" applyBorder="1" applyAlignment="1">
      <alignment horizontal="center" vertical="center"/>
    </xf>
    <xf numFmtId="9" fontId="13" fillId="0" borderId="46" xfId="0" applyNumberFormat="1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9" fontId="2" fillId="0" borderId="48" xfId="0" applyNumberFormat="1" applyFont="1" applyBorder="1" applyAlignment="1">
      <alignment horizontal="center" vertical="center"/>
    </xf>
    <xf numFmtId="9" fontId="2" fillId="0" borderId="49" xfId="0" applyNumberFormat="1" applyFont="1" applyBorder="1" applyAlignment="1">
      <alignment horizontal="center" vertical="center"/>
    </xf>
    <xf numFmtId="9" fontId="2" fillId="0" borderId="53" xfId="0" applyNumberFormat="1" applyFont="1" applyBorder="1" applyAlignment="1">
      <alignment horizontal="center" vertical="center"/>
    </xf>
    <xf numFmtId="9" fontId="13" fillId="0" borderId="4" xfId="0" applyNumberFormat="1" applyFont="1" applyBorder="1" applyAlignment="1">
      <alignment horizontal="center"/>
    </xf>
    <xf numFmtId="9" fontId="13" fillId="0" borderId="49" xfId="0" applyNumberFormat="1" applyFont="1" applyBorder="1" applyAlignment="1">
      <alignment horizontal="center"/>
    </xf>
    <xf numFmtId="0" fontId="33" fillId="0" borderId="21" xfId="0" applyFont="1" applyBorder="1" applyAlignment="1">
      <alignment horizontal="center" vertical="center"/>
    </xf>
    <xf numFmtId="0" fontId="33" fillId="0" borderId="35" xfId="0" applyFont="1" applyBorder="1" applyAlignment="1">
      <alignment horizontal="center" vertical="center"/>
    </xf>
    <xf numFmtId="0" fontId="33" fillId="0" borderId="22" xfId="0" applyFont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top" wrapText="1"/>
    </xf>
    <xf numFmtId="0" fontId="2" fillId="5" borderId="3" xfId="0" applyFont="1" applyFill="1" applyBorder="1" applyAlignment="1">
      <alignment horizontal="center" vertical="top" wrapText="1"/>
    </xf>
    <xf numFmtId="0" fontId="2" fillId="5" borderId="2" xfId="0" applyFont="1" applyFill="1" applyBorder="1" applyAlignment="1">
      <alignment horizontal="center" vertical="top" wrapText="1"/>
    </xf>
    <xf numFmtId="0" fontId="18" fillId="13" borderId="57" xfId="0" applyFont="1" applyFill="1" applyBorder="1" applyAlignment="1">
      <alignment horizontal="center" vertical="center"/>
    </xf>
    <xf numFmtId="0" fontId="18" fillId="13" borderId="58" xfId="0" applyFont="1" applyFill="1" applyBorder="1" applyAlignment="1">
      <alignment horizontal="center" vertical="center"/>
    </xf>
    <xf numFmtId="0" fontId="18" fillId="13" borderId="59" xfId="0" applyFont="1" applyFill="1" applyBorder="1" applyAlignment="1">
      <alignment horizontal="center" vertical="center"/>
    </xf>
    <xf numFmtId="0" fontId="18" fillId="13" borderId="6" xfId="0" applyFont="1" applyFill="1" applyBorder="1" applyAlignment="1">
      <alignment horizontal="center" vertical="center"/>
    </xf>
    <xf numFmtId="0" fontId="18" fillId="13" borderId="60" xfId="0" applyFont="1" applyFill="1" applyBorder="1" applyAlignment="1">
      <alignment horizontal="center" vertical="center"/>
    </xf>
    <xf numFmtId="0" fontId="18" fillId="13" borderId="61" xfId="0" applyFont="1" applyFill="1" applyBorder="1" applyAlignment="1">
      <alignment horizontal="center" vertical="center"/>
    </xf>
    <xf numFmtId="9" fontId="19" fillId="13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3" borderId="55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51" xfId="0" applyFill="1" applyBorder="1" applyAlignment="1">
      <alignment horizontal="center" vertical="center"/>
    </xf>
    <xf numFmtId="0" fontId="4" fillId="0" borderId="41" xfId="0" applyFont="1" applyBorder="1" applyAlignment="1">
      <alignment horizontal="center"/>
    </xf>
    <xf numFmtId="9" fontId="0" fillId="0" borderId="0" xfId="0" applyNumberFormat="1" applyAlignment="1" applyProtection="1">
      <alignment horizontal="center"/>
      <protection locked="0"/>
    </xf>
    <xf numFmtId="0" fontId="7" fillId="0" borderId="5" xfId="0" applyFont="1" applyBorder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7" fillId="0" borderId="5" xfId="0" applyFont="1" applyBorder="1" applyAlignment="1">
      <alignment horizontal="center"/>
    </xf>
    <xf numFmtId="0" fontId="7" fillId="0" borderId="0" xfId="0" applyFont="1" applyAlignment="1">
      <alignment horizontal="center"/>
    </xf>
    <xf numFmtId="9" fontId="13" fillId="0" borderId="64" xfId="0" applyNumberFormat="1" applyFont="1" applyBorder="1" applyAlignment="1">
      <alignment horizontal="center"/>
    </xf>
    <xf numFmtId="0" fontId="2" fillId="2" borderId="68" xfId="1" applyFill="1" applyBorder="1" applyAlignment="1" applyProtection="1">
      <alignment vertical="top" wrapText="1"/>
      <protection locked="0"/>
    </xf>
    <xf numFmtId="0" fontId="2" fillId="0" borderId="68" xfId="1" applyBorder="1" applyAlignment="1" applyProtection="1">
      <alignment vertical="top" wrapText="1"/>
      <protection locked="0"/>
    </xf>
    <xf numFmtId="0" fontId="26" fillId="14" borderId="67" xfId="0" applyFont="1" applyFill="1" applyBorder="1" applyAlignment="1">
      <alignment horizontal="center" vertical="center"/>
    </xf>
    <xf numFmtId="0" fontId="26" fillId="14" borderId="32" xfId="0" applyFont="1" applyFill="1" applyBorder="1" applyAlignment="1">
      <alignment horizontal="center" vertical="center"/>
    </xf>
    <xf numFmtId="9" fontId="36" fillId="4" borderId="68" xfId="2" applyFont="1" applyFill="1" applyBorder="1" applyAlignment="1" applyProtection="1">
      <alignment horizontal="center" vertical="center" textRotation="90"/>
    </xf>
    <xf numFmtId="0" fontId="27" fillId="0" borderId="0" xfId="1" applyFont="1" applyAlignment="1">
      <alignment horizontal="center"/>
    </xf>
    <xf numFmtId="0" fontId="2" fillId="2" borderId="68" xfId="1" applyFill="1" applyBorder="1" applyAlignment="1" applyProtection="1">
      <alignment horizontal="center" vertical="top" wrapText="1"/>
      <protection locked="0"/>
    </xf>
  </cellXfs>
  <cellStyles count="7">
    <cellStyle name="Komma 2" xfId="3" xr:uid="{8CF7A086-9FAD-4800-9D9A-9829F09FA04F}"/>
    <cellStyle name="Procent 2" xfId="2" xr:uid="{45BFDE26-E579-443D-9CE1-D559AC186A44}"/>
    <cellStyle name="Procent 2 2" xfId="6" xr:uid="{7D18812F-F47F-4671-A4C6-B2F5C6B17A69}"/>
    <cellStyle name="Standaard" xfId="0" builtinId="0"/>
    <cellStyle name="Standaard 2" xfId="1" xr:uid="{4AED2E0C-3EF0-4D2B-8BCE-621C20339FCA}"/>
    <cellStyle name="Standaard 2 2" xfId="4" xr:uid="{F0088D56-7EE8-4562-B8EA-9A6CF0286683}"/>
    <cellStyle name="Standaard 3" xfId="5" xr:uid="{3EA2CBDA-703D-4789-A853-1C00B4074097}"/>
  </cellStyles>
  <dxfs count="1498">
    <dxf>
      <font>
        <color theme="1"/>
      </font>
      <fill>
        <patternFill>
          <bgColor rgb="FFFF7C80"/>
        </patternFill>
      </fill>
    </dxf>
    <dxf>
      <font>
        <color theme="1"/>
      </font>
      <fill>
        <patternFill>
          <bgColor rgb="FFCCFFCC"/>
        </patternFill>
      </fill>
    </dxf>
    <dxf>
      <font>
        <color theme="1"/>
      </font>
      <fill>
        <patternFill>
          <bgColor rgb="FFCCFFCC"/>
        </patternFill>
      </fill>
    </dxf>
    <dxf>
      <font>
        <color theme="1"/>
      </font>
      <fill>
        <patternFill>
          <bgColor rgb="FFFF7C80"/>
        </patternFill>
      </fill>
    </dxf>
    <dxf>
      <font>
        <color theme="1"/>
      </font>
      <fill>
        <patternFill>
          <bgColor rgb="FFFF7C80"/>
        </patternFill>
      </fill>
    </dxf>
    <dxf>
      <font>
        <color theme="1"/>
      </font>
      <fill>
        <patternFill>
          <bgColor rgb="FFCCFFCC"/>
        </patternFill>
      </fill>
    </dxf>
    <dxf>
      <font>
        <color theme="1"/>
      </font>
      <fill>
        <patternFill>
          <bgColor rgb="FFCCFFCC"/>
        </patternFill>
      </fill>
    </dxf>
    <dxf>
      <font>
        <color theme="1"/>
      </font>
      <fill>
        <patternFill>
          <bgColor rgb="FFFF7C8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1"/>
      </font>
      <fill>
        <patternFill>
          <bgColor rgb="FFCCFFCC"/>
        </patternFill>
      </fill>
    </dxf>
    <dxf>
      <font>
        <color theme="1"/>
      </font>
      <fill>
        <patternFill>
          <bgColor rgb="FFFF7C80"/>
        </patternFill>
      </fill>
    </dxf>
    <dxf>
      <font>
        <color theme="1"/>
      </font>
      <fill>
        <patternFill>
          <bgColor rgb="FFCCFFCC"/>
        </patternFill>
      </fill>
    </dxf>
    <dxf>
      <font>
        <color theme="1"/>
      </font>
      <fill>
        <patternFill>
          <bgColor rgb="FFFF7C80"/>
        </patternFill>
      </fill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CCFFCC"/>
        </patternFill>
      </fill>
    </dxf>
    <dxf>
      <fill>
        <patternFill>
          <bgColor rgb="FFFF7C80"/>
        </patternFill>
      </fill>
    </dxf>
    <dxf>
      <fill>
        <patternFill>
          <bgColor theme="0"/>
        </patternFill>
      </fill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border>
        <left style="thin">
          <color auto="1"/>
        </left>
        <right style="thin">
          <color auto="1"/>
        </right>
      </border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>
          <bgColor rgb="FFCCFFCC"/>
        </patternFill>
      </fill>
    </dxf>
    <dxf>
      <fill>
        <patternFill>
          <bgColor rgb="FFFF7C80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>
          <bgColor rgb="FFCCFFCC"/>
        </patternFill>
      </fill>
    </dxf>
    <dxf>
      <fill>
        <patternFill>
          <bgColor rgb="FFFF7C80"/>
        </patternFill>
      </fill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ont>
        <b/>
        <i val="0"/>
        <condense val="0"/>
        <extend val="0"/>
        <color auto="1"/>
      </font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2"/>
        </patternFill>
      </fill>
    </dxf>
    <dxf>
      <fill>
        <patternFill>
          <bgColor indexed="29"/>
        </patternFill>
      </fill>
    </dxf>
    <dxf>
      <font>
        <color rgb="FFFFFFCC"/>
      </font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ont>
        <color theme="1"/>
      </font>
      <fill>
        <patternFill>
          <bgColor rgb="FFFFCC6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2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ont>
        <color theme="1"/>
      </font>
      <fill>
        <patternFill>
          <bgColor rgb="FFFFCC6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2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ont>
        <color theme="1"/>
      </font>
      <fill>
        <patternFill>
          <bgColor rgb="FFFFCC6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2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ont>
        <color theme="1"/>
      </font>
      <fill>
        <patternFill>
          <bgColor rgb="FFFFCC6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2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ont>
        <color theme="1"/>
      </font>
      <fill>
        <patternFill>
          <bgColor rgb="FFFFCC6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2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ont>
        <color theme="1"/>
      </font>
      <fill>
        <patternFill>
          <bgColor rgb="FFFFCC6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2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ont>
        <color theme="1"/>
      </font>
      <fill>
        <patternFill>
          <bgColor rgb="FFFFCC6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2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ont>
        <color theme="1"/>
      </font>
      <fill>
        <patternFill>
          <bgColor rgb="FFFFCC6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2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ont>
        <color theme="1"/>
      </font>
      <fill>
        <patternFill>
          <bgColor rgb="FFFFCC6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2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ont>
        <color theme="1"/>
      </font>
      <fill>
        <patternFill>
          <bgColor rgb="FFFFCC6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2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ill>
        <patternFill>
          <bgColor indexed="4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ont>
        <color theme="1"/>
      </font>
      <fill>
        <patternFill>
          <bgColor rgb="FFFFCC6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indexed="4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ont>
        <color theme="1"/>
      </font>
      <fill>
        <patternFill>
          <bgColor rgb="FFFFCC6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ont>
        <color theme="1"/>
      </font>
      <fill>
        <patternFill>
          <bgColor rgb="FFFFCC6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ont>
        <color theme="1"/>
      </font>
      <fill>
        <patternFill>
          <bgColor rgb="FFFFCC6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2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ill>
        <patternFill>
          <bgColor indexed="4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ont>
        <color theme="1"/>
      </font>
      <fill>
        <patternFill>
          <bgColor rgb="FFFFCC6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2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theme="1"/>
      </font>
      <fill>
        <patternFill>
          <bgColor rgb="FFFFCC6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ill>
        <patternFill>
          <bgColor rgb="FFFF7C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ill>
        <patternFill>
          <bgColor rgb="FFFF7C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</border>
    </dxf>
    <dxf>
      <fill>
        <patternFill>
          <bgColor rgb="FFFF7C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condense val="0"/>
        <extend val="0"/>
        <color auto="1"/>
      </font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indexed="29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</border>
    </dxf>
    <dxf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thin">
          <color auto="1"/>
        </bottom>
        <vertical/>
        <horizontal/>
      </border>
    </dxf>
    <dxf>
      <fill>
        <patternFill>
          <bgColor rgb="FFFFFFCC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ill>
        <patternFill>
          <bgColor rgb="FFFFFFCC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ill>
        <patternFill>
          <bgColor rgb="FFFF7C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2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ill>
        <patternFill>
          <bgColor indexed="4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rgb="FFCCFFCC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rgb="FFCCFFCC"/>
        </patternFill>
      </fill>
    </dxf>
    <dxf>
      <font>
        <condense val="0"/>
        <extend val="0"/>
        <color auto="1"/>
      </font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condense val="0"/>
        <extend val="0"/>
        <color auto="1"/>
      </font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indexed="26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condense val="0"/>
        <extend val="0"/>
        <color auto="1"/>
      </font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indexed="42"/>
        </patternFill>
      </fill>
    </dxf>
    <dxf>
      <fill>
        <patternFill>
          <bgColor indexed="29"/>
        </patternFill>
      </fill>
    </dxf>
    <dxf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color theme="1"/>
      </font>
      <fill>
        <patternFill>
          <bgColor rgb="FFFF7C80"/>
        </patternFill>
      </fill>
    </dxf>
    <dxf>
      <font>
        <color theme="1"/>
      </font>
      <fill>
        <patternFill>
          <bgColor rgb="FFCCFFCC"/>
        </patternFill>
      </fill>
    </dxf>
    <dxf>
      <font>
        <color theme="1"/>
      </font>
      <fill>
        <patternFill>
          <bgColor rgb="FFCCFFCC"/>
        </patternFill>
      </fill>
    </dxf>
    <dxf>
      <font>
        <color theme="1"/>
      </font>
      <fill>
        <patternFill>
          <bgColor rgb="FFFF7C80"/>
        </patternFill>
      </fill>
    </dxf>
    <dxf>
      <font>
        <color theme="1"/>
      </font>
      <fill>
        <patternFill>
          <bgColor rgb="FFFF7C80"/>
        </patternFill>
      </fill>
    </dxf>
    <dxf>
      <font>
        <color theme="1"/>
      </font>
      <fill>
        <patternFill>
          <bgColor rgb="FFCCFFCC"/>
        </patternFill>
      </fill>
    </dxf>
    <dxf>
      <font>
        <color theme="1"/>
      </font>
      <fill>
        <patternFill>
          <bgColor rgb="FFCCFFCC"/>
        </patternFill>
      </fill>
    </dxf>
    <dxf>
      <font>
        <color theme="1"/>
      </font>
      <fill>
        <patternFill>
          <bgColor rgb="FFFF7C8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1"/>
      </font>
      <fill>
        <patternFill>
          <bgColor rgb="FFCCFFCC"/>
        </patternFill>
      </fill>
    </dxf>
    <dxf>
      <font>
        <color theme="1"/>
      </font>
      <fill>
        <patternFill>
          <bgColor rgb="FFFF7C80"/>
        </patternFill>
      </fill>
    </dxf>
    <dxf>
      <font>
        <color theme="1"/>
      </font>
      <fill>
        <patternFill>
          <bgColor rgb="FFCCFFCC"/>
        </patternFill>
      </fill>
    </dxf>
    <dxf>
      <font>
        <color theme="1"/>
      </font>
      <fill>
        <patternFill>
          <bgColor rgb="FFFF7C80"/>
        </patternFill>
      </fill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CCFFCC"/>
        </patternFill>
      </fill>
    </dxf>
    <dxf>
      <fill>
        <patternFill>
          <bgColor rgb="FFFF7C80"/>
        </patternFill>
      </fill>
    </dxf>
    <dxf>
      <fill>
        <patternFill>
          <bgColor theme="0"/>
        </patternFill>
      </fill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border>
        <left style="thin">
          <color auto="1"/>
        </left>
        <right style="thin">
          <color auto="1"/>
        </right>
      </border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>
          <bgColor rgb="FFCCFFCC"/>
        </patternFill>
      </fill>
    </dxf>
    <dxf>
      <fill>
        <patternFill>
          <bgColor rgb="FFFF7C80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>
          <bgColor rgb="FFCCFFCC"/>
        </patternFill>
      </fill>
    </dxf>
    <dxf>
      <fill>
        <patternFill>
          <bgColor rgb="FFFF7C80"/>
        </patternFill>
      </fill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ont>
        <b/>
        <i val="0"/>
        <condense val="0"/>
        <extend val="0"/>
        <color auto="1"/>
      </font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2"/>
        </patternFill>
      </fill>
    </dxf>
    <dxf>
      <fill>
        <patternFill>
          <bgColor indexed="29"/>
        </patternFill>
      </fill>
    </dxf>
    <dxf>
      <font>
        <color rgb="FFFFFFCC"/>
      </font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ont>
        <color auto="1"/>
      </font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ill>
        <patternFill>
          <bgColor rgb="FFFF7C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ill>
        <patternFill>
          <bgColor rgb="FFFF7C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</border>
    </dxf>
    <dxf>
      <fill>
        <patternFill>
          <bgColor rgb="FFFF7C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indexed="4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  <color auto="1"/>
      </font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indexed="29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</border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CC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CC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ill>
        <patternFill>
          <bgColor rgb="FFFF7C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2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color theme="1"/>
      </font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theme="1"/>
      </font>
      <fill>
        <patternFill>
          <bgColor indexed="4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rgb="FFCCFFCC"/>
        </patternFill>
      </fill>
    </dxf>
    <dxf>
      <font>
        <condense val="0"/>
        <extend val="0"/>
        <color auto="1"/>
      </font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indexed="26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condense val="0"/>
        <extend val="0"/>
        <color auto="1"/>
      </font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indexed="42"/>
        </patternFill>
      </fill>
    </dxf>
    <dxf>
      <fill>
        <patternFill>
          <bgColor indexed="29"/>
        </patternFill>
      </fill>
    </dxf>
    <dxf>
      <font>
        <color rgb="FFFFFFCC"/>
      </font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color rgb="FFFFFFCC"/>
      </font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7C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CC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ill>
        <patternFill>
          <bgColor rgb="FFFF7C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</border>
    </dxf>
    <dxf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7C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condense val="0"/>
        <extend val="0"/>
        <color auto="1"/>
      </font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29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</border>
    </dxf>
    <dxf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7C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CC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ill>
        <patternFill>
          <bgColor rgb="FFFFFFCC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ill>
        <patternFill>
          <bgColor indexed="42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indexed="4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rgb="FFCCFFCC"/>
        </patternFill>
      </fill>
    </dxf>
    <dxf>
      <font>
        <condense val="0"/>
        <extend val="0"/>
        <color auto="1"/>
      </font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condense val="0"/>
        <extend val="0"/>
        <color auto="1"/>
      </font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indexed="26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condense val="0"/>
        <extend val="0"/>
        <color auto="1"/>
      </font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indexed="42"/>
        </patternFill>
      </fill>
    </dxf>
    <dxf>
      <fill>
        <patternFill>
          <bgColor indexed="29"/>
        </patternFill>
      </fill>
    </dxf>
    <dxf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ont>
        <color auto="1"/>
      </font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7C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CC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7C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CC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</border>
    </dxf>
    <dxf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7C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indexed="4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  <color auto="1"/>
      </font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29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</border>
    </dxf>
    <dxf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thin">
          <color auto="1"/>
        </bottom>
        <vertical/>
        <horizontal/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7C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CC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ill>
        <patternFill>
          <bgColor rgb="FFFFFFCC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2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color theme="1"/>
      </font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theme="1"/>
      </font>
      <fill>
        <patternFill>
          <bgColor indexed="4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indexed="4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rgb="FFCCFFCC"/>
        </patternFill>
      </fill>
    </dxf>
    <dxf>
      <font>
        <condense val="0"/>
        <extend val="0"/>
        <color auto="1"/>
      </font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condense val="0"/>
        <extend val="0"/>
        <color auto="1"/>
      </font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indexed="26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condense val="0"/>
        <extend val="0"/>
        <color auto="1"/>
      </font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indexed="42"/>
        </patternFill>
      </fill>
    </dxf>
    <dxf>
      <fill>
        <patternFill>
          <bgColor indexed="29"/>
        </patternFill>
      </fill>
    </dxf>
    <dxf>
      <font>
        <color rgb="FFFFFFCC"/>
      </font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color rgb="FFFFFFCC"/>
      </font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ill>
        <patternFill>
          <bgColor rgb="FFFF7C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ill>
        <patternFill>
          <bgColor rgb="FFFF7C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</border>
    </dxf>
    <dxf>
      <fill>
        <patternFill>
          <bgColor rgb="FFFF7C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indexed="4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  <color auto="1"/>
      </font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29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</border>
    </dxf>
    <dxf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thin">
          <color auto="1"/>
        </bottom>
        <vertical/>
        <horizontal/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7C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CC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ill>
        <patternFill>
          <bgColor rgb="FFFFFFCC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2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indexed="4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rgb="FFCCFFCC"/>
        </patternFill>
      </fill>
    </dxf>
    <dxf>
      <font>
        <condense val="0"/>
        <extend val="0"/>
        <color auto="1"/>
      </font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condense val="0"/>
        <extend val="0"/>
        <color auto="1"/>
      </font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indexed="26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condense val="0"/>
        <extend val="0"/>
        <color auto="1"/>
      </font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indexed="42"/>
        </patternFill>
      </fill>
    </dxf>
    <dxf>
      <fill>
        <patternFill>
          <bgColor indexed="29"/>
        </patternFill>
      </fill>
    </dxf>
    <dxf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ont>
        <color auto="1"/>
      </font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7C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CC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ill>
        <patternFill>
          <bgColor rgb="FFFF7C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</border>
    </dxf>
    <dxf>
      <fill>
        <patternFill>
          <bgColor rgb="FFFF7C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  <color auto="1"/>
      </font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indexed="29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</border>
    </dxf>
    <dxf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thin">
          <color auto="1"/>
        </bottom>
        <vertical/>
        <horizontal/>
      </border>
    </dxf>
    <dxf>
      <fill>
        <patternFill>
          <bgColor rgb="FFFF7C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CC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ill>
        <patternFill>
          <bgColor rgb="FFFFFFCC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indexed="42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theme="1"/>
      </font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theme="1"/>
      </font>
      <fill>
        <patternFill>
          <bgColor indexed="4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indexed="4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rgb="FFCCFFCC"/>
        </patternFill>
      </fill>
    </dxf>
    <dxf>
      <font>
        <condense val="0"/>
        <extend val="0"/>
        <color auto="1"/>
      </font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condense val="0"/>
        <extend val="0"/>
        <color auto="1"/>
      </font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indexed="26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condense val="0"/>
        <extend val="0"/>
        <color auto="1"/>
      </font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FFFFCC"/>
      </font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indexed="42"/>
        </patternFill>
      </fill>
    </dxf>
    <dxf>
      <fill>
        <patternFill>
          <bgColor indexed="29"/>
        </patternFill>
      </fill>
    </dxf>
    <dxf>
      <font>
        <color rgb="FFFFFFCC"/>
      </font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color rgb="FFFFFFCC"/>
      </font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7C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CC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ill>
        <patternFill>
          <bgColor rgb="FFFF7C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</border>
    </dxf>
    <dxf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7C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  <color auto="1"/>
      </font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indexed="29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</border>
    </dxf>
    <dxf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thin">
          <color auto="1"/>
        </bottom>
        <vertical/>
        <horizontal/>
      </border>
    </dxf>
    <dxf>
      <fill>
        <patternFill>
          <bgColor rgb="FFFFFFCC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7C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CC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2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indexed="4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rgb="FFCCFFCC"/>
        </patternFill>
      </fill>
    </dxf>
    <dxf>
      <font>
        <condense val="0"/>
        <extend val="0"/>
        <color auto="1"/>
      </font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condense val="0"/>
        <extend val="0"/>
        <color auto="1"/>
      </font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indexed="26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condense val="0"/>
        <extend val="0"/>
        <color auto="1"/>
      </font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2"/>
        </patternFill>
      </fill>
    </dxf>
    <dxf>
      <fill>
        <patternFill>
          <bgColor indexed="29"/>
        </patternFill>
      </fill>
    </dxf>
    <dxf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ont>
        <color auto="1"/>
      </font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7C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CC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ill>
        <patternFill>
          <bgColor rgb="FFFF7C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</border>
    </dxf>
    <dxf>
      <fill>
        <patternFill>
          <bgColor rgb="FFFF7C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  <color auto="1"/>
      </font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indexed="29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</border>
    </dxf>
    <dxf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thin">
          <color auto="1"/>
        </bottom>
        <vertical/>
        <horizontal/>
      </border>
    </dxf>
    <dxf>
      <fill>
        <patternFill>
          <bgColor rgb="FFFF7C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CC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ill>
        <patternFill>
          <bgColor rgb="FFFFFFCC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indexed="42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theme="1"/>
      </font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theme="1"/>
      </font>
      <fill>
        <patternFill>
          <bgColor indexed="4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indexed="4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rgb="FFCCFFCC"/>
        </patternFill>
      </fill>
    </dxf>
    <dxf>
      <font>
        <condense val="0"/>
        <extend val="0"/>
        <color auto="1"/>
      </font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condense val="0"/>
        <extend val="0"/>
        <color auto="1"/>
      </font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indexed="26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condense val="0"/>
        <extend val="0"/>
        <color auto="1"/>
      </font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indexed="42"/>
        </patternFill>
      </fill>
    </dxf>
    <dxf>
      <fill>
        <patternFill>
          <bgColor indexed="29"/>
        </patternFill>
      </fill>
    </dxf>
    <dxf>
      <font>
        <color rgb="FFFFFFCC"/>
      </font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color rgb="FFFFFFCC"/>
      </font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7C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CC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ill>
        <patternFill>
          <bgColor rgb="FFFF7C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</border>
    </dxf>
    <dxf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7C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  <color auto="1"/>
      </font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indexed="29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</border>
    </dxf>
    <dxf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thin">
          <color auto="1"/>
        </bottom>
        <vertical/>
        <horizontal/>
      </border>
    </dxf>
    <dxf>
      <fill>
        <patternFill>
          <bgColor rgb="FFFFFFCC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7C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CC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2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indexed="4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rgb="FFCCFFCC"/>
        </patternFill>
      </fill>
    </dxf>
    <dxf>
      <font>
        <condense val="0"/>
        <extend val="0"/>
        <color auto="1"/>
      </font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condense val="0"/>
        <extend val="0"/>
        <color auto="1"/>
      </font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indexed="26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condense val="0"/>
        <extend val="0"/>
        <color auto="1"/>
      </font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indexed="42"/>
        </patternFill>
      </fill>
    </dxf>
    <dxf>
      <fill>
        <patternFill>
          <bgColor indexed="29"/>
        </patternFill>
      </fill>
    </dxf>
    <dxf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ont>
        <color auto="1"/>
      </font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ill>
        <patternFill>
          <bgColor rgb="FFFF7C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ill>
        <patternFill>
          <bgColor rgb="FFFF7C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</border>
    </dxf>
    <dxf>
      <fill>
        <patternFill>
          <bgColor rgb="FFFF7C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  <color auto="1"/>
      </font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indexed="4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29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</border>
    </dxf>
    <dxf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thin">
          <color auto="1"/>
        </bottom>
        <vertical/>
        <horizontal/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7C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CC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ill>
        <patternFill>
          <bgColor rgb="FFFFFFCC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ill>
        <patternFill>
          <bgColor indexed="42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theme="1"/>
      </font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theme="1"/>
      </font>
      <fill>
        <patternFill>
          <bgColor indexed="4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indexed="4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rgb="FFCCFFCC"/>
        </patternFill>
      </fill>
    </dxf>
    <dxf>
      <font>
        <condense val="0"/>
        <extend val="0"/>
        <color auto="1"/>
      </font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condense val="0"/>
        <extend val="0"/>
        <color auto="1"/>
      </font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indexed="26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condense val="0"/>
        <extend val="0"/>
        <color auto="1"/>
      </font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indexed="29"/>
        </patternFill>
      </fill>
    </dxf>
    <dxf>
      <fill>
        <patternFill>
          <bgColor indexed="42"/>
        </patternFill>
      </fill>
    </dxf>
    <dxf>
      <font>
        <color rgb="FFFFFFCC"/>
      </font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color rgb="FFFFFFCC"/>
      </font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ill>
        <patternFill>
          <bgColor rgb="FFFF7C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ill>
        <patternFill>
          <bgColor rgb="FFFF7C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</border>
    </dxf>
    <dxf>
      <fill>
        <patternFill>
          <bgColor rgb="FFFF7C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  <color auto="1"/>
      </font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indexed="4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29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</border>
    </dxf>
    <dxf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thin">
          <color auto="1"/>
        </bottom>
        <vertical/>
        <horizontal/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7C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CC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ill>
        <patternFill>
          <bgColor rgb="FFFFFFCC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2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indexed="4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rgb="FFCCFFCC"/>
        </patternFill>
      </fill>
    </dxf>
    <dxf>
      <font>
        <condense val="0"/>
        <extend val="0"/>
        <color auto="1"/>
      </font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condense val="0"/>
        <extend val="0"/>
        <color auto="1"/>
      </font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indexed="26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condense val="0"/>
        <extend val="0"/>
        <color auto="1"/>
      </font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indexed="29"/>
        </patternFill>
      </fill>
    </dxf>
    <dxf>
      <fill>
        <patternFill>
          <bgColor indexed="42"/>
        </patternFill>
      </fill>
    </dxf>
    <dxf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ont>
        <color auto="1"/>
      </font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7C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CC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7C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7C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indexed="4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  <color auto="1"/>
      </font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indexed="29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</border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thin">
          <color auto="1"/>
        </bottom>
        <vertical/>
        <horizontal/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7C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CC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ill>
        <patternFill>
          <bgColor rgb="FFFFFFCC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2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color theme="1"/>
      </font>
      <fill>
        <patternFill>
          <bgColor indexed="4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theme="1"/>
      </font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indexed="4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rgb="FFCCFFCC"/>
        </patternFill>
      </fill>
    </dxf>
    <dxf>
      <font>
        <condense val="0"/>
        <extend val="0"/>
        <color auto="1"/>
      </font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indexed="26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condense val="0"/>
        <extend val="0"/>
        <color auto="1"/>
      </font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indexed="42"/>
        </patternFill>
      </fill>
    </dxf>
    <dxf>
      <fill>
        <patternFill>
          <bgColor indexed="29"/>
        </patternFill>
      </fill>
    </dxf>
    <dxf>
      <font>
        <color rgb="FFFFFFCC"/>
      </font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color rgb="FFFFFFCC"/>
      </font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</dxfs>
  <tableStyles count="0" defaultTableStyle="TableStyleMedium2" defaultPivotStyle="PivotStyleLight16"/>
  <colors>
    <mruColors>
      <color rgb="FFCC00FF"/>
      <color rgb="FFFFCC66"/>
      <color rgb="FFFFCC00"/>
      <color rgb="FFCCCCFF"/>
      <color rgb="FF75DBFF"/>
      <color rgb="FF99CCFF"/>
      <color rgb="FFFFFFCC"/>
      <color rgb="FFFF00FF"/>
      <color rgb="FFFF66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microsoft.com/office/2022/10/relationships/richValueRel" Target="richData/richValueRel.xml"/><Relationship Id="rId47" Type="http://schemas.openxmlformats.org/officeDocument/2006/relationships/calcChain" Target="calcChain.xml"/><Relationship Id="rId50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1.xml"/><Relationship Id="rId40" Type="http://schemas.openxmlformats.org/officeDocument/2006/relationships/sharedStrings" Target="sharedStrings.xml"/><Relationship Id="rId45" Type="http://schemas.microsoft.com/office/2017/06/relationships/rdRichValueTypes" Target="richData/rdRichValueTyp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microsoft.com/office/2017/06/relationships/rdRichValueStructure" Target="richData/rdrichvaluestructure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microsoft.com/office/2017/06/relationships/rdRichValue" Target="richData/rdrichvalue.xml"/><Relationship Id="rId48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46" Type="http://schemas.microsoft.com/office/2022/11/relationships/FeaturePropertyBag" Target="featurePropertyBag/featurePropertyBag.xml"/><Relationship Id="rId20" Type="http://schemas.openxmlformats.org/officeDocument/2006/relationships/worksheet" Target="worksheets/sheet20.xml"/><Relationship Id="rId41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546119738647062E-2"/>
          <c:y val="8.9285714285714288E-2"/>
          <c:w val="0.87722201668992383"/>
          <c:h val="0.67321428571428577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9999FF" mc:Ignorable="a14" a14:legacySpreadsheetColorIndex="24"/>
                </a:gs>
                <a:gs pos="50000">
                  <a:srgbClr xmlns:mc="http://schemas.openxmlformats.org/markup-compatibility/2006" xmlns:a14="http://schemas.microsoft.com/office/drawing/2010/main" val="FFFFFF" mc:Ignorable="a14" a14:legacySpreadsheetColorIndex="9"/>
                </a:gs>
                <a:gs pos="100000">
                  <a:srgbClr xmlns:mc="http://schemas.openxmlformats.org/markup-compatibility/2006" xmlns:a14="http://schemas.microsoft.com/office/drawing/2010/main" val="9999FF" mc:Ignorable="a14" a14:legacySpreadsheetColorIndex="24"/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3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FF8080" mc:Ignorable="a14" a14:legacySpreadsheetColorIndex="29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FF8080" mc:Ignorable="a14" a14:legacySpreadsheetColorIndex="29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2CC-401F-8890-CDDD2960AD4C}"/>
              </c:ext>
            </c:extLst>
          </c:dPt>
          <c:dPt>
            <c:idx val="4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FF8080" mc:Ignorable="a14" a14:legacySpreadsheetColorIndex="29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FF8080" mc:Ignorable="a14" a14:legacySpreadsheetColorIndex="29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2CC-401F-8890-CDDD2960AD4C}"/>
              </c:ext>
            </c:extLst>
          </c:dPt>
          <c:dPt>
            <c:idx val="5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FF00FF" mc:Ignorable="a14" a14:legacySpreadsheetColorIndex="14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FF00FF" mc:Ignorable="a14" a14:legacySpreadsheetColorIndex="14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E2CC-401F-8890-CDDD2960AD4C}"/>
              </c:ext>
            </c:extLst>
          </c:dPt>
          <c:dPt>
            <c:idx val="6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FFFF00" mc:Ignorable="a14" a14:legacySpreadsheetColorIndex="13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FFFF00" mc:Ignorable="a14" a14:legacySpreadsheetColorIndex="13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E2CC-401F-8890-CDDD2960AD4C}"/>
              </c:ext>
            </c:extLst>
          </c:dPt>
          <c:dPt>
            <c:idx val="7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CC99FF" mc:Ignorable="a14" a14:legacySpreadsheetColorIndex="46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CC99FF" mc:Ignorable="a14" a14:legacySpreadsheetColorIndex="46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E2CC-401F-8890-CDDD2960AD4C}"/>
              </c:ext>
            </c:extLst>
          </c:dPt>
          <c:dPt>
            <c:idx val="8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993366" mc:Ignorable="a14" a14:legacySpreadsheetColorIndex="61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993366" mc:Ignorable="a14" a14:legacySpreadsheetColorIndex="61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E2CC-401F-8890-CDDD2960AD4C}"/>
              </c:ext>
            </c:extLst>
          </c:dPt>
          <c:dPt>
            <c:idx val="9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99CC00" mc:Ignorable="a14" a14:legacySpreadsheetColorIndex="50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99CC00" mc:Ignorable="a14" a14:legacySpreadsheetColorIndex="50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E2CC-401F-8890-CDDD2960AD4C}"/>
              </c:ext>
            </c:extLst>
          </c:dPt>
          <c:dPt>
            <c:idx val="10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99CC00" mc:Ignorable="a14" a14:legacySpreadsheetColorIndex="50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99CC00" mc:Ignorable="a14" a14:legacySpreadsheetColorIndex="50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E2CC-401F-8890-CDDD2960AD4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'M3'!$D$62:$AO$62</c:f>
              <c:strCache>
                <c:ptCount val="13"/>
                <c:pt idx="0">
                  <c:v>technisch lezen</c:v>
                </c:pt>
                <c:pt idx="1">
                  <c:v>begrijpend lezen</c:v>
                </c:pt>
                <c:pt idx="2">
                  <c:v>spellen</c:v>
                </c:pt>
                <c:pt idx="3">
                  <c:v>ww spellen</c:v>
                </c:pt>
                <c:pt idx="4">
                  <c:v>hoofdrekenen</c:v>
                </c:pt>
                <c:pt idx="5">
                  <c:v>rekenen &amp; wiskunde</c:v>
                </c:pt>
                <c:pt idx="6">
                  <c:v>eindresultaat</c:v>
                </c:pt>
                <c:pt idx="7">
                  <c:v>doublure</c:v>
                </c:pt>
                <c:pt idx="8">
                  <c:v>specifieke onderwijsbehoefte</c:v>
                </c:pt>
                <c:pt idx="9">
                  <c:v>sociaal competent</c:v>
                </c:pt>
                <c:pt idx="10">
                  <c:v>plaatsing VO</c:v>
                </c:pt>
                <c:pt idx="11">
                  <c:v>plaatsing VO</c:v>
                </c:pt>
                <c:pt idx="12">
                  <c:v>positie VO na 3 jr. </c:v>
                </c:pt>
              </c:strCache>
            </c:strRef>
          </c:cat>
          <c:val>
            <c:numRef>
              <c:f>'M3'!$D$63:$AO$63</c:f>
              <c:numCache>
                <c:formatCode>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 formatCode="0.00%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E2CC-401F-8890-CDDD2960AD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82691784"/>
        <c:axId val="382694528"/>
      </c:barChart>
      <c:catAx>
        <c:axId val="3826917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resultaten per indicator</a:t>
                </a:r>
              </a:p>
            </c:rich>
          </c:tx>
          <c:layout>
            <c:manualLayout>
              <c:xMode val="edge"/>
              <c:yMode val="edge"/>
              <c:x val="0.3877224383159884"/>
              <c:y val="8.9285714285714281E-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3826945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8269452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382691784"/>
        <c:crosses val="autoZero"/>
        <c:crossBetween val="between"/>
        <c:majorUnit val="0.2"/>
      </c:valAx>
      <c:spPr>
        <a:gradFill rotWithShape="0">
          <a:gsLst>
            <a:gs pos="0">
              <a:srgbClr xmlns:mc="http://schemas.openxmlformats.org/markup-compatibility/2006" xmlns:a14="http://schemas.microsoft.com/office/drawing/2010/main" val="FFFF00" mc:Ignorable="a14" a14:legacySpreadsheetColorIndex="13"/>
            </a:gs>
            <a:gs pos="100000">
              <a:srgbClr xmlns:mc="http://schemas.openxmlformats.org/markup-compatibility/2006" xmlns:a14="http://schemas.microsoft.com/office/drawing/2010/main" val="CCFFFF" mc:Ignorable="a14" a14:legacySpreadsheetColorIndex="41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546119738647062E-2"/>
          <c:y val="8.9285714285714288E-2"/>
          <c:w val="0.87722201668992383"/>
          <c:h val="0.67321428571428577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9999FF" mc:Ignorable="a14" a14:legacySpreadsheetColorIndex="24"/>
                </a:gs>
                <a:gs pos="50000">
                  <a:srgbClr xmlns:mc="http://schemas.openxmlformats.org/markup-compatibility/2006" xmlns:a14="http://schemas.microsoft.com/office/drawing/2010/main" val="FFFFFF" mc:Ignorable="a14" a14:legacySpreadsheetColorIndex="9"/>
                </a:gs>
                <a:gs pos="100000">
                  <a:srgbClr xmlns:mc="http://schemas.openxmlformats.org/markup-compatibility/2006" xmlns:a14="http://schemas.microsoft.com/office/drawing/2010/main" val="9999FF" mc:Ignorable="a14" a14:legacySpreadsheetColorIndex="24"/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3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FF8080" mc:Ignorable="a14" a14:legacySpreadsheetColorIndex="29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FF8080" mc:Ignorable="a14" a14:legacySpreadsheetColorIndex="29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006A-4D14-9295-7BF43AC11EF0}"/>
              </c:ext>
            </c:extLst>
          </c:dPt>
          <c:dPt>
            <c:idx val="4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FF8080" mc:Ignorable="a14" a14:legacySpreadsheetColorIndex="29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FF8080" mc:Ignorable="a14" a14:legacySpreadsheetColorIndex="29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006A-4D14-9295-7BF43AC11EF0}"/>
              </c:ext>
            </c:extLst>
          </c:dPt>
          <c:dPt>
            <c:idx val="5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FF00FF" mc:Ignorable="a14" a14:legacySpreadsheetColorIndex="14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FF00FF" mc:Ignorable="a14" a14:legacySpreadsheetColorIndex="14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06A-4D14-9295-7BF43AC11EF0}"/>
              </c:ext>
            </c:extLst>
          </c:dPt>
          <c:dPt>
            <c:idx val="6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FFFF00" mc:Ignorable="a14" a14:legacySpreadsheetColorIndex="13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FFFF00" mc:Ignorable="a14" a14:legacySpreadsheetColorIndex="13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006A-4D14-9295-7BF43AC11EF0}"/>
              </c:ext>
            </c:extLst>
          </c:dPt>
          <c:dPt>
            <c:idx val="7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CC99FF" mc:Ignorable="a14" a14:legacySpreadsheetColorIndex="46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CC99FF" mc:Ignorable="a14" a14:legacySpreadsheetColorIndex="46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006A-4D14-9295-7BF43AC11EF0}"/>
              </c:ext>
            </c:extLst>
          </c:dPt>
          <c:dPt>
            <c:idx val="8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993366" mc:Ignorable="a14" a14:legacySpreadsheetColorIndex="61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993366" mc:Ignorable="a14" a14:legacySpreadsheetColorIndex="61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006A-4D14-9295-7BF43AC11EF0}"/>
              </c:ext>
            </c:extLst>
          </c:dPt>
          <c:dPt>
            <c:idx val="9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99CC00" mc:Ignorable="a14" a14:legacySpreadsheetColorIndex="50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99CC00" mc:Ignorable="a14" a14:legacySpreadsheetColorIndex="50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006A-4D14-9295-7BF43AC11EF0}"/>
              </c:ext>
            </c:extLst>
          </c:dPt>
          <c:dPt>
            <c:idx val="10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99CC00" mc:Ignorable="a14" a14:legacySpreadsheetColorIndex="50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99CC00" mc:Ignorable="a14" a14:legacySpreadsheetColorIndex="50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006A-4D14-9295-7BF43AC11EF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'E4'!$D$62:$AO$62</c:f>
              <c:strCache>
                <c:ptCount val="13"/>
                <c:pt idx="0">
                  <c:v>technisch lezen</c:v>
                </c:pt>
                <c:pt idx="1">
                  <c:v>begrijpend lezen</c:v>
                </c:pt>
                <c:pt idx="2">
                  <c:v>spellen</c:v>
                </c:pt>
                <c:pt idx="3">
                  <c:v>ww spellen</c:v>
                </c:pt>
                <c:pt idx="4">
                  <c:v>hoofdrekenen</c:v>
                </c:pt>
                <c:pt idx="5">
                  <c:v>rekenen &amp; wiskunde</c:v>
                </c:pt>
                <c:pt idx="6">
                  <c:v>eindresultaat</c:v>
                </c:pt>
                <c:pt idx="7">
                  <c:v>doublure</c:v>
                </c:pt>
                <c:pt idx="8">
                  <c:v>specifieke onderwijsbehoefte</c:v>
                </c:pt>
                <c:pt idx="9">
                  <c:v>sociaal competent</c:v>
                </c:pt>
                <c:pt idx="10">
                  <c:v>plaatsing VO</c:v>
                </c:pt>
                <c:pt idx="11">
                  <c:v>plaatsing VO</c:v>
                </c:pt>
                <c:pt idx="12">
                  <c:v>positie VO na 3 jr. </c:v>
                </c:pt>
              </c:strCache>
            </c:strRef>
          </c:cat>
          <c:val>
            <c:numRef>
              <c:f>'E4'!$D$63:$AO$63</c:f>
              <c:numCache>
                <c:formatCode>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 formatCode="0.00%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006A-4D14-9295-7BF43AC11E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82691784"/>
        <c:axId val="382694528"/>
      </c:barChart>
      <c:catAx>
        <c:axId val="3826917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resultaten per indicator</a:t>
                </a:r>
              </a:p>
            </c:rich>
          </c:tx>
          <c:layout>
            <c:manualLayout>
              <c:xMode val="edge"/>
              <c:yMode val="edge"/>
              <c:x val="0.3877224383159884"/>
              <c:y val="8.9285714285714281E-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3826945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8269452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382691784"/>
        <c:crosses val="autoZero"/>
        <c:crossBetween val="between"/>
        <c:majorUnit val="0.2"/>
      </c:valAx>
      <c:spPr>
        <a:gradFill rotWithShape="0">
          <a:gsLst>
            <a:gs pos="0">
              <a:srgbClr xmlns:mc="http://schemas.openxmlformats.org/markup-compatibility/2006" xmlns:a14="http://schemas.microsoft.com/office/drawing/2010/main" val="FFFF00" mc:Ignorable="a14" a14:legacySpreadsheetColorIndex="13"/>
            </a:gs>
            <a:gs pos="100000">
              <a:srgbClr xmlns:mc="http://schemas.openxmlformats.org/markup-compatibility/2006" xmlns:a14="http://schemas.microsoft.com/office/drawing/2010/main" val="CCFFFF" mc:Ignorable="a14" a14:legacySpreadsheetColorIndex="41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676165859380091"/>
          <c:y val="9.6774362914361617E-2"/>
          <c:w val="0.72064119550815608"/>
          <c:h val="0.82078996694032635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'E4'!$B$74</c:f>
              <c:strCache>
                <c:ptCount val="1"/>
                <c:pt idx="0">
                  <c:v>Aanleg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3366FF" mc:Ignorable="a14" a14:legacySpreadsheetColorIndex="48"/>
                </a:gs>
                <a:gs pos="50000">
                  <a:srgbClr xmlns:mc="http://schemas.openxmlformats.org/markup-compatibility/2006" xmlns:a14="http://schemas.microsoft.com/office/drawing/2010/main" val="FFFFFF" mc:Ignorable="a14" a14:legacySpreadsheetColorIndex="9"/>
                </a:gs>
                <a:gs pos="100000">
                  <a:srgbClr xmlns:mc="http://schemas.openxmlformats.org/markup-compatibility/2006" xmlns:a14="http://schemas.microsoft.com/office/drawing/2010/main" val="3366FF" mc:Ignorable="a14" a14:legacySpreadsheetColorIndex="48"/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74B-4F53-B0AD-4AE1632A578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74B-4F53-B0AD-4AE1632A578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74B-4F53-B0AD-4AE1632A578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74B-4F53-B0AD-4AE1632A578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74B-4F53-B0AD-4AE1632A578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'E4'!$D$66:$H$66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'E4'!$D$74:$H$74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74B-4F53-B0AD-4AE1632A5787}"/>
            </c:ext>
          </c:extLst>
        </c:ser>
        <c:ser>
          <c:idx val="2"/>
          <c:order val="2"/>
          <c:tx>
            <c:strRef>
              <c:f>'E4'!$B$75</c:f>
              <c:strCache>
                <c:ptCount val="1"/>
                <c:pt idx="0">
                  <c:v>Resultaat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FF9900" mc:Ignorable="a14" a14:legacySpreadsheetColorIndex="52"/>
                </a:gs>
                <a:gs pos="50000">
                  <a:srgbClr xmlns:mc="http://schemas.openxmlformats.org/markup-compatibility/2006" xmlns:a14="http://schemas.microsoft.com/office/drawing/2010/main" val="FFFFFF" mc:Ignorable="a14" a14:legacySpreadsheetColorIndex="9"/>
                </a:gs>
                <a:gs pos="100000">
                  <a:srgbClr xmlns:mc="http://schemas.openxmlformats.org/markup-compatibility/2006" xmlns:a14="http://schemas.microsoft.com/office/drawing/2010/main" val="FF9900" mc:Ignorable="a14" a14:legacySpreadsheetColorIndex="52"/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'E4'!$D$66:$H$66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'E4'!$D$75:$H$75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74B-4F53-B0AD-4AE1632A57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382692176"/>
        <c:axId val="528134512"/>
      </c:barChart>
      <c:barChart>
        <c:barDir val="col"/>
        <c:grouping val="clustered"/>
        <c:varyColors val="0"/>
        <c:ser>
          <c:idx val="0"/>
          <c:order val="0"/>
          <c:tx>
            <c:strRef>
              <c:f>'E4'!$B$67</c:f>
              <c:strCache>
                <c:ptCount val="1"/>
                <c:pt idx="0">
                  <c:v>Norm</c:v>
                </c:pt>
              </c:strCache>
            </c:strRef>
          </c:tx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'E4'!$D$66:$H$66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'E4'!$D$67:$H$67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74B-4F53-B0AD-4AE1632A57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28129024"/>
        <c:axId val="380862776"/>
      </c:barChart>
      <c:catAx>
        <c:axId val="3826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281345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2813451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382692176"/>
        <c:crosses val="autoZero"/>
        <c:crossBetween val="between"/>
        <c:majorUnit val="0.2"/>
      </c:valAx>
      <c:catAx>
        <c:axId val="528129024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aanleg - resultaat</a:t>
                </a:r>
              </a:p>
            </c:rich>
          </c:tx>
          <c:layout>
            <c:manualLayout>
              <c:xMode val="edge"/>
              <c:yMode val="edge"/>
              <c:x val="0.36121027824235974"/>
              <c:y val="1.612906048572693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crossAx val="380862776"/>
        <c:crosses val="autoZero"/>
        <c:auto val="1"/>
        <c:lblAlgn val="ctr"/>
        <c:lblOffset val="100"/>
        <c:noMultiLvlLbl val="0"/>
      </c:catAx>
      <c:valAx>
        <c:axId val="38086277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28129024"/>
        <c:crosses val="max"/>
        <c:crossBetween val="between"/>
      </c:valAx>
      <c:spPr>
        <a:gradFill rotWithShape="0">
          <a:gsLst>
            <a:gs pos="0">
              <a:srgbClr xmlns:mc="http://schemas.openxmlformats.org/markup-compatibility/2006" xmlns:a14="http://schemas.microsoft.com/office/drawing/2010/main" val="FFFF00" mc:Ignorable="a14" a14:legacySpreadsheetColorIndex="13"/>
            </a:gs>
            <a:gs pos="100000">
              <a:srgbClr xmlns:mc="http://schemas.openxmlformats.org/markup-compatibility/2006" xmlns:a14="http://schemas.microsoft.com/office/drawing/2010/main" val="CCFFFF" mc:Ignorable="a14" a14:legacySpreadsheetColorIndex="41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469758248441539"/>
          <c:y val="0.43906886877812218"/>
          <c:w val="0.13345207324225114"/>
          <c:h val="0.1146955412318359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574185078907985"/>
          <c:y val="1.8166797690271623E-2"/>
          <c:w val="0.71443354063060582"/>
          <c:h val="0.97064342943397097"/>
        </c:manualLayout>
      </c:layout>
      <c:barChart>
        <c:barDir val="col"/>
        <c:grouping val="clustered"/>
        <c:varyColors val="0"/>
        <c:ser>
          <c:idx val="5"/>
          <c:order val="0"/>
          <c:tx>
            <c:v>VWO</c:v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C961-4CA5-9684-6F5980473947}"/>
            </c:ext>
          </c:extLst>
        </c:ser>
        <c:ser>
          <c:idx val="4"/>
          <c:order val="1"/>
          <c:tx>
            <c:v>HAVO</c:v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4.2</c:v>
              </c:pt>
            </c:numLit>
          </c:val>
          <c:extLst>
            <c:ext xmlns:c16="http://schemas.microsoft.com/office/drawing/2014/chart" uri="{C3380CC4-5D6E-409C-BE32-E72D297353CC}">
              <c16:uniqueId val="{00000001-C961-4CA5-9684-6F5980473947}"/>
            </c:ext>
          </c:extLst>
        </c:ser>
        <c:ser>
          <c:idx val="3"/>
          <c:order val="2"/>
          <c:tx>
            <c:v>GTL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3.3</c:v>
              </c:pt>
            </c:numLit>
          </c:val>
          <c:extLst>
            <c:ext xmlns:c16="http://schemas.microsoft.com/office/drawing/2014/chart" uri="{C3380CC4-5D6E-409C-BE32-E72D297353CC}">
              <c16:uniqueId val="{00000002-C961-4CA5-9684-6F5980473947}"/>
            </c:ext>
          </c:extLst>
        </c:ser>
        <c:ser>
          <c:idx val="2"/>
          <c:order val="3"/>
          <c:tx>
            <c:v>KBL</c:v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C961-4CA5-9684-6F598047394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2.4</c:v>
              </c:pt>
            </c:numLit>
          </c:val>
          <c:extLst>
            <c:ext xmlns:c16="http://schemas.microsoft.com/office/drawing/2014/chart" uri="{C3380CC4-5D6E-409C-BE32-E72D297353CC}">
              <c16:uniqueId val="{00000005-C961-4CA5-9684-6F5980473947}"/>
            </c:ext>
          </c:extLst>
        </c:ser>
        <c:ser>
          <c:idx val="1"/>
          <c:order val="4"/>
          <c:tx>
            <c:v>BBL</c:v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1.5</c:v>
              </c:pt>
            </c:numLit>
          </c:val>
          <c:extLst>
            <c:ext xmlns:c16="http://schemas.microsoft.com/office/drawing/2014/chart" uri="{C3380CC4-5D6E-409C-BE32-E72D297353CC}">
              <c16:uniqueId val="{00000006-C961-4CA5-9684-6F5980473947}"/>
            </c:ext>
          </c:extLst>
        </c:ser>
        <c:ser>
          <c:idx val="0"/>
          <c:order val="5"/>
          <c:tx>
            <c:v>PRO</c:v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0.5</c:v>
              </c:pt>
            </c:numLit>
          </c:val>
          <c:extLst>
            <c:ext xmlns:c16="http://schemas.microsoft.com/office/drawing/2014/chart" uri="{C3380CC4-5D6E-409C-BE32-E72D297353CC}">
              <c16:uniqueId val="{00000007-C961-4CA5-9684-6F5980473947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gapWidth val="0"/>
        <c:overlap val="100"/>
        <c:axId val="456738632"/>
        <c:axId val="456735888"/>
      </c:barChart>
      <c:catAx>
        <c:axId val="456738632"/>
        <c:scaling>
          <c:orientation val="minMax"/>
        </c:scaling>
        <c:delete val="1"/>
        <c:axPos val="b"/>
        <c:majorTickMark val="out"/>
        <c:minorTickMark val="none"/>
        <c:tickLblPos val="none"/>
        <c:crossAx val="456735888"/>
        <c:crosses val="autoZero"/>
        <c:auto val="1"/>
        <c:lblAlgn val="ctr"/>
        <c:lblOffset val="100"/>
        <c:noMultiLvlLbl val="0"/>
      </c:catAx>
      <c:valAx>
        <c:axId val="456735888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noFill/>
                <a:latin typeface="Arial"/>
                <a:ea typeface="Arial"/>
                <a:cs typeface="Arial"/>
              </a:defRPr>
            </a:pPr>
            <a:endParaRPr lang="nl-NL"/>
          </a:p>
        </c:txPr>
        <c:crossAx val="456738632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000000000000011" r="0.75000000000000011" t="1" header="0.5" footer="0.5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0327419073026719E-2"/>
          <c:y val="8.1287293335315942E-3"/>
          <c:w val="0.82624386800184002"/>
          <c:h val="0.9493878078033004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'OP-4'!$K$13</c:f>
              <c:strCache>
                <c:ptCount val="1"/>
                <c:pt idx="0">
                  <c:v>TL-1</c:v>
                </c:pt>
              </c:strCache>
            </c:strRef>
          </c:tx>
          <c:spPr>
            <a:gradFill flip="none" rotWithShape="1"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0000">
                    <a:shade val="67500"/>
                    <a:satMod val="115000"/>
                  </a:srgbClr>
                </a:gs>
                <a:gs pos="100000">
                  <a:srgbClr val="FF0000">
                    <a:shade val="100000"/>
                    <a:satMod val="115000"/>
                  </a:srgbClr>
                </a:gs>
              </a:gsLst>
              <a:lin ang="0" scaled="1"/>
              <a:tileRect/>
            </a:gradFill>
            <a:ln>
              <a:noFill/>
            </a:ln>
            <a:effectLst/>
          </c:spPr>
          <c:invertIfNegative val="0"/>
          <c:val>
            <c:numRef>
              <c:f>'OP-4'!$K$15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FF-46B6-A1C2-BFF0BF4E631A}"/>
            </c:ext>
          </c:extLst>
        </c:ser>
        <c:ser>
          <c:idx val="1"/>
          <c:order val="1"/>
          <c:tx>
            <c:strRef>
              <c:f>'OP-4'!$L$13</c:f>
              <c:strCache>
                <c:ptCount val="1"/>
                <c:pt idx="0">
                  <c:v>TL-2</c:v>
                </c:pt>
              </c:strCache>
            </c:strRef>
          </c:tx>
          <c:spPr>
            <a:gradFill>
              <a:gsLst>
                <a:gs pos="0">
                  <a:schemeClr val="bg2">
                    <a:lumMod val="50000"/>
                  </a:schemeClr>
                </a:gs>
                <a:gs pos="50000">
                  <a:srgbClr val="FF0000"/>
                </a:gs>
                <a:gs pos="100000">
                  <a:srgbClr val="FF0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'OP-4'!$L$15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4FF-46B6-A1C2-BFF0BF4E631A}"/>
            </c:ext>
          </c:extLst>
        </c:ser>
        <c:ser>
          <c:idx val="2"/>
          <c:order val="2"/>
          <c:tx>
            <c:strRef>
              <c:f>'OP-4'!$M$13</c:f>
              <c:strCache>
                <c:ptCount val="1"/>
                <c:pt idx="0">
                  <c:v>BL-1</c:v>
                </c:pt>
              </c:strCache>
            </c:strRef>
          </c:tx>
          <c:spPr>
            <a:gradFill>
              <a:gsLst>
                <a:gs pos="0">
                  <a:schemeClr val="bg2">
                    <a:lumMod val="50000"/>
                  </a:schemeClr>
                </a:gs>
                <a:gs pos="50000">
                  <a:srgbClr val="FFC000"/>
                </a:gs>
                <a:gs pos="100000">
                  <a:srgbClr val="FFC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'OP-4'!$M$15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4FF-46B6-A1C2-BFF0BF4E631A}"/>
            </c:ext>
          </c:extLst>
        </c:ser>
        <c:ser>
          <c:idx val="3"/>
          <c:order val="3"/>
          <c:tx>
            <c:strRef>
              <c:f>'OP-4'!$N$13</c:f>
              <c:strCache>
                <c:ptCount val="1"/>
                <c:pt idx="0">
                  <c:v>BL-2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C000"/>
                </a:gs>
                <a:gs pos="100000">
                  <a:srgbClr val="FFC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'OP-4'!$N$15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4FF-46B6-A1C2-BFF0BF4E631A}"/>
            </c:ext>
          </c:extLst>
        </c:ser>
        <c:ser>
          <c:idx val="4"/>
          <c:order val="4"/>
          <c:tx>
            <c:strRef>
              <c:f>'OP-4'!$O$13</c:f>
              <c:strCache>
                <c:ptCount val="1"/>
                <c:pt idx="0">
                  <c:v>SP-1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FF00"/>
                </a:gs>
                <a:gs pos="100000">
                  <a:srgbClr val="FFFF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'OP-4'!$O$15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4FF-46B6-A1C2-BFF0BF4E631A}"/>
            </c:ext>
          </c:extLst>
        </c:ser>
        <c:ser>
          <c:idx val="5"/>
          <c:order val="5"/>
          <c:tx>
            <c:strRef>
              <c:f>'OP-4'!$P$13</c:f>
              <c:strCache>
                <c:ptCount val="1"/>
                <c:pt idx="0">
                  <c:v>SP2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FF00"/>
                </a:gs>
                <a:gs pos="100000">
                  <a:srgbClr val="FFFF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'OP-4'!$P$15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4FF-46B6-A1C2-BFF0BF4E631A}"/>
            </c:ext>
          </c:extLst>
        </c:ser>
        <c:ser>
          <c:idx val="6"/>
          <c:order val="6"/>
          <c:tx>
            <c:strRef>
              <c:f>'OP-4'!$Q$13</c:f>
              <c:strCache>
                <c:ptCount val="1"/>
                <c:pt idx="0">
                  <c:v>WW-1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92D050"/>
                </a:gs>
                <a:gs pos="100000">
                  <a:srgbClr val="92D05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'OP-4'!$Q$15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4FF-46B6-A1C2-BFF0BF4E631A}"/>
            </c:ext>
          </c:extLst>
        </c:ser>
        <c:ser>
          <c:idx val="7"/>
          <c:order val="7"/>
          <c:tx>
            <c:strRef>
              <c:f>'OP-4'!$R$13</c:f>
              <c:strCache>
                <c:ptCount val="1"/>
                <c:pt idx="0">
                  <c:v>WW-2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92D050"/>
                </a:gs>
                <a:gs pos="100000">
                  <a:srgbClr val="92D05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'OP-4'!$R$15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4FF-46B6-A1C2-BFF0BF4E631A}"/>
            </c:ext>
          </c:extLst>
        </c:ser>
        <c:ser>
          <c:idx val="8"/>
          <c:order val="8"/>
          <c:tx>
            <c:strRef>
              <c:f>'OP-4'!$T$13</c:f>
              <c:strCache>
                <c:ptCount val="1"/>
                <c:pt idx="0">
                  <c:v>HR-1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00B0F0"/>
                </a:gs>
                <a:gs pos="100000">
                  <a:srgbClr val="00B0F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'OP-4'!$T$15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4FF-46B6-A1C2-BFF0BF4E631A}"/>
            </c:ext>
          </c:extLst>
        </c:ser>
        <c:ser>
          <c:idx val="9"/>
          <c:order val="9"/>
          <c:tx>
            <c:strRef>
              <c:f>'OP-4'!$U$13</c:f>
              <c:strCache>
                <c:ptCount val="1"/>
                <c:pt idx="0">
                  <c:v>HR-2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00B0F0"/>
                </a:gs>
                <a:gs pos="100000">
                  <a:srgbClr val="00B0F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'OP-4'!$U$15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4FF-46B6-A1C2-BFF0BF4E631A}"/>
            </c:ext>
          </c:extLst>
        </c:ser>
        <c:ser>
          <c:idx val="10"/>
          <c:order val="10"/>
          <c:tx>
            <c:strRef>
              <c:f>'OP-4'!$V$13</c:f>
              <c:strCache>
                <c:ptCount val="1"/>
                <c:pt idx="0">
                  <c:v>RW-1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CC00FF"/>
                </a:gs>
                <a:gs pos="100000">
                  <a:srgbClr val="FF00FF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'OP-4'!$V$15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4FF-46B6-A1C2-BFF0BF4E631A}"/>
            </c:ext>
          </c:extLst>
        </c:ser>
        <c:ser>
          <c:idx val="11"/>
          <c:order val="11"/>
          <c:tx>
            <c:strRef>
              <c:f>'OP-4'!$W$13</c:f>
              <c:strCache>
                <c:ptCount val="1"/>
                <c:pt idx="0">
                  <c:v>RW-2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CC00FF"/>
                </a:gs>
                <a:gs pos="100000">
                  <a:srgbClr val="FF00FF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'OP-4'!$W$15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4FF-46B6-A1C2-BFF0BF4E63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10"/>
        <c:axId val="1690311392"/>
        <c:axId val="1690309952"/>
      </c:barChart>
      <c:barChart>
        <c:barDir val="col"/>
        <c:grouping val="clustered"/>
        <c:varyColors val="0"/>
        <c:ser>
          <c:idx val="12"/>
          <c:order val="12"/>
          <c:tx>
            <c:strRef>
              <c:f>'OP-4'!$X$13</c:f>
              <c:strCache>
                <c:ptCount val="1"/>
                <c:pt idx="0">
                  <c:v>GEM</c:v>
                </c:pt>
              </c:strCache>
            </c:strRef>
          </c:tx>
          <c:spPr>
            <a:noFill/>
            <a:ln w="101600">
              <a:solidFill>
                <a:srgbClr val="FF00FF"/>
              </a:solidFill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4FF-46B6-A1C2-BFF0BF4E631A}"/>
                </c:ext>
              </c:extLst>
            </c:dLbl>
            <c:spPr>
              <a:solidFill>
                <a:srgbClr val="FF00FF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3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'OP-4'!$X$15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44FF-46B6-A1C2-BFF0BF4E631A}"/>
            </c:ext>
          </c:extLst>
        </c:ser>
        <c:ser>
          <c:idx val="13"/>
          <c:order val="13"/>
          <c:tx>
            <c:strRef>
              <c:f>'OP-4'!$Y$13</c:f>
              <c:strCache>
                <c:ptCount val="1"/>
                <c:pt idx="0">
                  <c:v>AANLEG</c:v>
                </c:pt>
              </c:strCache>
            </c:strRef>
          </c:tx>
          <c:spPr>
            <a:noFill/>
            <a:ln w="101600">
              <a:solidFill>
                <a:srgbClr val="7030A0"/>
              </a:solidFill>
              <a:prstDash val="sysDash"/>
            </a:ln>
            <a:effectLst/>
          </c:spPr>
          <c:invertIfNegative val="0"/>
          <c:dLbls>
            <c:spPr>
              <a:solidFill>
                <a:srgbClr val="7030A0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3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'OP-4'!$Y$15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4FF-46B6-A1C2-BFF0BF4E631A}"/>
            </c:ext>
          </c:extLst>
        </c:ser>
        <c:ser>
          <c:idx val="14"/>
          <c:order val="14"/>
          <c:tx>
            <c:strRef>
              <c:f>'OP-4'!$Z$13</c:f>
              <c:strCache>
                <c:ptCount val="1"/>
                <c:pt idx="0">
                  <c:v>SIGNAAL</c:v>
                </c:pt>
              </c:strCache>
            </c:strRef>
          </c:tx>
          <c:spPr>
            <a:noFill/>
            <a:ln w="101600">
              <a:solidFill>
                <a:srgbClr val="FF0000"/>
              </a:solidFill>
              <a:prstDash val="sysDot"/>
            </a:ln>
            <a:effectLst/>
          </c:spPr>
          <c:invertIfNegative val="0"/>
          <c:val>
            <c:numRef>
              <c:f>'OP-4'!$Z$15</c:f>
              <c:numCache>
                <c:formatCode>0.00</c:formatCode>
                <c:ptCount val="1"/>
                <c:pt idx="0">
                  <c:v>2.5049999999999999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44FF-46B6-A1C2-BFF0BF4E631A}"/>
            </c:ext>
          </c:extLst>
        </c:ser>
        <c:ser>
          <c:idx val="15"/>
          <c:order val="15"/>
          <c:tx>
            <c:strRef>
              <c:f>'OP-4'!$AA$13</c:f>
              <c:strCache>
                <c:ptCount val="1"/>
                <c:pt idx="0">
                  <c:v>LEERLING</c:v>
                </c:pt>
              </c:strCache>
            </c:strRef>
          </c:tx>
          <c:spPr>
            <a:noFill/>
            <a:ln w="101600">
              <a:solidFill>
                <a:schemeClr val="accent1"/>
              </a:solidFill>
              <a:prstDash val="sysDot"/>
            </a:ln>
            <a:effectLst/>
          </c:spPr>
          <c:invertIfNegative val="0"/>
          <c:val>
            <c:numRef>
              <c:f>'OP-4'!$AA$15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44FF-46B6-A1C2-BFF0BF4E631A}"/>
            </c:ext>
          </c:extLst>
        </c:ser>
        <c:ser>
          <c:idx val="16"/>
          <c:order val="16"/>
          <c:tx>
            <c:strRef>
              <c:f>'OP-4'!$AB$13</c:f>
              <c:strCache>
                <c:ptCount val="1"/>
                <c:pt idx="0">
                  <c:v>ONDER WATER</c:v>
                </c:pt>
              </c:strCache>
            </c:strRef>
          </c:tx>
          <c:spPr>
            <a:solidFill>
              <a:srgbClr val="00B0F0">
                <a:alpha val="40000"/>
              </a:srgbClr>
            </a:solidFill>
            <a:ln>
              <a:noFill/>
            </a:ln>
            <a:effectLst/>
          </c:spPr>
          <c:invertIfNegative val="0"/>
          <c:val>
            <c:numRef>
              <c:f>'OP-4'!$AB$15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44FF-46B6-A1C2-BFF0BF4E63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43339360"/>
        <c:axId val="1576776848"/>
      </c:barChart>
      <c:catAx>
        <c:axId val="16903113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690309952"/>
        <c:crosses val="autoZero"/>
        <c:auto val="1"/>
        <c:lblAlgn val="ctr"/>
        <c:lblOffset val="100"/>
        <c:noMultiLvlLbl val="0"/>
      </c:catAx>
      <c:valAx>
        <c:axId val="1690309952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690311392"/>
        <c:crosses val="autoZero"/>
        <c:crossBetween val="between"/>
        <c:majorUnit val="1"/>
      </c:valAx>
      <c:valAx>
        <c:axId val="1576776848"/>
        <c:scaling>
          <c:orientation val="minMax"/>
        </c:scaling>
        <c:delete val="1"/>
        <c:axPos val="r"/>
        <c:numFmt formatCode="0.00" sourceLinked="1"/>
        <c:majorTickMark val="out"/>
        <c:minorTickMark val="none"/>
        <c:tickLblPos val="nextTo"/>
        <c:crossAx val="1243339360"/>
        <c:crosses val="max"/>
        <c:crossBetween val="between"/>
      </c:valAx>
      <c:catAx>
        <c:axId val="1243339360"/>
        <c:scaling>
          <c:orientation val="minMax"/>
        </c:scaling>
        <c:delete val="1"/>
        <c:axPos val="b"/>
        <c:majorTickMark val="out"/>
        <c:minorTickMark val="none"/>
        <c:tickLblPos val="nextTo"/>
        <c:crossAx val="15767768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6461937605337713"/>
          <c:y val="9.5695429075550766E-3"/>
          <c:w val="0.13158596011686147"/>
          <c:h val="0.9688314674489620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255454318995795E-2"/>
          <c:y val="2.7853992993536886E-2"/>
          <c:w val="0.75662018574648249"/>
          <c:h val="0.9010728834267428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'KINDGESPREK-4'!$I$13</c:f>
              <c:strCache>
                <c:ptCount val="1"/>
                <c:pt idx="0">
                  <c:v>TL-1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FF0000"/>
                </a:gs>
                <a:gs pos="100000">
                  <a:srgbClr val="FF000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'KINDGESPREK-4'!$I$16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D4-4A58-812C-F19BD70B14E2}"/>
            </c:ext>
          </c:extLst>
        </c:ser>
        <c:ser>
          <c:idx val="1"/>
          <c:order val="1"/>
          <c:tx>
            <c:strRef>
              <c:f>'KINDGESPREK-4'!$J$13</c:f>
              <c:strCache>
                <c:ptCount val="1"/>
                <c:pt idx="0">
                  <c:v>TL-2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FF0000"/>
                </a:gs>
                <a:gs pos="100000">
                  <a:srgbClr val="FF000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'KINDGESPREK-4'!$J$16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BD4-4A58-812C-F19BD70B14E2}"/>
            </c:ext>
          </c:extLst>
        </c:ser>
        <c:ser>
          <c:idx val="2"/>
          <c:order val="2"/>
          <c:tx>
            <c:strRef>
              <c:f>'KINDGESPREK-4'!$K$13</c:f>
              <c:strCache>
                <c:ptCount val="1"/>
                <c:pt idx="0">
                  <c:v>BL-1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FFC000"/>
                </a:gs>
                <a:gs pos="100000">
                  <a:srgbClr val="FFC00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'KINDGESPREK-4'!$K$16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BD4-4A58-812C-F19BD70B14E2}"/>
            </c:ext>
          </c:extLst>
        </c:ser>
        <c:ser>
          <c:idx val="3"/>
          <c:order val="3"/>
          <c:tx>
            <c:strRef>
              <c:f>'KINDGESPREK-4'!$L$13</c:f>
              <c:strCache>
                <c:ptCount val="1"/>
                <c:pt idx="0">
                  <c:v>BL-2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FFC000"/>
                </a:gs>
                <a:gs pos="100000">
                  <a:srgbClr val="FFC00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'KINDGESPREK-4'!$L$16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BD4-4A58-812C-F19BD70B14E2}"/>
            </c:ext>
          </c:extLst>
        </c:ser>
        <c:ser>
          <c:idx val="4"/>
          <c:order val="4"/>
          <c:tx>
            <c:strRef>
              <c:f>'KINDGESPREK-4'!$M$13</c:f>
              <c:strCache>
                <c:ptCount val="1"/>
                <c:pt idx="0">
                  <c:v>SP-1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FFFF00"/>
                </a:gs>
                <a:gs pos="100000">
                  <a:srgbClr val="FFFF0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'KINDGESPREK-4'!$M$16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BD4-4A58-812C-F19BD70B14E2}"/>
            </c:ext>
          </c:extLst>
        </c:ser>
        <c:ser>
          <c:idx val="5"/>
          <c:order val="5"/>
          <c:tx>
            <c:strRef>
              <c:f>'KINDGESPREK-4'!$N$13</c:f>
              <c:strCache>
                <c:ptCount val="1"/>
                <c:pt idx="0">
                  <c:v>SP2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FFFF00"/>
                </a:gs>
                <a:gs pos="100000">
                  <a:srgbClr val="FFFF0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'KINDGESPREK-4'!$N$16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BD4-4A58-812C-F19BD70B14E2}"/>
            </c:ext>
          </c:extLst>
        </c:ser>
        <c:ser>
          <c:idx val="6"/>
          <c:order val="6"/>
          <c:tx>
            <c:strRef>
              <c:f>'KINDGESPREK-4'!$O$13</c:f>
              <c:strCache>
                <c:ptCount val="1"/>
                <c:pt idx="0">
                  <c:v>WW-1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92D050"/>
                </a:gs>
                <a:gs pos="100000">
                  <a:srgbClr val="92D05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'KINDGESPREK-4'!$O$16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BD4-4A58-812C-F19BD70B14E2}"/>
            </c:ext>
          </c:extLst>
        </c:ser>
        <c:ser>
          <c:idx val="7"/>
          <c:order val="7"/>
          <c:tx>
            <c:strRef>
              <c:f>'KINDGESPREK-4'!$P$13</c:f>
              <c:strCache>
                <c:ptCount val="1"/>
                <c:pt idx="0">
                  <c:v>WW-2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92D050"/>
                </a:gs>
                <a:gs pos="100000">
                  <a:srgbClr val="92D05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'KINDGESPREK-4'!$P$16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BD4-4A58-812C-F19BD70B14E2}"/>
            </c:ext>
          </c:extLst>
        </c:ser>
        <c:ser>
          <c:idx val="8"/>
          <c:order val="8"/>
          <c:tx>
            <c:strRef>
              <c:f>'KINDGESPREK-4'!$Q$13</c:f>
              <c:strCache>
                <c:ptCount val="1"/>
                <c:pt idx="0">
                  <c:v>HR-1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00B0F0"/>
                </a:gs>
                <a:gs pos="100000">
                  <a:srgbClr val="00B0F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'KINDGESPREK-4'!$Q$16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BD4-4A58-812C-F19BD70B14E2}"/>
            </c:ext>
          </c:extLst>
        </c:ser>
        <c:ser>
          <c:idx val="9"/>
          <c:order val="9"/>
          <c:tx>
            <c:strRef>
              <c:f>'KINDGESPREK-4'!$R$13</c:f>
              <c:strCache>
                <c:ptCount val="1"/>
                <c:pt idx="0">
                  <c:v>HR-2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00B0F0"/>
                </a:gs>
                <a:gs pos="100000">
                  <a:srgbClr val="00B0F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'KINDGESPREK-4'!$R$16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0BD4-4A58-812C-F19BD70B14E2}"/>
            </c:ext>
          </c:extLst>
        </c:ser>
        <c:ser>
          <c:idx val="10"/>
          <c:order val="10"/>
          <c:tx>
            <c:strRef>
              <c:f>'KINDGESPREK-4'!$S$13</c:f>
              <c:strCache>
                <c:ptCount val="1"/>
                <c:pt idx="0">
                  <c:v>RW-1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CC00FF"/>
                </a:gs>
                <a:gs pos="100000">
                  <a:srgbClr val="CC00FF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'KINDGESPREK-4'!$S$16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BD4-4A58-812C-F19BD70B14E2}"/>
            </c:ext>
          </c:extLst>
        </c:ser>
        <c:ser>
          <c:idx val="11"/>
          <c:order val="11"/>
          <c:tx>
            <c:strRef>
              <c:f>'KINDGESPREK-4'!$T$13</c:f>
              <c:strCache>
                <c:ptCount val="1"/>
                <c:pt idx="0">
                  <c:v>RW-2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CC00FF"/>
                </a:gs>
                <a:gs pos="100000">
                  <a:srgbClr val="CC00FF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'KINDGESPREK-4'!$T$16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BD4-4A58-812C-F19BD70B14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-10"/>
        <c:axId val="150819200"/>
        <c:axId val="150823520"/>
      </c:barChart>
      <c:barChart>
        <c:barDir val="col"/>
        <c:grouping val="clustered"/>
        <c:varyColors val="0"/>
        <c:ser>
          <c:idx val="12"/>
          <c:order val="12"/>
          <c:tx>
            <c:strRef>
              <c:f>'KINDGESPREK-4'!$U$13</c:f>
              <c:strCache>
                <c:ptCount val="1"/>
                <c:pt idx="0">
                  <c:v>GEM</c:v>
                </c:pt>
              </c:strCache>
            </c:strRef>
          </c:tx>
          <c:spPr>
            <a:noFill/>
            <a:ln w="101600">
              <a:solidFill>
                <a:srgbClr val="FF00FF"/>
              </a:solidFill>
            </a:ln>
            <a:effectLst/>
          </c:spPr>
          <c:invertIfNegative val="0"/>
          <c:val>
            <c:numRef>
              <c:f>'KINDGESPREK-4'!$U$16</c:f>
              <c:numCache>
                <c:formatCode>0.0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0BD4-4A58-812C-F19BD70B14E2}"/>
            </c:ext>
          </c:extLst>
        </c:ser>
        <c:ser>
          <c:idx val="13"/>
          <c:order val="13"/>
          <c:tx>
            <c:strRef>
              <c:f>'KINDGESPREK-4'!$V$13</c:f>
              <c:strCache>
                <c:ptCount val="1"/>
                <c:pt idx="0">
                  <c:v>AANLEG</c:v>
                </c:pt>
              </c:strCache>
            </c:strRef>
          </c:tx>
          <c:spPr>
            <a:noFill/>
            <a:ln w="101600">
              <a:solidFill>
                <a:srgbClr val="7030A0"/>
              </a:solidFill>
              <a:prstDash val="sysDash"/>
            </a:ln>
            <a:effectLst/>
          </c:spPr>
          <c:invertIfNegative val="0"/>
          <c:val>
            <c:numRef>
              <c:f>'KINDGESPREK-4'!$V$16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0BD4-4A58-812C-F19BD70B14E2}"/>
            </c:ext>
          </c:extLst>
        </c:ser>
        <c:ser>
          <c:idx val="14"/>
          <c:order val="14"/>
          <c:tx>
            <c:strRef>
              <c:f>'KINDGESPREK-4'!$W$13</c:f>
              <c:strCache>
                <c:ptCount val="1"/>
                <c:pt idx="0">
                  <c:v>SIGNAAL</c:v>
                </c:pt>
              </c:strCache>
            </c:strRef>
          </c:tx>
          <c:spPr>
            <a:noFill/>
            <a:ln w="101600">
              <a:solidFill>
                <a:srgbClr val="FF0000"/>
              </a:solidFill>
              <a:prstDash val="sysDot"/>
            </a:ln>
            <a:effectLst/>
          </c:spPr>
          <c:invertIfNegative val="0"/>
          <c:val>
            <c:numRef>
              <c:f>'KINDGESPREK-4'!$W$16</c:f>
              <c:numCache>
                <c:formatCode>General</c:formatCode>
                <c:ptCount val="1"/>
                <c:pt idx="0">
                  <c:v>4.3499999999999996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BD4-4A58-812C-F19BD70B14E2}"/>
            </c:ext>
          </c:extLst>
        </c:ser>
        <c:ser>
          <c:idx val="15"/>
          <c:order val="15"/>
          <c:tx>
            <c:strRef>
              <c:f>'KINDGESPREK-4'!$X$13</c:f>
              <c:strCache>
                <c:ptCount val="1"/>
                <c:pt idx="0">
                  <c:v>LEERLING</c:v>
                </c:pt>
              </c:strCache>
            </c:strRef>
          </c:tx>
          <c:spPr>
            <a:noFill/>
            <a:ln w="101600">
              <a:solidFill>
                <a:srgbClr val="00B0F0"/>
              </a:solidFill>
              <a:prstDash val="sysDot"/>
            </a:ln>
            <a:effectLst/>
          </c:spPr>
          <c:invertIfNegative val="0"/>
          <c:val>
            <c:numRef>
              <c:f>'KINDGESPREK-4'!$X$16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0BD4-4A58-812C-F19BD70B14E2}"/>
            </c:ext>
          </c:extLst>
        </c:ser>
        <c:ser>
          <c:idx val="16"/>
          <c:order val="16"/>
          <c:tx>
            <c:strRef>
              <c:f>'KINDGESPREK-4'!$Y$13</c:f>
              <c:strCache>
                <c:ptCount val="1"/>
                <c:pt idx="0">
                  <c:v>ONDER WATER</c:v>
                </c:pt>
              </c:strCache>
            </c:strRef>
          </c:tx>
          <c:spPr>
            <a:solidFill>
              <a:srgbClr val="00B0F0">
                <a:alpha val="40000"/>
              </a:srgbClr>
            </a:solidFill>
            <a:ln>
              <a:noFill/>
            </a:ln>
            <a:effectLst/>
          </c:spPr>
          <c:invertIfNegative val="0"/>
          <c:val>
            <c:numRef>
              <c:f>'KINDGESPREK-4'!$Y$16</c:f>
              <c:numCache>
                <c:formatCode>0.0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0BD4-4A58-812C-F19BD70B14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50822080"/>
        <c:axId val="150815360"/>
      </c:barChart>
      <c:catAx>
        <c:axId val="1508192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0823520"/>
        <c:crosses val="autoZero"/>
        <c:auto val="1"/>
        <c:lblAlgn val="ctr"/>
        <c:lblOffset val="100"/>
        <c:noMultiLvlLbl val="0"/>
      </c:catAx>
      <c:valAx>
        <c:axId val="150823520"/>
        <c:scaling>
          <c:orientation val="minMax"/>
          <c:max val="10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crossAx val="150819200"/>
        <c:crosses val="autoZero"/>
        <c:crossBetween val="between"/>
        <c:majorUnit val="2"/>
      </c:valAx>
      <c:valAx>
        <c:axId val="150815360"/>
        <c:scaling>
          <c:orientation val="minMax"/>
        </c:scaling>
        <c:delete val="1"/>
        <c:axPos val="r"/>
        <c:numFmt formatCode="0.0" sourceLinked="1"/>
        <c:majorTickMark val="out"/>
        <c:minorTickMark val="none"/>
        <c:tickLblPos val="nextTo"/>
        <c:crossAx val="150822080"/>
        <c:crosses val="max"/>
        <c:crossBetween val="between"/>
      </c:valAx>
      <c:catAx>
        <c:axId val="150822080"/>
        <c:scaling>
          <c:orientation val="minMax"/>
        </c:scaling>
        <c:delete val="1"/>
        <c:axPos val="t"/>
        <c:majorTickMark val="out"/>
        <c:minorTickMark val="none"/>
        <c:tickLblPos val="nextTo"/>
        <c:crossAx val="150815360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24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</c:legendEntry>
      <c:layout>
        <c:manualLayout>
          <c:xMode val="edge"/>
          <c:yMode val="edge"/>
          <c:x val="0.78269668770742495"/>
          <c:y val="4.8615939713979664E-4"/>
          <c:w val="0.21730331229257499"/>
          <c:h val="0.8033486178189540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19050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546119738647062E-2"/>
          <c:y val="8.9285714285714288E-2"/>
          <c:w val="0.87722201668992383"/>
          <c:h val="0.67321428571428577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9999FF" mc:Ignorable="a14" a14:legacySpreadsheetColorIndex="24"/>
                </a:gs>
                <a:gs pos="50000">
                  <a:srgbClr xmlns:mc="http://schemas.openxmlformats.org/markup-compatibility/2006" xmlns:a14="http://schemas.microsoft.com/office/drawing/2010/main" val="FFFFFF" mc:Ignorable="a14" a14:legacySpreadsheetColorIndex="9"/>
                </a:gs>
                <a:gs pos="100000">
                  <a:srgbClr xmlns:mc="http://schemas.openxmlformats.org/markup-compatibility/2006" xmlns:a14="http://schemas.microsoft.com/office/drawing/2010/main" val="9999FF" mc:Ignorable="a14" a14:legacySpreadsheetColorIndex="24"/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3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FF8080" mc:Ignorable="a14" a14:legacySpreadsheetColorIndex="29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FF8080" mc:Ignorable="a14" a14:legacySpreadsheetColorIndex="29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793-41E3-9BE4-763FD34C550E}"/>
              </c:ext>
            </c:extLst>
          </c:dPt>
          <c:dPt>
            <c:idx val="4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FF8080" mc:Ignorable="a14" a14:legacySpreadsheetColorIndex="29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FF8080" mc:Ignorable="a14" a14:legacySpreadsheetColorIndex="29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793-41E3-9BE4-763FD34C550E}"/>
              </c:ext>
            </c:extLst>
          </c:dPt>
          <c:dPt>
            <c:idx val="5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FF00FF" mc:Ignorable="a14" a14:legacySpreadsheetColorIndex="14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FF00FF" mc:Ignorable="a14" a14:legacySpreadsheetColorIndex="14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E793-41E3-9BE4-763FD34C550E}"/>
              </c:ext>
            </c:extLst>
          </c:dPt>
          <c:dPt>
            <c:idx val="6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FFFF00" mc:Ignorable="a14" a14:legacySpreadsheetColorIndex="13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FFFF00" mc:Ignorable="a14" a14:legacySpreadsheetColorIndex="13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E793-41E3-9BE4-763FD34C550E}"/>
              </c:ext>
            </c:extLst>
          </c:dPt>
          <c:dPt>
            <c:idx val="7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CC99FF" mc:Ignorable="a14" a14:legacySpreadsheetColorIndex="46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CC99FF" mc:Ignorable="a14" a14:legacySpreadsheetColorIndex="46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E793-41E3-9BE4-763FD34C550E}"/>
              </c:ext>
            </c:extLst>
          </c:dPt>
          <c:dPt>
            <c:idx val="8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993366" mc:Ignorable="a14" a14:legacySpreadsheetColorIndex="61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993366" mc:Ignorable="a14" a14:legacySpreadsheetColorIndex="61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E793-41E3-9BE4-763FD34C550E}"/>
              </c:ext>
            </c:extLst>
          </c:dPt>
          <c:dPt>
            <c:idx val="9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99CC00" mc:Ignorable="a14" a14:legacySpreadsheetColorIndex="50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99CC00" mc:Ignorable="a14" a14:legacySpreadsheetColorIndex="50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E793-41E3-9BE4-763FD34C550E}"/>
              </c:ext>
            </c:extLst>
          </c:dPt>
          <c:dPt>
            <c:idx val="10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99CC00" mc:Ignorable="a14" a14:legacySpreadsheetColorIndex="50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99CC00" mc:Ignorable="a14" a14:legacySpreadsheetColorIndex="50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E793-41E3-9BE4-763FD34C550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'M5'!$D$62:$AO$62</c:f>
              <c:strCache>
                <c:ptCount val="13"/>
                <c:pt idx="0">
                  <c:v>technisch lezen</c:v>
                </c:pt>
                <c:pt idx="1">
                  <c:v>begrijpend lezen</c:v>
                </c:pt>
                <c:pt idx="2">
                  <c:v>spellen</c:v>
                </c:pt>
                <c:pt idx="3">
                  <c:v>ww spellen</c:v>
                </c:pt>
                <c:pt idx="4">
                  <c:v>hoofdrekenen</c:v>
                </c:pt>
                <c:pt idx="5">
                  <c:v>rekenen &amp; wiskunde</c:v>
                </c:pt>
                <c:pt idx="6">
                  <c:v>eindresultaat</c:v>
                </c:pt>
                <c:pt idx="7">
                  <c:v>doublure</c:v>
                </c:pt>
                <c:pt idx="8">
                  <c:v>specifieke onderwijsbehoefte</c:v>
                </c:pt>
                <c:pt idx="9">
                  <c:v>sociaal competent</c:v>
                </c:pt>
                <c:pt idx="10">
                  <c:v>plaatsing VO</c:v>
                </c:pt>
                <c:pt idx="11">
                  <c:v>plaatsing VO</c:v>
                </c:pt>
                <c:pt idx="12">
                  <c:v>positie VO na 3 jr. </c:v>
                </c:pt>
              </c:strCache>
            </c:strRef>
          </c:cat>
          <c:val>
            <c:numRef>
              <c:f>'M5'!$D$63:$AO$63</c:f>
              <c:numCache>
                <c:formatCode>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 formatCode="0.00%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E793-41E3-9BE4-763FD34C5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82691784"/>
        <c:axId val="382694528"/>
      </c:barChart>
      <c:catAx>
        <c:axId val="3826917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resultaten per indicator</a:t>
                </a:r>
              </a:p>
            </c:rich>
          </c:tx>
          <c:layout>
            <c:manualLayout>
              <c:xMode val="edge"/>
              <c:yMode val="edge"/>
              <c:x val="0.3877224383159884"/>
              <c:y val="8.9285714285714281E-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3826945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8269452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382691784"/>
        <c:crosses val="autoZero"/>
        <c:crossBetween val="between"/>
        <c:majorUnit val="0.2"/>
      </c:valAx>
      <c:spPr>
        <a:gradFill rotWithShape="0">
          <a:gsLst>
            <a:gs pos="0">
              <a:srgbClr xmlns:mc="http://schemas.openxmlformats.org/markup-compatibility/2006" xmlns:a14="http://schemas.microsoft.com/office/drawing/2010/main" val="FFFF00" mc:Ignorable="a14" a14:legacySpreadsheetColorIndex="13"/>
            </a:gs>
            <a:gs pos="100000">
              <a:srgbClr xmlns:mc="http://schemas.openxmlformats.org/markup-compatibility/2006" xmlns:a14="http://schemas.microsoft.com/office/drawing/2010/main" val="CCFFFF" mc:Ignorable="a14" a14:legacySpreadsheetColorIndex="41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676165859380091"/>
          <c:y val="9.6774362914361617E-2"/>
          <c:w val="0.72064119550815608"/>
          <c:h val="0.82078996694032635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'M5'!$B$74</c:f>
              <c:strCache>
                <c:ptCount val="1"/>
                <c:pt idx="0">
                  <c:v>Aanleg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3366FF" mc:Ignorable="a14" a14:legacySpreadsheetColorIndex="48"/>
                </a:gs>
                <a:gs pos="50000">
                  <a:srgbClr xmlns:mc="http://schemas.openxmlformats.org/markup-compatibility/2006" xmlns:a14="http://schemas.microsoft.com/office/drawing/2010/main" val="FFFFFF" mc:Ignorable="a14" a14:legacySpreadsheetColorIndex="9"/>
                </a:gs>
                <a:gs pos="100000">
                  <a:srgbClr xmlns:mc="http://schemas.openxmlformats.org/markup-compatibility/2006" xmlns:a14="http://schemas.microsoft.com/office/drawing/2010/main" val="3366FF" mc:Ignorable="a14" a14:legacySpreadsheetColorIndex="48"/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D26B-4DF8-A4E8-9056D2D45D1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26B-4DF8-A4E8-9056D2D45D1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26B-4DF8-A4E8-9056D2D45D1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26B-4DF8-A4E8-9056D2D45D1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26B-4DF8-A4E8-9056D2D45D1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'M5'!$D$66:$H$66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'M5'!$D$74:$H$74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26B-4DF8-A4E8-9056D2D45D17}"/>
            </c:ext>
          </c:extLst>
        </c:ser>
        <c:ser>
          <c:idx val="2"/>
          <c:order val="2"/>
          <c:tx>
            <c:strRef>
              <c:f>'M5'!$B$75</c:f>
              <c:strCache>
                <c:ptCount val="1"/>
                <c:pt idx="0">
                  <c:v>Resultaat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FF9900" mc:Ignorable="a14" a14:legacySpreadsheetColorIndex="52"/>
                </a:gs>
                <a:gs pos="50000">
                  <a:srgbClr xmlns:mc="http://schemas.openxmlformats.org/markup-compatibility/2006" xmlns:a14="http://schemas.microsoft.com/office/drawing/2010/main" val="FFFFFF" mc:Ignorable="a14" a14:legacySpreadsheetColorIndex="9"/>
                </a:gs>
                <a:gs pos="100000">
                  <a:srgbClr xmlns:mc="http://schemas.openxmlformats.org/markup-compatibility/2006" xmlns:a14="http://schemas.microsoft.com/office/drawing/2010/main" val="FF9900" mc:Ignorable="a14" a14:legacySpreadsheetColorIndex="52"/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'M5'!$D$66:$H$66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'M5'!$D$75:$H$75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26B-4DF8-A4E8-9056D2D45D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382692176"/>
        <c:axId val="528134512"/>
      </c:barChart>
      <c:barChart>
        <c:barDir val="col"/>
        <c:grouping val="clustered"/>
        <c:varyColors val="0"/>
        <c:ser>
          <c:idx val="0"/>
          <c:order val="0"/>
          <c:tx>
            <c:strRef>
              <c:f>'M5'!$B$67</c:f>
              <c:strCache>
                <c:ptCount val="1"/>
                <c:pt idx="0">
                  <c:v>Norm</c:v>
                </c:pt>
              </c:strCache>
            </c:strRef>
          </c:tx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'M5'!$D$66:$H$66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'M5'!$D$67:$H$67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26B-4DF8-A4E8-9056D2D45D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28129024"/>
        <c:axId val="380862776"/>
      </c:barChart>
      <c:catAx>
        <c:axId val="3826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281345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2813451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382692176"/>
        <c:crosses val="autoZero"/>
        <c:crossBetween val="between"/>
        <c:majorUnit val="0.2"/>
      </c:valAx>
      <c:catAx>
        <c:axId val="528129024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aanleg - resultaat</a:t>
                </a:r>
              </a:p>
            </c:rich>
          </c:tx>
          <c:layout>
            <c:manualLayout>
              <c:xMode val="edge"/>
              <c:yMode val="edge"/>
              <c:x val="0.36121027824235974"/>
              <c:y val="1.612906048572693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crossAx val="380862776"/>
        <c:crosses val="autoZero"/>
        <c:auto val="1"/>
        <c:lblAlgn val="ctr"/>
        <c:lblOffset val="100"/>
        <c:noMultiLvlLbl val="0"/>
      </c:catAx>
      <c:valAx>
        <c:axId val="38086277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28129024"/>
        <c:crosses val="max"/>
        <c:crossBetween val="between"/>
      </c:valAx>
      <c:spPr>
        <a:gradFill rotWithShape="0">
          <a:gsLst>
            <a:gs pos="0">
              <a:srgbClr xmlns:mc="http://schemas.openxmlformats.org/markup-compatibility/2006" xmlns:a14="http://schemas.microsoft.com/office/drawing/2010/main" val="FFFF00" mc:Ignorable="a14" a14:legacySpreadsheetColorIndex="13"/>
            </a:gs>
            <a:gs pos="100000">
              <a:srgbClr xmlns:mc="http://schemas.openxmlformats.org/markup-compatibility/2006" xmlns:a14="http://schemas.microsoft.com/office/drawing/2010/main" val="CCFFFF" mc:Ignorable="a14" a14:legacySpreadsheetColorIndex="41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469758248441539"/>
          <c:y val="0.43906886877812218"/>
          <c:w val="0.13345207324225114"/>
          <c:h val="0.1146955412318359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546119738647062E-2"/>
          <c:y val="8.9285714285714288E-2"/>
          <c:w val="0.87722201668992383"/>
          <c:h val="0.67321428571428577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9999FF" mc:Ignorable="a14" a14:legacySpreadsheetColorIndex="24"/>
                </a:gs>
                <a:gs pos="50000">
                  <a:srgbClr xmlns:mc="http://schemas.openxmlformats.org/markup-compatibility/2006" xmlns:a14="http://schemas.microsoft.com/office/drawing/2010/main" val="FFFFFF" mc:Ignorable="a14" a14:legacySpreadsheetColorIndex="9"/>
                </a:gs>
                <a:gs pos="100000">
                  <a:srgbClr xmlns:mc="http://schemas.openxmlformats.org/markup-compatibility/2006" xmlns:a14="http://schemas.microsoft.com/office/drawing/2010/main" val="9999FF" mc:Ignorable="a14" a14:legacySpreadsheetColorIndex="24"/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3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FF8080" mc:Ignorable="a14" a14:legacySpreadsheetColorIndex="29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FF8080" mc:Ignorable="a14" a14:legacySpreadsheetColorIndex="29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B71C-4916-B749-070A071C073F}"/>
              </c:ext>
            </c:extLst>
          </c:dPt>
          <c:dPt>
            <c:idx val="4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FF8080" mc:Ignorable="a14" a14:legacySpreadsheetColorIndex="29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FF8080" mc:Ignorable="a14" a14:legacySpreadsheetColorIndex="29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B71C-4916-B749-070A071C073F}"/>
              </c:ext>
            </c:extLst>
          </c:dPt>
          <c:dPt>
            <c:idx val="5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FF00FF" mc:Ignorable="a14" a14:legacySpreadsheetColorIndex="14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FF00FF" mc:Ignorable="a14" a14:legacySpreadsheetColorIndex="14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71C-4916-B749-070A071C073F}"/>
              </c:ext>
            </c:extLst>
          </c:dPt>
          <c:dPt>
            <c:idx val="6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FFFF00" mc:Ignorable="a14" a14:legacySpreadsheetColorIndex="13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FFFF00" mc:Ignorable="a14" a14:legacySpreadsheetColorIndex="13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B71C-4916-B749-070A071C073F}"/>
              </c:ext>
            </c:extLst>
          </c:dPt>
          <c:dPt>
            <c:idx val="7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CC99FF" mc:Ignorable="a14" a14:legacySpreadsheetColorIndex="46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CC99FF" mc:Ignorable="a14" a14:legacySpreadsheetColorIndex="46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71C-4916-B749-070A071C073F}"/>
              </c:ext>
            </c:extLst>
          </c:dPt>
          <c:dPt>
            <c:idx val="8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993366" mc:Ignorable="a14" a14:legacySpreadsheetColorIndex="61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993366" mc:Ignorable="a14" a14:legacySpreadsheetColorIndex="61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B71C-4916-B749-070A071C073F}"/>
              </c:ext>
            </c:extLst>
          </c:dPt>
          <c:dPt>
            <c:idx val="9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99CC00" mc:Ignorable="a14" a14:legacySpreadsheetColorIndex="50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99CC00" mc:Ignorable="a14" a14:legacySpreadsheetColorIndex="50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B71C-4916-B749-070A071C073F}"/>
              </c:ext>
            </c:extLst>
          </c:dPt>
          <c:dPt>
            <c:idx val="10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99CC00" mc:Ignorable="a14" a14:legacySpreadsheetColorIndex="50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99CC00" mc:Ignorable="a14" a14:legacySpreadsheetColorIndex="50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B71C-4916-B749-070A071C073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'E5'!$D$62:$AO$62</c:f>
              <c:strCache>
                <c:ptCount val="13"/>
                <c:pt idx="0">
                  <c:v>technisch lezen</c:v>
                </c:pt>
                <c:pt idx="1">
                  <c:v>begrijpend lezen</c:v>
                </c:pt>
                <c:pt idx="2">
                  <c:v>spellen</c:v>
                </c:pt>
                <c:pt idx="3">
                  <c:v>ww spellen</c:v>
                </c:pt>
                <c:pt idx="4">
                  <c:v>hoofdrekenen</c:v>
                </c:pt>
                <c:pt idx="5">
                  <c:v>rekenen &amp; wiskunde</c:v>
                </c:pt>
                <c:pt idx="6">
                  <c:v>eindresultaat</c:v>
                </c:pt>
                <c:pt idx="7">
                  <c:v>doublure</c:v>
                </c:pt>
                <c:pt idx="8">
                  <c:v>specifieke onderwijsbehoefte</c:v>
                </c:pt>
                <c:pt idx="9">
                  <c:v>sociaal competent</c:v>
                </c:pt>
                <c:pt idx="10">
                  <c:v>plaatsing VO</c:v>
                </c:pt>
                <c:pt idx="11">
                  <c:v>plaatsing VO</c:v>
                </c:pt>
                <c:pt idx="12">
                  <c:v>positie VO na 3 jr. </c:v>
                </c:pt>
              </c:strCache>
            </c:strRef>
          </c:cat>
          <c:val>
            <c:numRef>
              <c:f>'E5'!$D$63:$AO$63</c:f>
              <c:numCache>
                <c:formatCode>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 formatCode="0.00%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B71C-4916-B749-070A071C07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82691784"/>
        <c:axId val="382694528"/>
      </c:barChart>
      <c:catAx>
        <c:axId val="3826917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resultaten per indicator</a:t>
                </a:r>
              </a:p>
            </c:rich>
          </c:tx>
          <c:layout>
            <c:manualLayout>
              <c:xMode val="edge"/>
              <c:yMode val="edge"/>
              <c:x val="0.3877224383159884"/>
              <c:y val="8.9285714285714281E-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3826945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8269452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382691784"/>
        <c:crosses val="autoZero"/>
        <c:crossBetween val="between"/>
        <c:majorUnit val="0.2"/>
      </c:valAx>
      <c:spPr>
        <a:gradFill rotWithShape="0">
          <a:gsLst>
            <a:gs pos="0">
              <a:srgbClr xmlns:mc="http://schemas.openxmlformats.org/markup-compatibility/2006" xmlns:a14="http://schemas.microsoft.com/office/drawing/2010/main" val="FFFF00" mc:Ignorable="a14" a14:legacySpreadsheetColorIndex="13"/>
            </a:gs>
            <a:gs pos="100000">
              <a:srgbClr xmlns:mc="http://schemas.openxmlformats.org/markup-compatibility/2006" xmlns:a14="http://schemas.microsoft.com/office/drawing/2010/main" val="CCFFFF" mc:Ignorable="a14" a14:legacySpreadsheetColorIndex="41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676165859380091"/>
          <c:y val="9.6774362914361617E-2"/>
          <c:w val="0.72064119550815608"/>
          <c:h val="0.82078996694032635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'E5'!$B$74</c:f>
              <c:strCache>
                <c:ptCount val="1"/>
                <c:pt idx="0">
                  <c:v>Aanleg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3366FF" mc:Ignorable="a14" a14:legacySpreadsheetColorIndex="48"/>
                </a:gs>
                <a:gs pos="50000">
                  <a:srgbClr xmlns:mc="http://schemas.openxmlformats.org/markup-compatibility/2006" xmlns:a14="http://schemas.microsoft.com/office/drawing/2010/main" val="FFFFFF" mc:Ignorable="a14" a14:legacySpreadsheetColorIndex="9"/>
                </a:gs>
                <a:gs pos="100000">
                  <a:srgbClr xmlns:mc="http://schemas.openxmlformats.org/markup-compatibility/2006" xmlns:a14="http://schemas.microsoft.com/office/drawing/2010/main" val="3366FF" mc:Ignorable="a14" a14:legacySpreadsheetColorIndex="48"/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9CF7-4BC1-A813-0188B41D5749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CF7-4BC1-A813-0188B41D574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CF7-4BC1-A813-0188B41D574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CF7-4BC1-A813-0188B41D574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CF7-4BC1-A813-0188B41D574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'E5'!$D$66:$H$66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'E5'!$D$74:$H$74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CF7-4BC1-A813-0188B41D5749}"/>
            </c:ext>
          </c:extLst>
        </c:ser>
        <c:ser>
          <c:idx val="2"/>
          <c:order val="2"/>
          <c:tx>
            <c:strRef>
              <c:f>'E5'!$B$75</c:f>
              <c:strCache>
                <c:ptCount val="1"/>
                <c:pt idx="0">
                  <c:v>Resultaat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FF9900" mc:Ignorable="a14" a14:legacySpreadsheetColorIndex="52"/>
                </a:gs>
                <a:gs pos="50000">
                  <a:srgbClr xmlns:mc="http://schemas.openxmlformats.org/markup-compatibility/2006" xmlns:a14="http://schemas.microsoft.com/office/drawing/2010/main" val="FFFFFF" mc:Ignorable="a14" a14:legacySpreadsheetColorIndex="9"/>
                </a:gs>
                <a:gs pos="100000">
                  <a:srgbClr xmlns:mc="http://schemas.openxmlformats.org/markup-compatibility/2006" xmlns:a14="http://schemas.microsoft.com/office/drawing/2010/main" val="FF9900" mc:Ignorable="a14" a14:legacySpreadsheetColorIndex="52"/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'E5'!$D$66:$H$66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'E5'!$D$75:$H$75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CF7-4BC1-A813-0188B41D57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382692176"/>
        <c:axId val="528134512"/>
      </c:barChart>
      <c:barChart>
        <c:barDir val="col"/>
        <c:grouping val="clustered"/>
        <c:varyColors val="0"/>
        <c:ser>
          <c:idx val="0"/>
          <c:order val="0"/>
          <c:tx>
            <c:strRef>
              <c:f>'E5'!$B$67</c:f>
              <c:strCache>
                <c:ptCount val="1"/>
                <c:pt idx="0">
                  <c:v>Norm</c:v>
                </c:pt>
              </c:strCache>
            </c:strRef>
          </c:tx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'E5'!$D$66:$H$66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'E5'!$D$67:$H$67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CF7-4BC1-A813-0188B41D57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28129024"/>
        <c:axId val="380862776"/>
      </c:barChart>
      <c:catAx>
        <c:axId val="3826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281345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2813451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382692176"/>
        <c:crosses val="autoZero"/>
        <c:crossBetween val="between"/>
        <c:majorUnit val="0.2"/>
      </c:valAx>
      <c:catAx>
        <c:axId val="528129024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aanleg - resultaat</a:t>
                </a:r>
              </a:p>
            </c:rich>
          </c:tx>
          <c:layout>
            <c:manualLayout>
              <c:xMode val="edge"/>
              <c:yMode val="edge"/>
              <c:x val="0.36121027824235974"/>
              <c:y val="1.612906048572693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crossAx val="380862776"/>
        <c:crosses val="autoZero"/>
        <c:auto val="1"/>
        <c:lblAlgn val="ctr"/>
        <c:lblOffset val="100"/>
        <c:noMultiLvlLbl val="0"/>
      </c:catAx>
      <c:valAx>
        <c:axId val="38086277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28129024"/>
        <c:crosses val="max"/>
        <c:crossBetween val="between"/>
      </c:valAx>
      <c:spPr>
        <a:gradFill rotWithShape="0">
          <a:gsLst>
            <a:gs pos="0">
              <a:srgbClr xmlns:mc="http://schemas.openxmlformats.org/markup-compatibility/2006" xmlns:a14="http://schemas.microsoft.com/office/drawing/2010/main" val="FFFF00" mc:Ignorable="a14" a14:legacySpreadsheetColorIndex="13"/>
            </a:gs>
            <a:gs pos="100000">
              <a:srgbClr xmlns:mc="http://schemas.openxmlformats.org/markup-compatibility/2006" xmlns:a14="http://schemas.microsoft.com/office/drawing/2010/main" val="CCFFFF" mc:Ignorable="a14" a14:legacySpreadsheetColorIndex="41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469758248441539"/>
          <c:y val="0.43906886877812218"/>
          <c:w val="0.13345207324225114"/>
          <c:h val="0.1146955412318359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574185078907985"/>
          <c:y val="1.8166797690271623E-2"/>
          <c:w val="0.71443354063060582"/>
          <c:h val="0.97064342943397097"/>
        </c:manualLayout>
      </c:layout>
      <c:barChart>
        <c:barDir val="col"/>
        <c:grouping val="clustered"/>
        <c:varyColors val="0"/>
        <c:ser>
          <c:idx val="5"/>
          <c:order val="0"/>
          <c:tx>
            <c:v>VWO</c:v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EAD7-4856-99D6-9E425E4BE71E}"/>
            </c:ext>
          </c:extLst>
        </c:ser>
        <c:ser>
          <c:idx val="4"/>
          <c:order val="1"/>
          <c:tx>
            <c:v>HAVO</c:v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4.2</c:v>
              </c:pt>
            </c:numLit>
          </c:val>
          <c:extLst>
            <c:ext xmlns:c16="http://schemas.microsoft.com/office/drawing/2014/chart" uri="{C3380CC4-5D6E-409C-BE32-E72D297353CC}">
              <c16:uniqueId val="{00000001-EAD7-4856-99D6-9E425E4BE71E}"/>
            </c:ext>
          </c:extLst>
        </c:ser>
        <c:ser>
          <c:idx val="3"/>
          <c:order val="2"/>
          <c:tx>
            <c:v>GTL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3.3</c:v>
              </c:pt>
            </c:numLit>
          </c:val>
          <c:extLst>
            <c:ext xmlns:c16="http://schemas.microsoft.com/office/drawing/2014/chart" uri="{C3380CC4-5D6E-409C-BE32-E72D297353CC}">
              <c16:uniqueId val="{00000002-EAD7-4856-99D6-9E425E4BE71E}"/>
            </c:ext>
          </c:extLst>
        </c:ser>
        <c:ser>
          <c:idx val="2"/>
          <c:order val="3"/>
          <c:tx>
            <c:v>KBL</c:v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EAD7-4856-99D6-9E425E4BE71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2.4</c:v>
              </c:pt>
            </c:numLit>
          </c:val>
          <c:extLst>
            <c:ext xmlns:c16="http://schemas.microsoft.com/office/drawing/2014/chart" uri="{C3380CC4-5D6E-409C-BE32-E72D297353CC}">
              <c16:uniqueId val="{00000005-EAD7-4856-99D6-9E425E4BE71E}"/>
            </c:ext>
          </c:extLst>
        </c:ser>
        <c:ser>
          <c:idx val="1"/>
          <c:order val="4"/>
          <c:tx>
            <c:v>BBL</c:v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1.5</c:v>
              </c:pt>
            </c:numLit>
          </c:val>
          <c:extLst>
            <c:ext xmlns:c16="http://schemas.microsoft.com/office/drawing/2014/chart" uri="{C3380CC4-5D6E-409C-BE32-E72D297353CC}">
              <c16:uniqueId val="{00000006-EAD7-4856-99D6-9E425E4BE71E}"/>
            </c:ext>
          </c:extLst>
        </c:ser>
        <c:ser>
          <c:idx val="0"/>
          <c:order val="5"/>
          <c:tx>
            <c:v>PRO</c:v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0.5</c:v>
              </c:pt>
            </c:numLit>
          </c:val>
          <c:extLst>
            <c:ext xmlns:c16="http://schemas.microsoft.com/office/drawing/2014/chart" uri="{C3380CC4-5D6E-409C-BE32-E72D297353CC}">
              <c16:uniqueId val="{00000007-EAD7-4856-99D6-9E425E4BE71E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gapWidth val="0"/>
        <c:overlap val="100"/>
        <c:axId val="456738632"/>
        <c:axId val="456735888"/>
      </c:barChart>
      <c:catAx>
        <c:axId val="456738632"/>
        <c:scaling>
          <c:orientation val="minMax"/>
        </c:scaling>
        <c:delete val="1"/>
        <c:axPos val="b"/>
        <c:majorTickMark val="out"/>
        <c:minorTickMark val="none"/>
        <c:tickLblPos val="none"/>
        <c:crossAx val="456735888"/>
        <c:crosses val="autoZero"/>
        <c:auto val="1"/>
        <c:lblAlgn val="ctr"/>
        <c:lblOffset val="100"/>
        <c:noMultiLvlLbl val="0"/>
      </c:catAx>
      <c:valAx>
        <c:axId val="456735888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noFill/>
                <a:latin typeface="Arial"/>
                <a:ea typeface="Arial"/>
                <a:cs typeface="Arial"/>
              </a:defRPr>
            </a:pPr>
            <a:endParaRPr lang="nl-NL"/>
          </a:p>
        </c:txPr>
        <c:crossAx val="456738632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000000000000011" r="0.75000000000000011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676165859380091"/>
          <c:y val="9.6774362914361617E-2"/>
          <c:w val="0.72064119550815608"/>
          <c:h val="0.82078996694032635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'M3'!$B$74</c:f>
              <c:strCache>
                <c:ptCount val="1"/>
                <c:pt idx="0">
                  <c:v>Aanleg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3366FF" mc:Ignorable="a14" a14:legacySpreadsheetColorIndex="48"/>
                </a:gs>
                <a:gs pos="50000">
                  <a:srgbClr xmlns:mc="http://schemas.openxmlformats.org/markup-compatibility/2006" xmlns:a14="http://schemas.microsoft.com/office/drawing/2010/main" val="FFFFFF" mc:Ignorable="a14" a14:legacySpreadsheetColorIndex="9"/>
                </a:gs>
                <a:gs pos="100000">
                  <a:srgbClr xmlns:mc="http://schemas.openxmlformats.org/markup-compatibility/2006" xmlns:a14="http://schemas.microsoft.com/office/drawing/2010/main" val="3366FF" mc:Ignorable="a14" a14:legacySpreadsheetColorIndex="48"/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DAF5-4601-BA26-184C04607435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AF5-4601-BA26-184C0460743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AF5-4601-BA26-184C0460743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AF5-4601-BA26-184C0460743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AF5-4601-BA26-184C0460743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'M3'!$D$66:$H$66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'M3'!$D$74:$H$74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AF5-4601-BA26-184C04607435}"/>
            </c:ext>
          </c:extLst>
        </c:ser>
        <c:ser>
          <c:idx val="2"/>
          <c:order val="2"/>
          <c:tx>
            <c:strRef>
              <c:f>'M3'!$B$75</c:f>
              <c:strCache>
                <c:ptCount val="1"/>
                <c:pt idx="0">
                  <c:v>Resultaat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FF9900" mc:Ignorable="a14" a14:legacySpreadsheetColorIndex="52"/>
                </a:gs>
                <a:gs pos="50000">
                  <a:srgbClr xmlns:mc="http://schemas.openxmlformats.org/markup-compatibility/2006" xmlns:a14="http://schemas.microsoft.com/office/drawing/2010/main" val="FFFFFF" mc:Ignorable="a14" a14:legacySpreadsheetColorIndex="9"/>
                </a:gs>
                <a:gs pos="100000">
                  <a:srgbClr xmlns:mc="http://schemas.openxmlformats.org/markup-compatibility/2006" xmlns:a14="http://schemas.microsoft.com/office/drawing/2010/main" val="FF9900" mc:Ignorable="a14" a14:legacySpreadsheetColorIndex="52"/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'M3'!$D$66:$H$66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'M3'!$D$75:$H$75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AF5-4601-BA26-184C046074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382692176"/>
        <c:axId val="528134512"/>
      </c:barChart>
      <c:barChart>
        <c:barDir val="col"/>
        <c:grouping val="clustered"/>
        <c:varyColors val="0"/>
        <c:ser>
          <c:idx val="0"/>
          <c:order val="0"/>
          <c:tx>
            <c:strRef>
              <c:f>'M3'!$B$67</c:f>
              <c:strCache>
                <c:ptCount val="1"/>
                <c:pt idx="0">
                  <c:v>Norm</c:v>
                </c:pt>
              </c:strCache>
            </c:strRef>
          </c:tx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'M3'!$D$66:$H$66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'M3'!$D$67:$H$67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AF5-4601-BA26-184C046074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28129024"/>
        <c:axId val="380862776"/>
      </c:barChart>
      <c:catAx>
        <c:axId val="3826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281345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2813451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382692176"/>
        <c:crosses val="autoZero"/>
        <c:crossBetween val="between"/>
        <c:majorUnit val="0.2"/>
      </c:valAx>
      <c:catAx>
        <c:axId val="528129024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aanleg - resultaat</a:t>
                </a:r>
              </a:p>
            </c:rich>
          </c:tx>
          <c:layout>
            <c:manualLayout>
              <c:xMode val="edge"/>
              <c:yMode val="edge"/>
              <c:x val="0.36121027824235974"/>
              <c:y val="1.612906048572693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crossAx val="380862776"/>
        <c:crosses val="autoZero"/>
        <c:auto val="1"/>
        <c:lblAlgn val="ctr"/>
        <c:lblOffset val="100"/>
        <c:noMultiLvlLbl val="0"/>
      </c:catAx>
      <c:valAx>
        <c:axId val="38086277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28129024"/>
        <c:crosses val="max"/>
        <c:crossBetween val="between"/>
      </c:valAx>
      <c:spPr>
        <a:gradFill rotWithShape="0">
          <a:gsLst>
            <a:gs pos="0">
              <a:srgbClr xmlns:mc="http://schemas.openxmlformats.org/markup-compatibility/2006" xmlns:a14="http://schemas.microsoft.com/office/drawing/2010/main" val="FFFF00" mc:Ignorable="a14" a14:legacySpreadsheetColorIndex="13"/>
            </a:gs>
            <a:gs pos="100000">
              <a:srgbClr xmlns:mc="http://schemas.openxmlformats.org/markup-compatibility/2006" xmlns:a14="http://schemas.microsoft.com/office/drawing/2010/main" val="CCFFFF" mc:Ignorable="a14" a14:legacySpreadsheetColorIndex="41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469758248441539"/>
          <c:y val="0.43906886877812218"/>
          <c:w val="0.13345207324225114"/>
          <c:h val="0.1146955412318359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0327419073026719E-2"/>
          <c:y val="8.1287293335315942E-3"/>
          <c:w val="0.82624386800184002"/>
          <c:h val="0.9493878078033004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'OP-5'!$K$13</c:f>
              <c:strCache>
                <c:ptCount val="1"/>
                <c:pt idx="0">
                  <c:v>TL-1</c:v>
                </c:pt>
              </c:strCache>
            </c:strRef>
          </c:tx>
          <c:spPr>
            <a:gradFill flip="none" rotWithShape="1"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0000">
                    <a:shade val="67500"/>
                    <a:satMod val="115000"/>
                  </a:srgbClr>
                </a:gs>
                <a:gs pos="100000">
                  <a:srgbClr val="FF0000">
                    <a:shade val="100000"/>
                    <a:satMod val="115000"/>
                  </a:srgbClr>
                </a:gs>
              </a:gsLst>
              <a:lin ang="0" scaled="1"/>
              <a:tileRect/>
            </a:gradFill>
            <a:ln>
              <a:noFill/>
            </a:ln>
            <a:effectLst/>
          </c:spPr>
          <c:invertIfNegative val="0"/>
          <c:val>
            <c:numRef>
              <c:f>'OP-5'!$K$15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0D-46A4-95C9-0EC8F563E259}"/>
            </c:ext>
          </c:extLst>
        </c:ser>
        <c:ser>
          <c:idx val="1"/>
          <c:order val="1"/>
          <c:tx>
            <c:strRef>
              <c:f>'OP-5'!$L$13</c:f>
              <c:strCache>
                <c:ptCount val="1"/>
                <c:pt idx="0">
                  <c:v>TL-2</c:v>
                </c:pt>
              </c:strCache>
            </c:strRef>
          </c:tx>
          <c:spPr>
            <a:gradFill>
              <a:gsLst>
                <a:gs pos="0">
                  <a:schemeClr val="bg2">
                    <a:lumMod val="50000"/>
                  </a:schemeClr>
                </a:gs>
                <a:gs pos="50000">
                  <a:srgbClr val="FF0000"/>
                </a:gs>
                <a:gs pos="100000">
                  <a:srgbClr val="FF0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'OP-5'!$L$15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A0D-46A4-95C9-0EC8F563E259}"/>
            </c:ext>
          </c:extLst>
        </c:ser>
        <c:ser>
          <c:idx val="2"/>
          <c:order val="2"/>
          <c:tx>
            <c:strRef>
              <c:f>'OP-5'!$M$13</c:f>
              <c:strCache>
                <c:ptCount val="1"/>
                <c:pt idx="0">
                  <c:v>BL-1</c:v>
                </c:pt>
              </c:strCache>
            </c:strRef>
          </c:tx>
          <c:spPr>
            <a:gradFill>
              <a:gsLst>
                <a:gs pos="0">
                  <a:schemeClr val="bg2">
                    <a:lumMod val="50000"/>
                  </a:schemeClr>
                </a:gs>
                <a:gs pos="50000">
                  <a:srgbClr val="FFC000"/>
                </a:gs>
                <a:gs pos="100000">
                  <a:srgbClr val="FFC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'OP-5'!$M$15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A0D-46A4-95C9-0EC8F563E259}"/>
            </c:ext>
          </c:extLst>
        </c:ser>
        <c:ser>
          <c:idx val="3"/>
          <c:order val="3"/>
          <c:tx>
            <c:strRef>
              <c:f>'OP-5'!$N$13</c:f>
              <c:strCache>
                <c:ptCount val="1"/>
                <c:pt idx="0">
                  <c:v>BL-2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C000"/>
                </a:gs>
                <a:gs pos="100000">
                  <a:srgbClr val="FFC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'OP-5'!$N$15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A0D-46A4-95C9-0EC8F563E259}"/>
            </c:ext>
          </c:extLst>
        </c:ser>
        <c:ser>
          <c:idx val="4"/>
          <c:order val="4"/>
          <c:tx>
            <c:strRef>
              <c:f>'OP-5'!$O$13</c:f>
              <c:strCache>
                <c:ptCount val="1"/>
                <c:pt idx="0">
                  <c:v>SP-1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FF00"/>
                </a:gs>
                <a:gs pos="100000">
                  <a:srgbClr val="FFFF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'OP-5'!$O$15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A0D-46A4-95C9-0EC8F563E259}"/>
            </c:ext>
          </c:extLst>
        </c:ser>
        <c:ser>
          <c:idx val="5"/>
          <c:order val="5"/>
          <c:tx>
            <c:strRef>
              <c:f>'OP-5'!$P$13</c:f>
              <c:strCache>
                <c:ptCount val="1"/>
                <c:pt idx="0">
                  <c:v>SP2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FF00"/>
                </a:gs>
                <a:gs pos="100000">
                  <a:srgbClr val="FFFF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'OP-5'!$P$15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A0D-46A4-95C9-0EC8F563E259}"/>
            </c:ext>
          </c:extLst>
        </c:ser>
        <c:ser>
          <c:idx val="6"/>
          <c:order val="6"/>
          <c:tx>
            <c:strRef>
              <c:f>'OP-5'!$Q$13</c:f>
              <c:strCache>
                <c:ptCount val="1"/>
                <c:pt idx="0">
                  <c:v>WW-1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92D050"/>
                </a:gs>
                <a:gs pos="100000">
                  <a:srgbClr val="92D05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'OP-5'!$Q$15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A0D-46A4-95C9-0EC8F563E259}"/>
            </c:ext>
          </c:extLst>
        </c:ser>
        <c:ser>
          <c:idx val="7"/>
          <c:order val="7"/>
          <c:tx>
            <c:strRef>
              <c:f>'OP-5'!$R$13</c:f>
              <c:strCache>
                <c:ptCount val="1"/>
                <c:pt idx="0">
                  <c:v>WW-2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92D050"/>
                </a:gs>
                <a:gs pos="100000">
                  <a:srgbClr val="92D05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'OP-5'!$R$15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A0D-46A4-95C9-0EC8F563E259}"/>
            </c:ext>
          </c:extLst>
        </c:ser>
        <c:ser>
          <c:idx val="8"/>
          <c:order val="8"/>
          <c:tx>
            <c:strRef>
              <c:f>'OP-5'!$T$13</c:f>
              <c:strCache>
                <c:ptCount val="1"/>
                <c:pt idx="0">
                  <c:v>HR-1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00B0F0"/>
                </a:gs>
                <a:gs pos="100000">
                  <a:srgbClr val="00B0F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'OP-5'!$T$15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A0D-46A4-95C9-0EC8F563E259}"/>
            </c:ext>
          </c:extLst>
        </c:ser>
        <c:ser>
          <c:idx val="9"/>
          <c:order val="9"/>
          <c:tx>
            <c:strRef>
              <c:f>'OP-5'!$U$13</c:f>
              <c:strCache>
                <c:ptCount val="1"/>
                <c:pt idx="0">
                  <c:v>HR-2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00B0F0"/>
                </a:gs>
                <a:gs pos="100000">
                  <a:srgbClr val="00B0F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'OP-5'!$U$15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0A0D-46A4-95C9-0EC8F563E259}"/>
            </c:ext>
          </c:extLst>
        </c:ser>
        <c:ser>
          <c:idx val="10"/>
          <c:order val="10"/>
          <c:tx>
            <c:strRef>
              <c:f>'OP-5'!$V$13</c:f>
              <c:strCache>
                <c:ptCount val="1"/>
                <c:pt idx="0">
                  <c:v>RW-1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CC00FF"/>
                </a:gs>
                <a:gs pos="100000">
                  <a:srgbClr val="FF00FF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'OP-5'!$V$15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A0D-46A4-95C9-0EC8F563E259}"/>
            </c:ext>
          </c:extLst>
        </c:ser>
        <c:ser>
          <c:idx val="11"/>
          <c:order val="11"/>
          <c:tx>
            <c:strRef>
              <c:f>'OP-5'!$W$13</c:f>
              <c:strCache>
                <c:ptCount val="1"/>
                <c:pt idx="0">
                  <c:v>RW-2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CC00FF"/>
                </a:gs>
                <a:gs pos="100000">
                  <a:srgbClr val="FF00FF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'OP-5'!$W$15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A0D-46A4-95C9-0EC8F563E2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10"/>
        <c:axId val="1690311392"/>
        <c:axId val="1690309952"/>
      </c:barChart>
      <c:barChart>
        <c:barDir val="col"/>
        <c:grouping val="clustered"/>
        <c:varyColors val="0"/>
        <c:ser>
          <c:idx val="12"/>
          <c:order val="12"/>
          <c:tx>
            <c:strRef>
              <c:f>'OP-5'!$X$13</c:f>
              <c:strCache>
                <c:ptCount val="1"/>
                <c:pt idx="0">
                  <c:v>GEM</c:v>
                </c:pt>
              </c:strCache>
            </c:strRef>
          </c:tx>
          <c:spPr>
            <a:noFill/>
            <a:ln w="101600">
              <a:solidFill>
                <a:srgbClr val="FF00FF"/>
              </a:solidFill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A0D-46A4-95C9-0EC8F563E259}"/>
                </c:ext>
              </c:extLst>
            </c:dLbl>
            <c:spPr>
              <a:solidFill>
                <a:srgbClr val="FF00FF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3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'OP-5'!$X$15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0A0D-46A4-95C9-0EC8F563E259}"/>
            </c:ext>
          </c:extLst>
        </c:ser>
        <c:ser>
          <c:idx val="13"/>
          <c:order val="13"/>
          <c:tx>
            <c:strRef>
              <c:f>'OP-5'!$Y$13</c:f>
              <c:strCache>
                <c:ptCount val="1"/>
                <c:pt idx="0">
                  <c:v>AANLEG</c:v>
                </c:pt>
              </c:strCache>
            </c:strRef>
          </c:tx>
          <c:spPr>
            <a:noFill/>
            <a:ln w="101600">
              <a:solidFill>
                <a:srgbClr val="7030A0"/>
              </a:solidFill>
              <a:prstDash val="sysDash"/>
            </a:ln>
            <a:effectLst/>
          </c:spPr>
          <c:invertIfNegative val="0"/>
          <c:dLbls>
            <c:spPr>
              <a:solidFill>
                <a:srgbClr val="7030A0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3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'OP-5'!$Y$15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A0D-46A4-95C9-0EC8F563E259}"/>
            </c:ext>
          </c:extLst>
        </c:ser>
        <c:ser>
          <c:idx val="14"/>
          <c:order val="14"/>
          <c:tx>
            <c:strRef>
              <c:f>'OP-5'!$Z$13</c:f>
              <c:strCache>
                <c:ptCount val="1"/>
                <c:pt idx="0">
                  <c:v>SIGNAAL</c:v>
                </c:pt>
              </c:strCache>
            </c:strRef>
          </c:tx>
          <c:spPr>
            <a:noFill/>
            <a:ln w="101600">
              <a:solidFill>
                <a:srgbClr val="FF0000"/>
              </a:solidFill>
              <a:prstDash val="sysDot"/>
            </a:ln>
            <a:effectLst/>
          </c:spPr>
          <c:invertIfNegative val="0"/>
          <c:val>
            <c:numRef>
              <c:f>'OP-5'!$Z$15</c:f>
              <c:numCache>
                <c:formatCode>0.00</c:formatCode>
                <c:ptCount val="1"/>
                <c:pt idx="0">
                  <c:v>2.5049999999999999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0A0D-46A4-95C9-0EC8F563E259}"/>
            </c:ext>
          </c:extLst>
        </c:ser>
        <c:ser>
          <c:idx val="15"/>
          <c:order val="15"/>
          <c:tx>
            <c:strRef>
              <c:f>'OP-5'!$AA$13</c:f>
              <c:strCache>
                <c:ptCount val="1"/>
                <c:pt idx="0">
                  <c:v>LEERLING</c:v>
                </c:pt>
              </c:strCache>
            </c:strRef>
          </c:tx>
          <c:spPr>
            <a:noFill/>
            <a:ln w="101600">
              <a:solidFill>
                <a:schemeClr val="accent1"/>
              </a:solidFill>
              <a:prstDash val="sysDot"/>
            </a:ln>
            <a:effectLst/>
          </c:spPr>
          <c:invertIfNegative val="0"/>
          <c:val>
            <c:numRef>
              <c:f>'OP-5'!$AA$15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0A0D-46A4-95C9-0EC8F563E259}"/>
            </c:ext>
          </c:extLst>
        </c:ser>
        <c:ser>
          <c:idx val="16"/>
          <c:order val="16"/>
          <c:tx>
            <c:strRef>
              <c:f>'OP-5'!$AB$13</c:f>
              <c:strCache>
                <c:ptCount val="1"/>
                <c:pt idx="0">
                  <c:v>ONDER WATER</c:v>
                </c:pt>
              </c:strCache>
            </c:strRef>
          </c:tx>
          <c:spPr>
            <a:solidFill>
              <a:srgbClr val="00B0F0">
                <a:alpha val="40000"/>
              </a:srgbClr>
            </a:solidFill>
            <a:ln>
              <a:noFill/>
            </a:ln>
            <a:effectLst/>
          </c:spPr>
          <c:invertIfNegative val="0"/>
          <c:val>
            <c:numRef>
              <c:f>'OP-5'!$AB$15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0A0D-46A4-95C9-0EC8F563E2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43339360"/>
        <c:axId val="1576776848"/>
      </c:barChart>
      <c:catAx>
        <c:axId val="16903113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690309952"/>
        <c:crosses val="autoZero"/>
        <c:auto val="1"/>
        <c:lblAlgn val="ctr"/>
        <c:lblOffset val="100"/>
        <c:noMultiLvlLbl val="0"/>
      </c:catAx>
      <c:valAx>
        <c:axId val="1690309952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690311392"/>
        <c:crosses val="autoZero"/>
        <c:crossBetween val="between"/>
        <c:majorUnit val="1"/>
      </c:valAx>
      <c:valAx>
        <c:axId val="1576776848"/>
        <c:scaling>
          <c:orientation val="minMax"/>
        </c:scaling>
        <c:delete val="1"/>
        <c:axPos val="r"/>
        <c:numFmt formatCode="0.00" sourceLinked="1"/>
        <c:majorTickMark val="out"/>
        <c:minorTickMark val="none"/>
        <c:tickLblPos val="nextTo"/>
        <c:crossAx val="1243339360"/>
        <c:crosses val="max"/>
        <c:crossBetween val="between"/>
      </c:valAx>
      <c:catAx>
        <c:axId val="1243339360"/>
        <c:scaling>
          <c:orientation val="minMax"/>
        </c:scaling>
        <c:delete val="1"/>
        <c:axPos val="b"/>
        <c:majorTickMark val="out"/>
        <c:minorTickMark val="none"/>
        <c:tickLblPos val="nextTo"/>
        <c:crossAx val="15767768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6461937605337713"/>
          <c:y val="9.5695429075550766E-3"/>
          <c:w val="0.13158596011686147"/>
          <c:h val="0.9688314674489620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255454318995795E-2"/>
          <c:y val="2.7853992993536886E-2"/>
          <c:w val="0.75662018574648249"/>
          <c:h val="0.9010728834267428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'KINDGESPREK-5'!$I$13</c:f>
              <c:strCache>
                <c:ptCount val="1"/>
                <c:pt idx="0">
                  <c:v>TL-1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FF0000"/>
                </a:gs>
                <a:gs pos="100000">
                  <a:srgbClr val="FF000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'KINDGESPREK-5'!$I$16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E6-4177-B7B0-6B74E1B630DA}"/>
            </c:ext>
          </c:extLst>
        </c:ser>
        <c:ser>
          <c:idx val="1"/>
          <c:order val="1"/>
          <c:tx>
            <c:strRef>
              <c:f>'KINDGESPREK-5'!$J$13</c:f>
              <c:strCache>
                <c:ptCount val="1"/>
                <c:pt idx="0">
                  <c:v>TL-2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FF0000"/>
                </a:gs>
                <a:gs pos="100000">
                  <a:srgbClr val="FF000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'KINDGESPREK-5'!$J$16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3E6-4177-B7B0-6B74E1B630DA}"/>
            </c:ext>
          </c:extLst>
        </c:ser>
        <c:ser>
          <c:idx val="2"/>
          <c:order val="2"/>
          <c:tx>
            <c:strRef>
              <c:f>'KINDGESPREK-5'!$K$13</c:f>
              <c:strCache>
                <c:ptCount val="1"/>
                <c:pt idx="0">
                  <c:v>BL-1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FFC000"/>
                </a:gs>
                <a:gs pos="100000">
                  <a:srgbClr val="FFC00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'KINDGESPREK-5'!$K$16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3E6-4177-B7B0-6B74E1B630DA}"/>
            </c:ext>
          </c:extLst>
        </c:ser>
        <c:ser>
          <c:idx val="3"/>
          <c:order val="3"/>
          <c:tx>
            <c:strRef>
              <c:f>'KINDGESPREK-5'!$L$13</c:f>
              <c:strCache>
                <c:ptCount val="1"/>
                <c:pt idx="0">
                  <c:v>BL-2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FFC000"/>
                </a:gs>
                <a:gs pos="100000">
                  <a:srgbClr val="FFC00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'KINDGESPREK-5'!$L$16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3E6-4177-B7B0-6B74E1B630DA}"/>
            </c:ext>
          </c:extLst>
        </c:ser>
        <c:ser>
          <c:idx val="4"/>
          <c:order val="4"/>
          <c:tx>
            <c:strRef>
              <c:f>'KINDGESPREK-5'!$M$13</c:f>
              <c:strCache>
                <c:ptCount val="1"/>
                <c:pt idx="0">
                  <c:v>SP-1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FFFF00"/>
                </a:gs>
                <a:gs pos="100000">
                  <a:srgbClr val="FFFF0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'KINDGESPREK-5'!$M$16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3E6-4177-B7B0-6B74E1B630DA}"/>
            </c:ext>
          </c:extLst>
        </c:ser>
        <c:ser>
          <c:idx val="5"/>
          <c:order val="5"/>
          <c:tx>
            <c:strRef>
              <c:f>'KINDGESPREK-5'!$N$13</c:f>
              <c:strCache>
                <c:ptCount val="1"/>
                <c:pt idx="0">
                  <c:v>SP2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FFFF00"/>
                </a:gs>
                <a:gs pos="100000">
                  <a:srgbClr val="FFFF0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'KINDGESPREK-5'!$N$16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3E6-4177-B7B0-6B74E1B630DA}"/>
            </c:ext>
          </c:extLst>
        </c:ser>
        <c:ser>
          <c:idx val="6"/>
          <c:order val="6"/>
          <c:tx>
            <c:strRef>
              <c:f>'KINDGESPREK-5'!$O$13</c:f>
              <c:strCache>
                <c:ptCount val="1"/>
                <c:pt idx="0">
                  <c:v>WW-1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92D050"/>
                </a:gs>
                <a:gs pos="100000">
                  <a:srgbClr val="92D05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'KINDGESPREK-5'!$O$16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3E6-4177-B7B0-6B74E1B630DA}"/>
            </c:ext>
          </c:extLst>
        </c:ser>
        <c:ser>
          <c:idx val="7"/>
          <c:order val="7"/>
          <c:tx>
            <c:strRef>
              <c:f>'KINDGESPREK-5'!$P$13</c:f>
              <c:strCache>
                <c:ptCount val="1"/>
                <c:pt idx="0">
                  <c:v>WW-2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92D050"/>
                </a:gs>
                <a:gs pos="100000">
                  <a:srgbClr val="92D05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'KINDGESPREK-5'!$P$16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3E6-4177-B7B0-6B74E1B630DA}"/>
            </c:ext>
          </c:extLst>
        </c:ser>
        <c:ser>
          <c:idx val="8"/>
          <c:order val="8"/>
          <c:tx>
            <c:strRef>
              <c:f>'KINDGESPREK-5'!$Q$13</c:f>
              <c:strCache>
                <c:ptCount val="1"/>
                <c:pt idx="0">
                  <c:v>HR-1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00B0F0"/>
                </a:gs>
                <a:gs pos="100000">
                  <a:srgbClr val="00B0F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'KINDGESPREK-5'!$Q$16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3E6-4177-B7B0-6B74E1B630DA}"/>
            </c:ext>
          </c:extLst>
        </c:ser>
        <c:ser>
          <c:idx val="9"/>
          <c:order val="9"/>
          <c:tx>
            <c:strRef>
              <c:f>'KINDGESPREK-5'!$R$13</c:f>
              <c:strCache>
                <c:ptCount val="1"/>
                <c:pt idx="0">
                  <c:v>HR-2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00B0F0"/>
                </a:gs>
                <a:gs pos="100000">
                  <a:srgbClr val="00B0F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'KINDGESPREK-5'!$R$16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3E6-4177-B7B0-6B74E1B630DA}"/>
            </c:ext>
          </c:extLst>
        </c:ser>
        <c:ser>
          <c:idx val="10"/>
          <c:order val="10"/>
          <c:tx>
            <c:strRef>
              <c:f>'KINDGESPREK-5'!$S$13</c:f>
              <c:strCache>
                <c:ptCount val="1"/>
                <c:pt idx="0">
                  <c:v>RW-1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CC00FF"/>
                </a:gs>
                <a:gs pos="100000">
                  <a:srgbClr val="CC00FF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'KINDGESPREK-5'!$S$16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3E6-4177-B7B0-6B74E1B630DA}"/>
            </c:ext>
          </c:extLst>
        </c:ser>
        <c:ser>
          <c:idx val="11"/>
          <c:order val="11"/>
          <c:tx>
            <c:strRef>
              <c:f>'KINDGESPREK-5'!$T$13</c:f>
              <c:strCache>
                <c:ptCount val="1"/>
                <c:pt idx="0">
                  <c:v>RW-2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CC00FF"/>
                </a:gs>
                <a:gs pos="100000">
                  <a:srgbClr val="CC00FF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'KINDGESPREK-5'!$T$16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3E6-4177-B7B0-6B74E1B630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-10"/>
        <c:axId val="150819200"/>
        <c:axId val="150823520"/>
      </c:barChart>
      <c:barChart>
        <c:barDir val="col"/>
        <c:grouping val="clustered"/>
        <c:varyColors val="0"/>
        <c:ser>
          <c:idx val="12"/>
          <c:order val="12"/>
          <c:tx>
            <c:strRef>
              <c:f>'KINDGESPREK-5'!$U$13</c:f>
              <c:strCache>
                <c:ptCount val="1"/>
                <c:pt idx="0">
                  <c:v>GEM</c:v>
                </c:pt>
              </c:strCache>
            </c:strRef>
          </c:tx>
          <c:spPr>
            <a:noFill/>
            <a:ln w="101600">
              <a:solidFill>
                <a:srgbClr val="FF00FF"/>
              </a:solidFill>
            </a:ln>
            <a:effectLst/>
          </c:spPr>
          <c:invertIfNegative val="0"/>
          <c:val>
            <c:numRef>
              <c:f>'KINDGESPREK-5'!$U$16</c:f>
              <c:numCache>
                <c:formatCode>0.0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13E6-4177-B7B0-6B74E1B630DA}"/>
            </c:ext>
          </c:extLst>
        </c:ser>
        <c:ser>
          <c:idx val="13"/>
          <c:order val="13"/>
          <c:tx>
            <c:strRef>
              <c:f>'KINDGESPREK-5'!$V$13</c:f>
              <c:strCache>
                <c:ptCount val="1"/>
                <c:pt idx="0">
                  <c:v>AANLEG</c:v>
                </c:pt>
              </c:strCache>
            </c:strRef>
          </c:tx>
          <c:spPr>
            <a:noFill/>
            <a:ln w="101600">
              <a:solidFill>
                <a:srgbClr val="7030A0"/>
              </a:solidFill>
              <a:prstDash val="sysDash"/>
            </a:ln>
            <a:effectLst/>
          </c:spPr>
          <c:invertIfNegative val="0"/>
          <c:val>
            <c:numRef>
              <c:f>'KINDGESPREK-5'!$V$16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13E6-4177-B7B0-6B74E1B630DA}"/>
            </c:ext>
          </c:extLst>
        </c:ser>
        <c:ser>
          <c:idx val="14"/>
          <c:order val="14"/>
          <c:tx>
            <c:strRef>
              <c:f>'KINDGESPREK-5'!$W$13</c:f>
              <c:strCache>
                <c:ptCount val="1"/>
                <c:pt idx="0">
                  <c:v>SIGNAAL</c:v>
                </c:pt>
              </c:strCache>
            </c:strRef>
          </c:tx>
          <c:spPr>
            <a:noFill/>
            <a:ln w="101600">
              <a:solidFill>
                <a:srgbClr val="FF0000"/>
              </a:solidFill>
              <a:prstDash val="sysDot"/>
            </a:ln>
            <a:effectLst/>
          </c:spPr>
          <c:invertIfNegative val="0"/>
          <c:val>
            <c:numRef>
              <c:f>'KINDGESPREK-5'!$W$16</c:f>
              <c:numCache>
                <c:formatCode>General</c:formatCode>
                <c:ptCount val="1"/>
                <c:pt idx="0">
                  <c:v>4.3499999999999996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3E6-4177-B7B0-6B74E1B630DA}"/>
            </c:ext>
          </c:extLst>
        </c:ser>
        <c:ser>
          <c:idx val="15"/>
          <c:order val="15"/>
          <c:tx>
            <c:strRef>
              <c:f>'KINDGESPREK-5'!$X$13</c:f>
              <c:strCache>
                <c:ptCount val="1"/>
                <c:pt idx="0">
                  <c:v>LEERLING</c:v>
                </c:pt>
              </c:strCache>
            </c:strRef>
          </c:tx>
          <c:spPr>
            <a:noFill/>
            <a:ln w="101600">
              <a:solidFill>
                <a:srgbClr val="00B0F0"/>
              </a:solidFill>
              <a:prstDash val="sysDot"/>
            </a:ln>
            <a:effectLst/>
          </c:spPr>
          <c:invertIfNegative val="0"/>
          <c:val>
            <c:numRef>
              <c:f>'KINDGESPREK-5'!$X$16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13E6-4177-B7B0-6B74E1B630DA}"/>
            </c:ext>
          </c:extLst>
        </c:ser>
        <c:ser>
          <c:idx val="16"/>
          <c:order val="16"/>
          <c:tx>
            <c:strRef>
              <c:f>'KINDGESPREK-5'!$Y$13</c:f>
              <c:strCache>
                <c:ptCount val="1"/>
                <c:pt idx="0">
                  <c:v>ONDER WATER</c:v>
                </c:pt>
              </c:strCache>
            </c:strRef>
          </c:tx>
          <c:spPr>
            <a:solidFill>
              <a:srgbClr val="00B0F0">
                <a:alpha val="40000"/>
              </a:srgbClr>
            </a:solidFill>
            <a:ln>
              <a:noFill/>
            </a:ln>
            <a:effectLst/>
          </c:spPr>
          <c:invertIfNegative val="0"/>
          <c:val>
            <c:numRef>
              <c:f>'KINDGESPREK-5'!$Y$16</c:f>
              <c:numCache>
                <c:formatCode>0.0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13E6-4177-B7B0-6B74E1B630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50822080"/>
        <c:axId val="150815360"/>
      </c:barChart>
      <c:catAx>
        <c:axId val="1508192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0823520"/>
        <c:crosses val="autoZero"/>
        <c:auto val="1"/>
        <c:lblAlgn val="ctr"/>
        <c:lblOffset val="100"/>
        <c:noMultiLvlLbl val="0"/>
      </c:catAx>
      <c:valAx>
        <c:axId val="150823520"/>
        <c:scaling>
          <c:orientation val="minMax"/>
          <c:max val="10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crossAx val="150819200"/>
        <c:crosses val="autoZero"/>
        <c:crossBetween val="between"/>
        <c:majorUnit val="2"/>
      </c:valAx>
      <c:valAx>
        <c:axId val="150815360"/>
        <c:scaling>
          <c:orientation val="minMax"/>
        </c:scaling>
        <c:delete val="1"/>
        <c:axPos val="r"/>
        <c:numFmt formatCode="0.0" sourceLinked="1"/>
        <c:majorTickMark val="out"/>
        <c:minorTickMark val="none"/>
        <c:tickLblPos val="nextTo"/>
        <c:crossAx val="150822080"/>
        <c:crosses val="max"/>
        <c:crossBetween val="between"/>
      </c:valAx>
      <c:catAx>
        <c:axId val="150822080"/>
        <c:scaling>
          <c:orientation val="minMax"/>
        </c:scaling>
        <c:delete val="1"/>
        <c:axPos val="t"/>
        <c:majorTickMark val="out"/>
        <c:minorTickMark val="none"/>
        <c:tickLblPos val="nextTo"/>
        <c:crossAx val="150815360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24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</c:legendEntry>
      <c:layout>
        <c:manualLayout>
          <c:xMode val="edge"/>
          <c:yMode val="edge"/>
          <c:x val="0.78269668770742495"/>
          <c:y val="4.8615939713979664E-4"/>
          <c:w val="0.21730331229257499"/>
          <c:h val="0.8033486178189540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19050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546119738647062E-2"/>
          <c:y val="8.9285714285714288E-2"/>
          <c:w val="0.87722201668992383"/>
          <c:h val="0.67321428571428577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9999FF" mc:Ignorable="a14" a14:legacySpreadsheetColorIndex="24"/>
                </a:gs>
                <a:gs pos="50000">
                  <a:srgbClr xmlns:mc="http://schemas.openxmlformats.org/markup-compatibility/2006" xmlns:a14="http://schemas.microsoft.com/office/drawing/2010/main" val="FFFFFF" mc:Ignorable="a14" a14:legacySpreadsheetColorIndex="9"/>
                </a:gs>
                <a:gs pos="100000">
                  <a:srgbClr xmlns:mc="http://schemas.openxmlformats.org/markup-compatibility/2006" xmlns:a14="http://schemas.microsoft.com/office/drawing/2010/main" val="9999FF" mc:Ignorable="a14" a14:legacySpreadsheetColorIndex="24"/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3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FF8080" mc:Ignorable="a14" a14:legacySpreadsheetColorIndex="29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FF8080" mc:Ignorable="a14" a14:legacySpreadsheetColorIndex="29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B79-4131-85DD-C4C3B658FAE5}"/>
              </c:ext>
            </c:extLst>
          </c:dPt>
          <c:dPt>
            <c:idx val="4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FF8080" mc:Ignorable="a14" a14:legacySpreadsheetColorIndex="29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FF8080" mc:Ignorable="a14" a14:legacySpreadsheetColorIndex="29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9B79-4131-85DD-C4C3B658FAE5}"/>
              </c:ext>
            </c:extLst>
          </c:dPt>
          <c:dPt>
            <c:idx val="5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FF00FF" mc:Ignorable="a14" a14:legacySpreadsheetColorIndex="14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FF00FF" mc:Ignorable="a14" a14:legacySpreadsheetColorIndex="14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9B79-4131-85DD-C4C3B658FAE5}"/>
              </c:ext>
            </c:extLst>
          </c:dPt>
          <c:dPt>
            <c:idx val="6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FFFF00" mc:Ignorable="a14" a14:legacySpreadsheetColorIndex="13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FFFF00" mc:Ignorable="a14" a14:legacySpreadsheetColorIndex="13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9B79-4131-85DD-C4C3B658FAE5}"/>
              </c:ext>
            </c:extLst>
          </c:dPt>
          <c:dPt>
            <c:idx val="7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CC99FF" mc:Ignorable="a14" a14:legacySpreadsheetColorIndex="46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CC99FF" mc:Ignorable="a14" a14:legacySpreadsheetColorIndex="46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9B79-4131-85DD-C4C3B658FAE5}"/>
              </c:ext>
            </c:extLst>
          </c:dPt>
          <c:dPt>
            <c:idx val="8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993366" mc:Ignorable="a14" a14:legacySpreadsheetColorIndex="61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993366" mc:Ignorable="a14" a14:legacySpreadsheetColorIndex="61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9B79-4131-85DD-C4C3B658FAE5}"/>
              </c:ext>
            </c:extLst>
          </c:dPt>
          <c:dPt>
            <c:idx val="9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99CC00" mc:Ignorable="a14" a14:legacySpreadsheetColorIndex="50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99CC00" mc:Ignorable="a14" a14:legacySpreadsheetColorIndex="50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9B79-4131-85DD-C4C3B658FAE5}"/>
              </c:ext>
            </c:extLst>
          </c:dPt>
          <c:dPt>
            <c:idx val="10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99CC00" mc:Ignorable="a14" a14:legacySpreadsheetColorIndex="50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99CC00" mc:Ignorable="a14" a14:legacySpreadsheetColorIndex="50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9B79-4131-85DD-C4C3B658FAE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'M6'!$D$62:$AO$62</c:f>
              <c:strCache>
                <c:ptCount val="13"/>
                <c:pt idx="0">
                  <c:v>technisch lezen</c:v>
                </c:pt>
                <c:pt idx="1">
                  <c:v>begrijpend lezen</c:v>
                </c:pt>
                <c:pt idx="2">
                  <c:v>spellen</c:v>
                </c:pt>
                <c:pt idx="3">
                  <c:v>ww spellen</c:v>
                </c:pt>
                <c:pt idx="4">
                  <c:v>hoofdrekenen</c:v>
                </c:pt>
                <c:pt idx="5">
                  <c:v>rekenen &amp; wiskunde</c:v>
                </c:pt>
                <c:pt idx="6">
                  <c:v>eindresultaat</c:v>
                </c:pt>
                <c:pt idx="7">
                  <c:v>doublure</c:v>
                </c:pt>
                <c:pt idx="8">
                  <c:v>specifieke onderwijsbehoefte</c:v>
                </c:pt>
                <c:pt idx="9">
                  <c:v>sociaal competent</c:v>
                </c:pt>
                <c:pt idx="10">
                  <c:v>plaatsing VO</c:v>
                </c:pt>
                <c:pt idx="11">
                  <c:v>plaatsing VO</c:v>
                </c:pt>
                <c:pt idx="12">
                  <c:v>positie VO na 3 jr. </c:v>
                </c:pt>
              </c:strCache>
            </c:strRef>
          </c:cat>
          <c:val>
            <c:numRef>
              <c:f>'M6'!$D$63:$AO$63</c:f>
              <c:numCache>
                <c:formatCode>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 formatCode="0.00%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9B79-4131-85DD-C4C3B658FA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82691784"/>
        <c:axId val="382694528"/>
      </c:barChart>
      <c:catAx>
        <c:axId val="3826917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resultaten per indicator</a:t>
                </a:r>
              </a:p>
            </c:rich>
          </c:tx>
          <c:layout>
            <c:manualLayout>
              <c:xMode val="edge"/>
              <c:yMode val="edge"/>
              <c:x val="0.3877224383159884"/>
              <c:y val="8.9285714285714281E-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3826945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8269452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382691784"/>
        <c:crosses val="autoZero"/>
        <c:crossBetween val="between"/>
        <c:majorUnit val="0.2"/>
      </c:valAx>
      <c:spPr>
        <a:gradFill rotWithShape="0">
          <a:gsLst>
            <a:gs pos="0">
              <a:srgbClr xmlns:mc="http://schemas.openxmlformats.org/markup-compatibility/2006" xmlns:a14="http://schemas.microsoft.com/office/drawing/2010/main" val="FFFF00" mc:Ignorable="a14" a14:legacySpreadsheetColorIndex="13"/>
            </a:gs>
            <a:gs pos="100000">
              <a:srgbClr xmlns:mc="http://schemas.openxmlformats.org/markup-compatibility/2006" xmlns:a14="http://schemas.microsoft.com/office/drawing/2010/main" val="CCFFFF" mc:Ignorable="a14" a14:legacySpreadsheetColorIndex="41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676165859380091"/>
          <c:y val="9.6774362914361617E-2"/>
          <c:w val="0.72064119550815608"/>
          <c:h val="0.82078996694032635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'M6'!$B$74</c:f>
              <c:strCache>
                <c:ptCount val="1"/>
                <c:pt idx="0">
                  <c:v>Aanleg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3366FF" mc:Ignorable="a14" a14:legacySpreadsheetColorIndex="48"/>
                </a:gs>
                <a:gs pos="50000">
                  <a:srgbClr xmlns:mc="http://schemas.openxmlformats.org/markup-compatibility/2006" xmlns:a14="http://schemas.microsoft.com/office/drawing/2010/main" val="FFFFFF" mc:Ignorable="a14" a14:legacySpreadsheetColorIndex="9"/>
                </a:gs>
                <a:gs pos="100000">
                  <a:srgbClr xmlns:mc="http://schemas.openxmlformats.org/markup-compatibility/2006" xmlns:a14="http://schemas.microsoft.com/office/drawing/2010/main" val="3366FF" mc:Ignorable="a14" a14:legacySpreadsheetColorIndex="48"/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EE19-4F1C-A832-F0CECF780FD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E19-4F1C-A832-F0CECF780FD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E19-4F1C-A832-F0CECF780FD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E19-4F1C-A832-F0CECF780FD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E19-4F1C-A832-F0CECF780FD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'M6'!$D$66:$H$66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'M6'!$D$74:$H$74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E19-4F1C-A832-F0CECF780FD7}"/>
            </c:ext>
          </c:extLst>
        </c:ser>
        <c:ser>
          <c:idx val="2"/>
          <c:order val="2"/>
          <c:tx>
            <c:strRef>
              <c:f>'M6'!$B$75</c:f>
              <c:strCache>
                <c:ptCount val="1"/>
                <c:pt idx="0">
                  <c:v>Resultaat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FF9900" mc:Ignorable="a14" a14:legacySpreadsheetColorIndex="52"/>
                </a:gs>
                <a:gs pos="50000">
                  <a:srgbClr xmlns:mc="http://schemas.openxmlformats.org/markup-compatibility/2006" xmlns:a14="http://schemas.microsoft.com/office/drawing/2010/main" val="FFFFFF" mc:Ignorable="a14" a14:legacySpreadsheetColorIndex="9"/>
                </a:gs>
                <a:gs pos="100000">
                  <a:srgbClr xmlns:mc="http://schemas.openxmlformats.org/markup-compatibility/2006" xmlns:a14="http://schemas.microsoft.com/office/drawing/2010/main" val="FF9900" mc:Ignorable="a14" a14:legacySpreadsheetColorIndex="52"/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'M6'!$D$66:$H$66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'M6'!$D$75:$H$75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E19-4F1C-A832-F0CECF780F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382692176"/>
        <c:axId val="528134512"/>
      </c:barChart>
      <c:barChart>
        <c:barDir val="col"/>
        <c:grouping val="clustered"/>
        <c:varyColors val="0"/>
        <c:ser>
          <c:idx val="0"/>
          <c:order val="0"/>
          <c:tx>
            <c:strRef>
              <c:f>'M6'!$B$67</c:f>
              <c:strCache>
                <c:ptCount val="1"/>
                <c:pt idx="0">
                  <c:v>Norm</c:v>
                </c:pt>
              </c:strCache>
            </c:strRef>
          </c:tx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'M6'!$D$66:$H$66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'M6'!$D$67:$H$67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E19-4F1C-A832-F0CECF780F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28129024"/>
        <c:axId val="380862776"/>
      </c:barChart>
      <c:catAx>
        <c:axId val="3826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281345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2813451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382692176"/>
        <c:crosses val="autoZero"/>
        <c:crossBetween val="between"/>
        <c:majorUnit val="0.2"/>
      </c:valAx>
      <c:catAx>
        <c:axId val="528129024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aanleg - resultaat</a:t>
                </a:r>
              </a:p>
            </c:rich>
          </c:tx>
          <c:layout>
            <c:manualLayout>
              <c:xMode val="edge"/>
              <c:yMode val="edge"/>
              <c:x val="0.36121027824235974"/>
              <c:y val="1.612906048572693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crossAx val="380862776"/>
        <c:crosses val="autoZero"/>
        <c:auto val="1"/>
        <c:lblAlgn val="ctr"/>
        <c:lblOffset val="100"/>
        <c:noMultiLvlLbl val="0"/>
      </c:catAx>
      <c:valAx>
        <c:axId val="38086277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28129024"/>
        <c:crosses val="max"/>
        <c:crossBetween val="between"/>
      </c:valAx>
      <c:spPr>
        <a:gradFill rotWithShape="0">
          <a:gsLst>
            <a:gs pos="0">
              <a:srgbClr xmlns:mc="http://schemas.openxmlformats.org/markup-compatibility/2006" xmlns:a14="http://schemas.microsoft.com/office/drawing/2010/main" val="FFFF00" mc:Ignorable="a14" a14:legacySpreadsheetColorIndex="13"/>
            </a:gs>
            <a:gs pos="100000">
              <a:srgbClr xmlns:mc="http://schemas.openxmlformats.org/markup-compatibility/2006" xmlns:a14="http://schemas.microsoft.com/office/drawing/2010/main" val="CCFFFF" mc:Ignorable="a14" a14:legacySpreadsheetColorIndex="41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469758248441539"/>
          <c:y val="0.43906886877812218"/>
          <c:w val="0.13345207324225114"/>
          <c:h val="0.1146955412318359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546119738647062E-2"/>
          <c:y val="8.9285714285714288E-2"/>
          <c:w val="0.87722201668992383"/>
          <c:h val="0.67321428571428577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9999FF" mc:Ignorable="a14" a14:legacySpreadsheetColorIndex="24"/>
                </a:gs>
                <a:gs pos="50000">
                  <a:srgbClr xmlns:mc="http://schemas.openxmlformats.org/markup-compatibility/2006" xmlns:a14="http://schemas.microsoft.com/office/drawing/2010/main" val="FFFFFF" mc:Ignorable="a14" a14:legacySpreadsheetColorIndex="9"/>
                </a:gs>
                <a:gs pos="100000">
                  <a:srgbClr xmlns:mc="http://schemas.openxmlformats.org/markup-compatibility/2006" xmlns:a14="http://schemas.microsoft.com/office/drawing/2010/main" val="9999FF" mc:Ignorable="a14" a14:legacySpreadsheetColorIndex="24"/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3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FF8080" mc:Ignorable="a14" a14:legacySpreadsheetColorIndex="29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FF8080" mc:Ignorable="a14" a14:legacySpreadsheetColorIndex="29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6DDC-4296-9919-0AB4F0FF2982}"/>
              </c:ext>
            </c:extLst>
          </c:dPt>
          <c:dPt>
            <c:idx val="4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FF8080" mc:Ignorable="a14" a14:legacySpreadsheetColorIndex="29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FF8080" mc:Ignorable="a14" a14:legacySpreadsheetColorIndex="29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6DDC-4296-9919-0AB4F0FF2982}"/>
              </c:ext>
            </c:extLst>
          </c:dPt>
          <c:dPt>
            <c:idx val="5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FF00FF" mc:Ignorable="a14" a14:legacySpreadsheetColorIndex="14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FF00FF" mc:Ignorable="a14" a14:legacySpreadsheetColorIndex="14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DDC-4296-9919-0AB4F0FF2982}"/>
              </c:ext>
            </c:extLst>
          </c:dPt>
          <c:dPt>
            <c:idx val="6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FFFF00" mc:Ignorable="a14" a14:legacySpreadsheetColorIndex="13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FFFF00" mc:Ignorable="a14" a14:legacySpreadsheetColorIndex="13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6DDC-4296-9919-0AB4F0FF2982}"/>
              </c:ext>
            </c:extLst>
          </c:dPt>
          <c:dPt>
            <c:idx val="7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CC99FF" mc:Ignorable="a14" a14:legacySpreadsheetColorIndex="46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CC99FF" mc:Ignorable="a14" a14:legacySpreadsheetColorIndex="46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DDC-4296-9919-0AB4F0FF2982}"/>
              </c:ext>
            </c:extLst>
          </c:dPt>
          <c:dPt>
            <c:idx val="8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993366" mc:Ignorable="a14" a14:legacySpreadsheetColorIndex="61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993366" mc:Ignorable="a14" a14:legacySpreadsheetColorIndex="61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DDC-4296-9919-0AB4F0FF2982}"/>
              </c:ext>
            </c:extLst>
          </c:dPt>
          <c:dPt>
            <c:idx val="9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99CC00" mc:Ignorable="a14" a14:legacySpreadsheetColorIndex="50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99CC00" mc:Ignorable="a14" a14:legacySpreadsheetColorIndex="50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6DDC-4296-9919-0AB4F0FF2982}"/>
              </c:ext>
            </c:extLst>
          </c:dPt>
          <c:dPt>
            <c:idx val="10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99CC00" mc:Ignorable="a14" a14:legacySpreadsheetColorIndex="50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99CC00" mc:Ignorable="a14" a14:legacySpreadsheetColorIndex="50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6DDC-4296-9919-0AB4F0FF298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'E6'!$D$62:$AO$62</c:f>
              <c:strCache>
                <c:ptCount val="13"/>
                <c:pt idx="0">
                  <c:v>technisch lezen</c:v>
                </c:pt>
                <c:pt idx="1">
                  <c:v>begrijpend lezen</c:v>
                </c:pt>
                <c:pt idx="2">
                  <c:v>spellen</c:v>
                </c:pt>
                <c:pt idx="3">
                  <c:v>ww spellen</c:v>
                </c:pt>
                <c:pt idx="4">
                  <c:v>hoofdrekenen</c:v>
                </c:pt>
                <c:pt idx="5">
                  <c:v>rekenen &amp; wiskunde</c:v>
                </c:pt>
                <c:pt idx="6">
                  <c:v>eindresultaat</c:v>
                </c:pt>
                <c:pt idx="7">
                  <c:v>doublure</c:v>
                </c:pt>
                <c:pt idx="8">
                  <c:v>specifieke onderwijsbehoefte</c:v>
                </c:pt>
                <c:pt idx="9">
                  <c:v>sociaal competent</c:v>
                </c:pt>
                <c:pt idx="10">
                  <c:v>plaatsing VO</c:v>
                </c:pt>
                <c:pt idx="11">
                  <c:v>plaatsing VO</c:v>
                </c:pt>
                <c:pt idx="12">
                  <c:v>positie VO na 3 jr. </c:v>
                </c:pt>
              </c:strCache>
            </c:strRef>
          </c:cat>
          <c:val>
            <c:numRef>
              <c:f>'E6'!$D$63:$AO$63</c:f>
              <c:numCache>
                <c:formatCode>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 formatCode="0.00%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6DDC-4296-9919-0AB4F0FF29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82691784"/>
        <c:axId val="382694528"/>
      </c:barChart>
      <c:catAx>
        <c:axId val="3826917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resultaten per indicator</a:t>
                </a:r>
              </a:p>
            </c:rich>
          </c:tx>
          <c:layout>
            <c:manualLayout>
              <c:xMode val="edge"/>
              <c:yMode val="edge"/>
              <c:x val="0.3877224383159884"/>
              <c:y val="8.9285714285714281E-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3826945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8269452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382691784"/>
        <c:crosses val="autoZero"/>
        <c:crossBetween val="between"/>
        <c:majorUnit val="0.2"/>
      </c:valAx>
      <c:spPr>
        <a:gradFill rotWithShape="0">
          <a:gsLst>
            <a:gs pos="0">
              <a:srgbClr xmlns:mc="http://schemas.openxmlformats.org/markup-compatibility/2006" xmlns:a14="http://schemas.microsoft.com/office/drawing/2010/main" val="FFFF00" mc:Ignorable="a14" a14:legacySpreadsheetColorIndex="13"/>
            </a:gs>
            <a:gs pos="100000">
              <a:srgbClr xmlns:mc="http://schemas.openxmlformats.org/markup-compatibility/2006" xmlns:a14="http://schemas.microsoft.com/office/drawing/2010/main" val="CCFFFF" mc:Ignorable="a14" a14:legacySpreadsheetColorIndex="41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676165859380091"/>
          <c:y val="9.6774362914361617E-2"/>
          <c:w val="0.72064119550815608"/>
          <c:h val="0.82078996694032635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'E6'!$B$74</c:f>
              <c:strCache>
                <c:ptCount val="1"/>
                <c:pt idx="0">
                  <c:v>Aanleg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3366FF" mc:Ignorable="a14" a14:legacySpreadsheetColorIndex="48"/>
                </a:gs>
                <a:gs pos="50000">
                  <a:srgbClr xmlns:mc="http://schemas.openxmlformats.org/markup-compatibility/2006" xmlns:a14="http://schemas.microsoft.com/office/drawing/2010/main" val="FFFFFF" mc:Ignorable="a14" a14:legacySpreadsheetColorIndex="9"/>
                </a:gs>
                <a:gs pos="100000">
                  <a:srgbClr xmlns:mc="http://schemas.openxmlformats.org/markup-compatibility/2006" xmlns:a14="http://schemas.microsoft.com/office/drawing/2010/main" val="3366FF" mc:Ignorable="a14" a14:legacySpreadsheetColorIndex="48"/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CF86-4423-8D58-45DF73804F56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F86-4423-8D58-45DF73804F5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F86-4423-8D58-45DF73804F5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F86-4423-8D58-45DF73804F5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F86-4423-8D58-45DF73804F5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'E6'!$D$66:$H$66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'E6'!$D$74:$H$74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F86-4423-8D58-45DF73804F56}"/>
            </c:ext>
          </c:extLst>
        </c:ser>
        <c:ser>
          <c:idx val="2"/>
          <c:order val="2"/>
          <c:tx>
            <c:strRef>
              <c:f>'E6'!$B$75</c:f>
              <c:strCache>
                <c:ptCount val="1"/>
                <c:pt idx="0">
                  <c:v>Resultaat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FF9900" mc:Ignorable="a14" a14:legacySpreadsheetColorIndex="52"/>
                </a:gs>
                <a:gs pos="50000">
                  <a:srgbClr xmlns:mc="http://schemas.openxmlformats.org/markup-compatibility/2006" xmlns:a14="http://schemas.microsoft.com/office/drawing/2010/main" val="FFFFFF" mc:Ignorable="a14" a14:legacySpreadsheetColorIndex="9"/>
                </a:gs>
                <a:gs pos="100000">
                  <a:srgbClr xmlns:mc="http://schemas.openxmlformats.org/markup-compatibility/2006" xmlns:a14="http://schemas.microsoft.com/office/drawing/2010/main" val="FF9900" mc:Ignorable="a14" a14:legacySpreadsheetColorIndex="52"/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'E6'!$D$66:$H$66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'E6'!$D$75:$H$75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F86-4423-8D58-45DF73804F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382692176"/>
        <c:axId val="528134512"/>
      </c:barChart>
      <c:barChart>
        <c:barDir val="col"/>
        <c:grouping val="clustered"/>
        <c:varyColors val="0"/>
        <c:ser>
          <c:idx val="0"/>
          <c:order val="0"/>
          <c:tx>
            <c:strRef>
              <c:f>'E6'!$B$67</c:f>
              <c:strCache>
                <c:ptCount val="1"/>
                <c:pt idx="0">
                  <c:v>Norm</c:v>
                </c:pt>
              </c:strCache>
            </c:strRef>
          </c:tx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'E6'!$D$66:$H$66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'E6'!$D$67:$H$67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F86-4423-8D58-45DF73804F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28129024"/>
        <c:axId val="380862776"/>
      </c:barChart>
      <c:catAx>
        <c:axId val="3826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281345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2813451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382692176"/>
        <c:crosses val="autoZero"/>
        <c:crossBetween val="between"/>
        <c:majorUnit val="0.2"/>
      </c:valAx>
      <c:catAx>
        <c:axId val="528129024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aanleg - resultaat</a:t>
                </a:r>
              </a:p>
            </c:rich>
          </c:tx>
          <c:layout>
            <c:manualLayout>
              <c:xMode val="edge"/>
              <c:yMode val="edge"/>
              <c:x val="0.36121027824235974"/>
              <c:y val="1.612906048572693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crossAx val="380862776"/>
        <c:crosses val="autoZero"/>
        <c:auto val="1"/>
        <c:lblAlgn val="ctr"/>
        <c:lblOffset val="100"/>
        <c:noMultiLvlLbl val="0"/>
      </c:catAx>
      <c:valAx>
        <c:axId val="38086277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28129024"/>
        <c:crosses val="max"/>
        <c:crossBetween val="between"/>
      </c:valAx>
      <c:spPr>
        <a:gradFill rotWithShape="0">
          <a:gsLst>
            <a:gs pos="0">
              <a:srgbClr xmlns:mc="http://schemas.openxmlformats.org/markup-compatibility/2006" xmlns:a14="http://schemas.microsoft.com/office/drawing/2010/main" val="FFFF00" mc:Ignorable="a14" a14:legacySpreadsheetColorIndex="13"/>
            </a:gs>
            <a:gs pos="100000">
              <a:srgbClr xmlns:mc="http://schemas.openxmlformats.org/markup-compatibility/2006" xmlns:a14="http://schemas.microsoft.com/office/drawing/2010/main" val="CCFFFF" mc:Ignorable="a14" a14:legacySpreadsheetColorIndex="41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469758248441539"/>
          <c:y val="0.43906886877812218"/>
          <c:w val="0.13345207324225114"/>
          <c:h val="0.1146955412318359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574185078907985"/>
          <c:y val="1.8166797690271623E-2"/>
          <c:w val="0.71443354063060582"/>
          <c:h val="0.97064342943397097"/>
        </c:manualLayout>
      </c:layout>
      <c:barChart>
        <c:barDir val="col"/>
        <c:grouping val="clustered"/>
        <c:varyColors val="0"/>
        <c:ser>
          <c:idx val="5"/>
          <c:order val="0"/>
          <c:tx>
            <c:v>VWO</c:v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1C6E-4694-96BD-90F86923DE08}"/>
            </c:ext>
          </c:extLst>
        </c:ser>
        <c:ser>
          <c:idx val="4"/>
          <c:order val="1"/>
          <c:tx>
            <c:v>HAVO</c:v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4.2</c:v>
              </c:pt>
            </c:numLit>
          </c:val>
          <c:extLst>
            <c:ext xmlns:c16="http://schemas.microsoft.com/office/drawing/2014/chart" uri="{C3380CC4-5D6E-409C-BE32-E72D297353CC}">
              <c16:uniqueId val="{00000001-1C6E-4694-96BD-90F86923DE08}"/>
            </c:ext>
          </c:extLst>
        </c:ser>
        <c:ser>
          <c:idx val="3"/>
          <c:order val="2"/>
          <c:tx>
            <c:v>GTL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3.3</c:v>
              </c:pt>
            </c:numLit>
          </c:val>
          <c:extLst>
            <c:ext xmlns:c16="http://schemas.microsoft.com/office/drawing/2014/chart" uri="{C3380CC4-5D6E-409C-BE32-E72D297353CC}">
              <c16:uniqueId val="{00000002-1C6E-4694-96BD-90F86923DE08}"/>
            </c:ext>
          </c:extLst>
        </c:ser>
        <c:ser>
          <c:idx val="2"/>
          <c:order val="3"/>
          <c:tx>
            <c:v>KBL</c:v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1C6E-4694-96BD-90F86923DE0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2.4</c:v>
              </c:pt>
            </c:numLit>
          </c:val>
          <c:extLst>
            <c:ext xmlns:c16="http://schemas.microsoft.com/office/drawing/2014/chart" uri="{C3380CC4-5D6E-409C-BE32-E72D297353CC}">
              <c16:uniqueId val="{00000005-1C6E-4694-96BD-90F86923DE08}"/>
            </c:ext>
          </c:extLst>
        </c:ser>
        <c:ser>
          <c:idx val="1"/>
          <c:order val="4"/>
          <c:tx>
            <c:v>BBL</c:v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1.5</c:v>
              </c:pt>
            </c:numLit>
          </c:val>
          <c:extLst>
            <c:ext xmlns:c16="http://schemas.microsoft.com/office/drawing/2014/chart" uri="{C3380CC4-5D6E-409C-BE32-E72D297353CC}">
              <c16:uniqueId val="{00000006-1C6E-4694-96BD-90F86923DE08}"/>
            </c:ext>
          </c:extLst>
        </c:ser>
        <c:ser>
          <c:idx val="0"/>
          <c:order val="5"/>
          <c:tx>
            <c:v>PRO</c:v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0.5</c:v>
              </c:pt>
            </c:numLit>
          </c:val>
          <c:extLst>
            <c:ext xmlns:c16="http://schemas.microsoft.com/office/drawing/2014/chart" uri="{C3380CC4-5D6E-409C-BE32-E72D297353CC}">
              <c16:uniqueId val="{00000007-1C6E-4694-96BD-90F86923DE08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gapWidth val="0"/>
        <c:overlap val="100"/>
        <c:axId val="456738632"/>
        <c:axId val="456735888"/>
      </c:barChart>
      <c:catAx>
        <c:axId val="456738632"/>
        <c:scaling>
          <c:orientation val="minMax"/>
        </c:scaling>
        <c:delete val="1"/>
        <c:axPos val="b"/>
        <c:majorTickMark val="out"/>
        <c:minorTickMark val="none"/>
        <c:tickLblPos val="none"/>
        <c:crossAx val="456735888"/>
        <c:crosses val="autoZero"/>
        <c:auto val="1"/>
        <c:lblAlgn val="ctr"/>
        <c:lblOffset val="100"/>
        <c:noMultiLvlLbl val="0"/>
      </c:catAx>
      <c:valAx>
        <c:axId val="456735888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noFill/>
                <a:latin typeface="Arial"/>
                <a:ea typeface="Arial"/>
                <a:cs typeface="Arial"/>
              </a:defRPr>
            </a:pPr>
            <a:endParaRPr lang="nl-NL"/>
          </a:p>
        </c:txPr>
        <c:crossAx val="456738632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000000000000011" r="0.75000000000000011" t="1" header="0.5" footer="0.5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0327419073026719E-2"/>
          <c:y val="8.1287293335315942E-3"/>
          <c:w val="0.82624386800184002"/>
          <c:h val="0.9493878078033004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'OP-6'!$K$13</c:f>
              <c:strCache>
                <c:ptCount val="1"/>
                <c:pt idx="0">
                  <c:v>TL-1</c:v>
                </c:pt>
              </c:strCache>
            </c:strRef>
          </c:tx>
          <c:spPr>
            <a:gradFill flip="none" rotWithShape="1"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0000">
                    <a:shade val="67500"/>
                    <a:satMod val="115000"/>
                  </a:srgbClr>
                </a:gs>
                <a:gs pos="100000">
                  <a:srgbClr val="FF0000">
                    <a:shade val="100000"/>
                    <a:satMod val="115000"/>
                  </a:srgbClr>
                </a:gs>
              </a:gsLst>
              <a:lin ang="0" scaled="1"/>
              <a:tileRect/>
            </a:gradFill>
            <a:ln>
              <a:noFill/>
            </a:ln>
            <a:effectLst/>
          </c:spPr>
          <c:invertIfNegative val="0"/>
          <c:val>
            <c:numRef>
              <c:f>'OP-6'!$K$15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62-475B-8E0B-AC4D2668E0C3}"/>
            </c:ext>
          </c:extLst>
        </c:ser>
        <c:ser>
          <c:idx val="1"/>
          <c:order val="1"/>
          <c:tx>
            <c:strRef>
              <c:f>'OP-6'!$L$13</c:f>
              <c:strCache>
                <c:ptCount val="1"/>
                <c:pt idx="0">
                  <c:v>TL-2</c:v>
                </c:pt>
              </c:strCache>
            </c:strRef>
          </c:tx>
          <c:spPr>
            <a:gradFill>
              <a:gsLst>
                <a:gs pos="0">
                  <a:schemeClr val="bg2">
                    <a:lumMod val="50000"/>
                  </a:schemeClr>
                </a:gs>
                <a:gs pos="50000">
                  <a:srgbClr val="FF0000"/>
                </a:gs>
                <a:gs pos="100000">
                  <a:srgbClr val="FF0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'OP-6'!$L$15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62-475B-8E0B-AC4D2668E0C3}"/>
            </c:ext>
          </c:extLst>
        </c:ser>
        <c:ser>
          <c:idx val="2"/>
          <c:order val="2"/>
          <c:tx>
            <c:strRef>
              <c:f>'OP-6'!$M$13</c:f>
              <c:strCache>
                <c:ptCount val="1"/>
                <c:pt idx="0">
                  <c:v>BL-1</c:v>
                </c:pt>
              </c:strCache>
            </c:strRef>
          </c:tx>
          <c:spPr>
            <a:gradFill>
              <a:gsLst>
                <a:gs pos="0">
                  <a:schemeClr val="bg2">
                    <a:lumMod val="50000"/>
                  </a:schemeClr>
                </a:gs>
                <a:gs pos="50000">
                  <a:srgbClr val="FFC000"/>
                </a:gs>
                <a:gs pos="100000">
                  <a:srgbClr val="FFC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'OP-6'!$M$15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E62-475B-8E0B-AC4D2668E0C3}"/>
            </c:ext>
          </c:extLst>
        </c:ser>
        <c:ser>
          <c:idx val="3"/>
          <c:order val="3"/>
          <c:tx>
            <c:strRef>
              <c:f>'OP-6'!$N$13</c:f>
              <c:strCache>
                <c:ptCount val="1"/>
                <c:pt idx="0">
                  <c:v>BL-2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C000"/>
                </a:gs>
                <a:gs pos="100000">
                  <a:srgbClr val="FFC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'OP-6'!$N$15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E62-475B-8E0B-AC4D2668E0C3}"/>
            </c:ext>
          </c:extLst>
        </c:ser>
        <c:ser>
          <c:idx val="4"/>
          <c:order val="4"/>
          <c:tx>
            <c:strRef>
              <c:f>'OP-6'!$O$13</c:f>
              <c:strCache>
                <c:ptCount val="1"/>
                <c:pt idx="0">
                  <c:v>SP-1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FF00"/>
                </a:gs>
                <a:gs pos="100000">
                  <a:srgbClr val="FFFF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'OP-6'!$O$15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E62-475B-8E0B-AC4D2668E0C3}"/>
            </c:ext>
          </c:extLst>
        </c:ser>
        <c:ser>
          <c:idx val="5"/>
          <c:order val="5"/>
          <c:tx>
            <c:strRef>
              <c:f>'OP-6'!$P$13</c:f>
              <c:strCache>
                <c:ptCount val="1"/>
                <c:pt idx="0">
                  <c:v>SP2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FF00"/>
                </a:gs>
                <a:gs pos="100000">
                  <a:srgbClr val="FFFF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'OP-6'!$P$15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E62-475B-8E0B-AC4D2668E0C3}"/>
            </c:ext>
          </c:extLst>
        </c:ser>
        <c:ser>
          <c:idx val="6"/>
          <c:order val="6"/>
          <c:tx>
            <c:strRef>
              <c:f>'OP-6'!$Q$13</c:f>
              <c:strCache>
                <c:ptCount val="1"/>
                <c:pt idx="0">
                  <c:v>WW-1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92D050"/>
                </a:gs>
                <a:gs pos="100000">
                  <a:srgbClr val="92D05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'OP-6'!$Q$15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E62-475B-8E0B-AC4D2668E0C3}"/>
            </c:ext>
          </c:extLst>
        </c:ser>
        <c:ser>
          <c:idx val="7"/>
          <c:order val="7"/>
          <c:tx>
            <c:strRef>
              <c:f>'OP-6'!$R$13</c:f>
              <c:strCache>
                <c:ptCount val="1"/>
                <c:pt idx="0">
                  <c:v>WW-2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92D050"/>
                </a:gs>
                <a:gs pos="100000">
                  <a:srgbClr val="92D05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'OP-6'!$R$15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E62-475B-8E0B-AC4D2668E0C3}"/>
            </c:ext>
          </c:extLst>
        </c:ser>
        <c:ser>
          <c:idx val="8"/>
          <c:order val="8"/>
          <c:tx>
            <c:strRef>
              <c:f>'OP-6'!$T$13</c:f>
              <c:strCache>
                <c:ptCount val="1"/>
                <c:pt idx="0">
                  <c:v>HR-1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00B0F0"/>
                </a:gs>
                <a:gs pos="100000">
                  <a:srgbClr val="00B0F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'OP-6'!$T$15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E62-475B-8E0B-AC4D2668E0C3}"/>
            </c:ext>
          </c:extLst>
        </c:ser>
        <c:ser>
          <c:idx val="9"/>
          <c:order val="9"/>
          <c:tx>
            <c:strRef>
              <c:f>'OP-6'!$U$13</c:f>
              <c:strCache>
                <c:ptCount val="1"/>
                <c:pt idx="0">
                  <c:v>HR-2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00B0F0"/>
                </a:gs>
                <a:gs pos="100000">
                  <a:srgbClr val="00B0F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'OP-6'!$U$15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E62-475B-8E0B-AC4D2668E0C3}"/>
            </c:ext>
          </c:extLst>
        </c:ser>
        <c:ser>
          <c:idx val="10"/>
          <c:order val="10"/>
          <c:tx>
            <c:strRef>
              <c:f>'OP-6'!$V$13</c:f>
              <c:strCache>
                <c:ptCount val="1"/>
                <c:pt idx="0">
                  <c:v>RW-1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CC00FF"/>
                </a:gs>
                <a:gs pos="100000">
                  <a:srgbClr val="FF00FF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'OP-6'!$V$15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E62-475B-8E0B-AC4D2668E0C3}"/>
            </c:ext>
          </c:extLst>
        </c:ser>
        <c:ser>
          <c:idx val="11"/>
          <c:order val="11"/>
          <c:tx>
            <c:strRef>
              <c:f>'OP-6'!$W$13</c:f>
              <c:strCache>
                <c:ptCount val="1"/>
                <c:pt idx="0">
                  <c:v>RW-2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CC00FF"/>
                </a:gs>
                <a:gs pos="100000">
                  <a:srgbClr val="FF00FF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'OP-6'!$W$15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E62-475B-8E0B-AC4D2668E0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10"/>
        <c:axId val="1690311392"/>
        <c:axId val="1690309952"/>
      </c:barChart>
      <c:barChart>
        <c:barDir val="col"/>
        <c:grouping val="clustered"/>
        <c:varyColors val="0"/>
        <c:ser>
          <c:idx val="12"/>
          <c:order val="12"/>
          <c:tx>
            <c:strRef>
              <c:f>'OP-6'!$X$13</c:f>
              <c:strCache>
                <c:ptCount val="1"/>
                <c:pt idx="0">
                  <c:v>GEM</c:v>
                </c:pt>
              </c:strCache>
            </c:strRef>
          </c:tx>
          <c:spPr>
            <a:noFill/>
            <a:ln w="101600">
              <a:solidFill>
                <a:srgbClr val="FF00FF"/>
              </a:solidFill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E62-475B-8E0B-AC4D2668E0C3}"/>
                </c:ext>
              </c:extLst>
            </c:dLbl>
            <c:spPr>
              <a:solidFill>
                <a:srgbClr val="FF00FF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3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'OP-6'!$X$15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CE62-475B-8E0B-AC4D2668E0C3}"/>
            </c:ext>
          </c:extLst>
        </c:ser>
        <c:ser>
          <c:idx val="13"/>
          <c:order val="13"/>
          <c:tx>
            <c:strRef>
              <c:f>'OP-6'!$Y$13</c:f>
              <c:strCache>
                <c:ptCount val="1"/>
                <c:pt idx="0">
                  <c:v>AANLEG</c:v>
                </c:pt>
              </c:strCache>
            </c:strRef>
          </c:tx>
          <c:spPr>
            <a:noFill/>
            <a:ln w="101600">
              <a:solidFill>
                <a:srgbClr val="7030A0"/>
              </a:solidFill>
              <a:prstDash val="sysDash"/>
            </a:ln>
            <a:effectLst/>
          </c:spPr>
          <c:invertIfNegative val="0"/>
          <c:dLbls>
            <c:spPr>
              <a:solidFill>
                <a:srgbClr val="7030A0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3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'OP-6'!$Y$15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E62-475B-8E0B-AC4D2668E0C3}"/>
            </c:ext>
          </c:extLst>
        </c:ser>
        <c:ser>
          <c:idx val="14"/>
          <c:order val="14"/>
          <c:tx>
            <c:strRef>
              <c:f>'OP-6'!$Z$13</c:f>
              <c:strCache>
                <c:ptCount val="1"/>
                <c:pt idx="0">
                  <c:v>SIGNAAL</c:v>
                </c:pt>
              </c:strCache>
            </c:strRef>
          </c:tx>
          <c:spPr>
            <a:noFill/>
            <a:ln w="101600">
              <a:solidFill>
                <a:srgbClr val="FF0000"/>
              </a:solidFill>
              <a:prstDash val="sysDot"/>
            </a:ln>
            <a:effectLst/>
          </c:spPr>
          <c:invertIfNegative val="0"/>
          <c:val>
            <c:numRef>
              <c:f>'OP-6'!$Z$15</c:f>
              <c:numCache>
                <c:formatCode>0.00</c:formatCode>
                <c:ptCount val="1"/>
                <c:pt idx="0">
                  <c:v>2.5049999999999999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CE62-475B-8E0B-AC4D2668E0C3}"/>
            </c:ext>
          </c:extLst>
        </c:ser>
        <c:ser>
          <c:idx val="15"/>
          <c:order val="15"/>
          <c:tx>
            <c:strRef>
              <c:f>'OP-6'!$AA$13</c:f>
              <c:strCache>
                <c:ptCount val="1"/>
                <c:pt idx="0">
                  <c:v>LEERLING</c:v>
                </c:pt>
              </c:strCache>
            </c:strRef>
          </c:tx>
          <c:spPr>
            <a:noFill/>
            <a:ln w="101600">
              <a:solidFill>
                <a:schemeClr val="accent1"/>
              </a:solidFill>
              <a:prstDash val="sysDot"/>
            </a:ln>
            <a:effectLst/>
          </c:spPr>
          <c:invertIfNegative val="0"/>
          <c:val>
            <c:numRef>
              <c:f>'OP-6'!$AA$15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CE62-475B-8E0B-AC4D2668E0C3}"/>
            </c:ext>
          </c:extLst>
        </c:ser>
        <c:ser>
          <c:idx val="16"/>
          <c:order val="16"/>
          <c:tx>
            <c:strRef>
              <c:f>'OP-6'!$AB$13</c:f>
              <c:strCache>
                <c:ptCount val="1"/>
                <c:pt idx="0">
                  <c:v>ONDER WATER</c:v>
                </c:pt>
              </c:strCache>
            </c:strRef>
          </c:tx>
          <c:spPr>
            <a:solidFill>
              <a:srgbClr val="00B0F0">
                <a:alpha val="40000"/>
              </a:srgbClr>
            </a:solidFill>
            <a:ln>
              <a:noFill/>
            </a:ln>
            <a:effectLst/>
          </c:spPr>
          <c:invertIfNegative val="0"/>
          <c:val>
            <c:numRef>
              <c:f>'OP-6'!$AB$15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CE62-475B-8E0B-AC4D2668E0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43339360"/>
        <c:axId val="1576776848"/>
      </c:barChart>
      <c:catAx>
        <c:axId val="16903113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690309952"/>
        <c:crosses val="autoZero"/>
        <c:auto val="1"/>
        <c:lblAlgn val="ctr"/>
        <c:lblOffset val="100"/>
        <c:noMultiLvlLbl val="0"/>
      </c:catAx>
      <c:valAx>
        <c:axId val="1690309952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690311392"/>
        <c:crosses val="autoZero"/>
        <c:crossBetween val="between"/>
        <c:majorUnit val="1"/>
      </c:valAx>
      <c:valAx>
        <c:axId val="1576776848"/>
        <c:scaling>
          <c:orientation val="minMax"/>
        </c:scaling>
        <c:delete val="1"/>
        <c:axPos val="r"/>
        <c:numFmt formatCode="0.00" sourceLinked="1"/>
        <c:majorTickMark val="out"/>
        <c:minorTickMark val="none"/>
        <c:tickLblPos val="nextTo"/>
        <c:crossAx val="1243339360"/>
        <c:crosses val="max"/>
        <c:crossBetween val="between"/>
      </c:valAx>
      <c:catAx>
        <c:axId val="1243339360"/>
        <c:scaling>
          <c:orientation val="minMax"/>
        </c:scaling>
        <c:delete val="1"/>
        <c:axPos val="b"/>
        <c:majorTickMark val="out"/>
        <c:minorTickMark val="none"/>
        <c:tickLblPos val="nextTo"/>
        <c:crossAx val="15767768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6461937605337713"/>
          <c:y val="9.5695429075550766E-3"/>
          <c:w val="0.13158596011686147"/>
          <c:h val="0.9688314674489620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255454318995795E-2"/>
          <c:y val="2.7853992993536886E-2"/>
          <c:w val="0.75662018574648249"/>
          <c:h val="0.9010728834267428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'KINDGESPREK-6'!$I$13</c:f>
              <c:strCache>
                <c:ptCount val="1"/>
                <c:pt idx="0">
                  <c:v>TL-1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FF0000"/>
                </a:gs>
                <a:gs pos="100000">
                  <a:srgbClr val="FF000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'KINDGESPREK-6'!$I$16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60-4846-9E09-8A8A3D550061}"/>
            </c:ext>
          </c:extLst>
        </c:ser>
        <c:ser>
          <c:idx val="1"/>
          <c:order val="1"/>
          <c:tx>
            <c:strRef>
              <c:f>'KINDGESPREK-6'!$J$13</c:f>
              <c:strCache>
                <c:ptCount val="1"/>
                <c:pt idx="0">
                  <c:v>TL-2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FF0000"/>
                </a:gs>
                <a:gs pos="100000">
                  <a:srgbClr val="FF000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'KINDGESPREK-6'!$J$16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60-4846-9E09-8A8A3D550061}"/>
            </c:ext>
          </c:extLst>
        </c:ser>
        <c:ser>
          <c:idx val="2"/>
          <c:order val="2"/>
          <c:tx>
            <c:strRef>
              <c:f>'KINDGESPREK-6'!$K$13</c:f>
              <c:strCache>
                <c:ptCount val="1"/>
                <c:pt idx="0">
                  <c:v>BL-1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FFC000"/>
                </a:gs>
                <a:gs pos="100000">
                  <a:srgbClr val="FFC00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'KINDGESPREK-6'!$K$16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860-4846-9E09-8A8A3D550061}"/>
            </c:ext>
          </c:extLst>
        </c:ser>
        <c:ser>
          <c:idx val="3"/>
          <c:order val="3"/>
          <c:tx>
            <c:strRef>
              <c:f>'KINDGESPREK-6'!$L$13</c:f>
              <c:strCache>
                <c:ptCount val="1"/>
                <c:pt idx="0">
                  <c:v>BL-2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FFC000"/>
                </a:gs>
                <a:gs pos="100000">
                  <a:srgbClr val="FFC00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'KINDGESPREK-6'!$L$16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860-4846-9E09-8A8A3D550061}"/>
            </c:ext>
          </c:extLst>
        </c:ser>
        <c:ser>
          <c:idx val="4"/>
          <c:order val="4"/>
          <c:tx>
            <c:strRef>
              <c:f>'KINDGESPREK-6'!$M$13</c:f>
              <c:strCache>
                <c:ptCount val="1"/>
                <c:pt idx="0">
                  <c:v>SP-1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FFFF00"/>
                </a:gs>
                <a:gs pos="100000">
                  <a:srgbClr val="FFFF0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'KINDGESPREK-6'!$M$16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860-4846-9E09-8A8A3D550061}"/>
            </c:ext>
          </c:extLst>
        </c:ser>
        <c:ser>
          <c:idx val="5"/>
          <c:order val="5"/>
          <c:tx>
            <c:strRef>
              <c:f>'KINDGESPREK-6'!$N$13</c:f>
              <c:strCache>
                <c:ptCount val="1"/>
                <c:pt idx="0">
                  <c:v>SP2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FFFF00"/>
                </a:gs>
                <a:gs pos="100000">
                  <a:srgbClr val="FFFF0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'KINDGESPREK-6'!$N$16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860-4846-9E09-8A8A3D550061}"/>
            </c:ext>
          </c:extLst>
        </c:ser>
        <c:ser>
          <c:idx val="6"/>
          <c:order val="6"/>
          <c:tx>
            <c:strRef>
              <c:f>'KINDGESPREK-6'!$O$13</c:f>
              <c:strCache>
                <c:ptCount val="1"/>
                <c:pt idx="0">
                  <c:v>WW-1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92D050"/>
                </a:gs>
                <a:gs pos="100000">
                  <a:srgbClr val="92D05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'KINDGESPREK-6'!$O$16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860-4846-9E09-8A8A3D550061}"/>
            </c:ext>
          </c:extLst>
        </c:ser>
        <c:ser>
          <c:idx val="7"/>
          <c:order val="7"/>
          <c:tx>
            <c:strRef>
              <c:f>'KINDGESPREK-6'!$P$13</c:f>
              <c:strCache>
                <c:ptCount val="1"/>
                <c:pt idx="0">
                  <c:v>WW-2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92D050"/>
                </a:gs>
                <a:gs pos="100000">
                  <a:srgbClr val="92D05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'KINDGESPREK-6'!$P$16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860-4846-9E09-8A8A3D550061}"/>
            </c:ext>
          </c:extLst>
        </c:ser>
        <c:ser>
          <c:idx val="8"/>
          <c:order val="8"/>
          <c:tx>
            <c:strRef>
              <c:f>'KINDGESPREK-6'!$Q$13</c:f>
              <c:strCache>
                <c:ptCount val="1"/>
                <c:pt idx="0">
                  <c:v>HR-1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00B0F0"/>
                </a:gs>
                <a:gs pos="100000">
                  <a:srgbClr val="00B0F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'KINDGESPREK-6'!$Q$16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860-4846-9E09-8A8A3D550061}"/>
            </c:ext>
          </c:extLst>
        </c:ser>
        <c:ser>
          <c:idx val="9"/>
          <c:order val="9"/>
          <c:tx>
            <c:strRef>
              <c:f>'KINDGESPREK-6'!$R$13</c:f>
              <c:strCache>
                <c:ptCount val="1"/>
                <c:pt idx="0">
                  <c:v>HR-2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00B0F0"/>
                </a:gs>
                <a:gs pos="100000">
                  <a:srgbClr val="00B0F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'KINDGESPREK-6'!$R$16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860-4846-9E09-8A8A3D550061}"/>
            </c:ext>
          </c:extLst>
        </c:ser>
        <c:ser>
          <c:idx val="10"/>
          <c:order val="10"/>
          <c:tx>
            <c:strRef>
              <c:f>'KINDGESPREK-6'!$S$13</c:f>
              <c:strCache>
                <c:ptCount val="1"/>
                <c:pt idx="0">
                  <c:v>RW-1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CC00FF"/>
                </a:gs>
                <a:gs pos="100000">
                  <a:srgbClr val="CC00FF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'KINDGESPREK-6'!$S$16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860-4846-9E09-8A8A3D550061}"/>
            </c:ext>
          </c:extLst>
        </c:ser>
        <c:ser>
          <c:idx val="11"/>
          <c:order val="11"/>
          <c:tx>
            <c:strRef>
              <c:f>'KINDGESPREK-6'!$T$13</c:f>
              <c:strCache>
                <c:ptCount val="1"/>
                <c:pt idx="0">
                  <c:v>RW-2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CC00FF"/>
                </a:gs>
                <a:gs pos="100000">
                  <a:srgbClr val="CC00FF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'KINDGESPREK-6'!$T$16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860-4846-9E09-8A8A3D5500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-10"/>
        <c:axId val="150819200"/>
        <c:axId val="150823520"/>
      </c:barChart>
      <c:barChart>
        <c:barDir val="col"/>
        <c:grouping val="clustered"/>
        <c:varyColors val="0"/>
        <c:ser>
          <c:idx val="12"/>
          <c:order val="12"/>
          <c:tx>
            <c:strRef>
              <c:f>'KINDGESPREK-6'!$U$13</c:f>
              <c:strCache>
                <c:ptCount val="1"/>
                <c:pt idx="0">
                  <c:v>GEM</c:v>
                </c:pt>
              </c:strCache>
            </c:strRef>
          </c:tx>
          <c:spPr>
            <a:noFill/>
            <a:ln w="101600">
              <a:solidFill>
                <a:srgbClr val="FF00FF"/>
              </a:solidFill>
            </a:ln>
            <a:effectLst/>
          </c:spPr>
          <c:invertIfNegative val="0"/>
          <c:val>
            <c:numRef>
              <c:f>'KINDGESPREK-6'!$U$16</c:f>
              <c:numCache>
                <c:formatCode>0.0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2860-4846-9E09-8A8A3D550061}"/>
            </c:ext>
          </c:extLst>
        </c:ser>
        <c:ser>
          <c:idx val="13"/>
          <c:order val="13"/>
          <c:tx>
            <c:strRef>
              <c:f>'KINDGESPREK-6'!$V$13</c:f>
              <c:strCache>
                <c:ptCount val="1"/>
                <c:pt idx="0">
                  <c:v>AANLEG</c:v>
                </c:pt>
              </c:strCache>
            </c:strRef>
          </c:tx>
          <c:spPr>
            <a:noFill/>
            <a:ln w="101600">
              <a:solidFill>
                <a:srgbClr val="7030A0"/>
              </a:solidFill>
              <a:prstDash val="sysDash"/>
            </a:ln>
            <a:effectLst/>
          </c:spPr>
          <c:invertIfNegative val="0"/>
          <c:val>
            <c:numRef>
              <c:f>'KINDGESPREK-6'!$V$16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2860-4846-9E09-8A8A3D550061}"/>
            </c:ext>
          </c:extLst>
        </c:ser>
        <c:ser>
          <c:idx val="14"/>
          <c:order val="14"/>
          <c:tx>
            <c:strRef>
              <c:f>'KINDGESPREK-6'!$W$13</c:f>
              <c:strCache>
                <c:ptCount val="1"/>
                <c:pt idx="0">
                  <c:v>SIGNAAL</c:v>
                </c:pt>
              </c:strCache>
            </c:strRef>
          </c:tx>
          <c:spPr>
            <a:noFill/>
            <a:ln w="101600">
              <a:solidFill>
                <a:srgbClr val="FF0000"/>
              </a:solidFill>
              <a:prstDash val="sysDot"/>
            </a:ln>
            <a:effectLst/>
          </c:spPr>
          <c:invertIfNegative val="0"/>
          <c:val>
            <c:numRef>
              <c:f>'KINDGESPREK-6'!$W$16</c:f>
              <c:numCache>
                <c:formatCode>General</c:formatCode>
                <c:ptCount val="1"/>
                <c:pt idx="0">
                  <c:v>4.3499999999999996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860-4846-9E09-8A8A3D550061}"/>
            </c:ext>
          </c:extLst>
        </c:ser>
        <c:ser>
          <c:idx val="15"/>
          <c:order val="15"/>
          <c:tx>
            <c:strRef>
              <c:f>'KINDGESPREK-6'!$X$13</c:f>
              <c:strCache>
                <c:ptCount val="1"/>
                <c:pt idx="0">
                  <c:v>LEERLING</c:v>
                </c:pt>
              </c:strCache>
            </c:strRef>
          </c:tx>
          <c:spPr>
            <a:noFill/>
            <a:ln w="101600">
              <a:solidFill>
                <a:srgbClr val="00B0F0"/>
              </a:solidFill>
              <a:prstDash val="sysDot"/>
            </a:ln>
            <a:effectLst/>
          </c:spPr>
          <c:invertIfNegative val="0"/>
          <c:val>
            <c:numRef>
              <c:f>'KINDGESPREK-6'!$X$16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2860-4846-9E09-8A8A3D550061}"/>
            </c:ext>
          </c:extLst>
        </c:ser>
        <c:ser>
          <c:idx val="16"/>
          <c:order val="16"/>
          <c:tx>
            <c:strRef>
              <c:f>'KINDGESPREK-6'!$Y$13</c:f>
              <c:strCache>
                <c:ptCount val="1"/>
                <c:pt idx="0">
                  <c:v>ONDER WATER</c:v>
                </c:pt>
              </c:strCache>
            </c:strRef>
          </c:tx>
          <c:spPr>
            <a:solidFill>
              <a:srgbClr val="00B0F0">
                <a:alpha val="40000"/>
              </a:srgbClr>
            </a:solidFill>
            <a:ln>
              <a:noFill/>
            </a:ln>
            <a:effectLst/>
          </c:spPr>
          <c:invertIfNegative val="0"/>
          <c:val>
            <c:numRef>
              <c:f>'KINDGESPREK-6'!$Y$16</c:f>
              <c:numCache>
                <c:formatCode>0.0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2860-4846-9E09-8A8A3D5500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50822080"/>
        <c:axId val="150815360"/>
      </c:barChart>
      <c:catAx>
        <c:axId val="1508192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0823520"/>
        <c:crosses val="autoZero"/>
        <c:auto val="1"/>
        <c:lblAlgn val="ctr"/>
        <c:lblOffset val="100"/>
        <c:noMultiLvlLbl val="0"/>
      </c:catAx>
      <c:valAx>
        <c:axId val="150823520"/>
        <c:scaling>
          <c:orientation val="minMax"/>
          <c:max val="10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crossAx val="150819200"/>
        <c:crosses val="autoZero"/>
        <c:crossBetween val="between"/>
        <c:majorUnit val="2"/>
      </c:valAx>
      <c:valAx>
        <c:axId val="150815360"/>
        <c:scaling>
          <c:orientation val="minMax"/>
        </c:scaling>
        <c:delete val="1"/>
        <c:axPos val="r"/>
        <c:numFmt formatCode="0.0" sourceLinked="1"/>
        <c:majorTickMark val="out"/>
        <c:minorTickMark val="none"/>
        <c:tickLblPos val="nextTo"/>
        <c:crossAx val="150822080"/>
        <c:crosses val="max"/>
        <c:crossBetween val="between"/>
      </c:valAx>
      <c:catAx>
        <c:axId val="150822080"/>
        <c:scaling>
          <c:orientation val="minMax"/>
        </c:scaling>
        <c:delete val="1"/>
        <c:axPos val="t"/>
        <c:majorTickMark val="out"/>
        <c:minorTickMark val="none"/>
        <c:tickLblPos val="nextTo"/>
        <c:crossAx val="150815360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24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</c:legendEntry>
      <c:layout>
        <c:manualLayout>
          <c:xMode val="edge"/>
          <c:yMode val="edge"/>
          <c:x val="0.78269668770742495"/>
          <c:y val="4.8615939713979664E-4"/>
          <c:w val="0.21730331229257499"/>
          <c:h val="0.8033486178189540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19050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546119738647062E-2"/>
          <c:y val="8.9285714285714288E-2"/>
          <c:w val="0.87722201668992383"/>
          <c:h val="0.67321428571428577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9999FF" mc:Ignorable="a14" a14:legacySpreadsheetColorIndex="24"/>
                </a:gs>
                <a:gs pos="50000">
                  <a:srgbClr xmlns:mc="http://schemas.openxmlformats.org/markup-compatibility/2006" xmlns:a14="http://schemas.microsoft.com/office/drawing/2010/main" val="FFFFFF" mc:Ignorable="a14" a14:legacySpreadsheetColorIndex="9"/>
                </a:gs>
                <a:gs pos="100000">
                  <a:srgbClr xmlns:mc="http://schemas.openxmlformats.org/markup-compatibility/2006" xmlns:a14="http://schemas.microsoft.com/office/drawing/2010/main" val="9999FF" mc:Ignorable="a14" a14:legacySpreadsheetColorIndex="24"/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3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FF8080" mc:Ignorable="a14" a14:legacySpreadsheetColorIndex="29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FF8080" mc:Ignorable="a14" a14:legacySpreadsheetColorIndex="29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B233-4910-B795-C60F8D2FFB15}"/>
              </c:ext>
            </c:extLst>
          </c:dPt>
          <c:dPt>
            <c:idx val="4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FF8080" mc:Ignorable="a14" a14:legacySpreadsheetColorIndex="29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FF8080" mc:Ignorable="a14" a14:legacySpreadsheetColorIndex="29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B233-4910-B795-C60F8D2FFB15}"/>
              </c:ext>
            </c:extLst>
          </c:dPt>
          <c:dPt>
            <c:idx val="5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FF00FF" mc:Ignorable="a14" a14:legacySpreadsheetColorIndex="14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FF00FF" mc:Ignorable="a14" a14:legacySpreadsheetColorIndex="14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233-4910-B795-C60F8D2FFB15}"/>
              </c:ext>
            </c:extLst>
          </c:dPt>
          <c:dPt>
            <c:idx val="6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FFFF00" mc:Ignorable="a14" a14:legacySpreadsheetColorIndex="13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FFFF00" mc:Ignorable="a14" a14:legacySpreadsheetColorIndex="13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B233-4910-B795-C60F8D2FFB15}"/>
              </c:ext>
            </c:extLst>
          </c:dPt>
          <c:dPt>
            <c:idx val="7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CC99FF" mc:Ignorable="a14" a14:legacySpreadsheetColorIndex="46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CC99FF" mc:Ignorable="a14" a14:legacySpreadsheetColorIndex="46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233-4910-B795-C60F8D2FFB15}"/>
              </c:ext>
            </c:extLst>
          </c:dPt>
          <c:dPt>
            <c:idx val="8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993366" mc:Ignorable="a14" a14:legacySpreadsheetColorIndex="61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993366" mc:Ignorable="a14" a14:legacySpreadsheetColorIndex="61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B233-4910-B795-C60F8D2FFB15}"/>
              </c:ext>
            </c:extLst>
          </c:dPt>
          <c:dPt>
            <c:idx val="9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99CC00" mc:Ignorable="a14" a14:legacySpreadsheetColorIndex="50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99CC00" mc:Ignorable="a14" a14:legacySpreadsheetColorIndex="50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B233-4910-B795-C60F8D2FFB15}"/>
              </c:ext>
            </c:extLst>
          </c:dPt>
          <c:dPt>
            <c:idx val="10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99CC00" mc:Ignorable="a14" a14:legacySpreadsheetColorIndex="50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99CC00" mc:Ignorable="a14" a14:legacySpreadsheetColorIndex="50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B233-4910-B795-C60F8D2FFB1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'M7'!$D$62:$AO$62</c:f>
              <c:strCache>
                <c:ptCount val="13"/>
                <c:pt idx="0">
                  <c:v>technisch lezen</c:v>
                </c:pt>
                <c:pt idx="1">
                  <c:v>begrijpend lezen</c:v>
                </c:pt>
                <c:pt idx="2">
                  <c:v>spellen</c:v>
                </c:pt>
                <c:pt idx="3">
                  <c:v>ww spellen</c:v>
                </c:pt>
                <c:pt idx="4">
                  <c:v>hoofdrekenen</c:v>
                </c:pt>
                <c:pt idx="5">
                  <c:v>rekenen &amp; wiskunde</c:v>
                </c:pt>
                <c:pt idx="6">
                  <c:v>eindresultaat</c:v>
                </c:pt>
                <c:pt idx="7">
                  <c:v>doublure</c:v>
                </c:pt>
                <c:pt idx="8">
                  <c:v>specifieke onderwijsbehoefte</c:v>
                </c:pt>
                <c:pt idx="9">
                  <c:v>sociaal competent</c:v>
                </c:pt>
                <c:pt idx="10">
                  <c:v>plaatsing VO</c:v>
                </c:pt>
                <c:pt idx="11">
                  <c:v>plaatsing VO</c:v>
                </c:pt>
                <c:pt idx="12">
                  <c:v>positie VO na 3 jr. </c:v>
                </c:pt>
              </c:strCache>
            </c:strRef>
          </c:cat>
          <c:val>
            <c:numRef>
              <c:f>'M7'!$D$63:$AO$63</c:f>
              <c:numCache>
                <c:formatCode>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 formatCode="0.00%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B233-4910-B795-C60F8D2FFB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82691784"/>
        <c:axId val="382694528"/>
      </c:barChart>
      <c:catAx>
        <c:axId val="3826917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resultaten per indicator</a:t>
                </a:r>
              </a:p>
            </c:rich>
          </c:tx>
          <c:layout>
            <c:manualLayout>
              <c:xMode val="edge"/>
              <c:yMode val="edge"/>
              <c:x val="0.3877224383159884"/>
              <c:y val="8.9285714285714281E-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3826945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8269452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382691784"/>
        <c:crosses val="autoZero"/>
        <c:crossBetween val="between"/>
        <c:majorUnit val="0.2"/>
      </c:valAx>
      <c:spPr>
        <a:gradFill rotWithShape="0">
          <a:gsLst>
            <a:gs pos="0">
              <a:srgbClr xmlns:mc="http://schemas.openxmlformats.org/markup-compatibility/2006" xmlns:a14="http://schemas.microsoft.com/office/drawing/2010/main" val="FFFF00" mc:Ignorable="a14" a14:legacySpreadsheetColorIndex="13"/>
            </a:gs>
            <a:gs pos="100000">
              <a:srgbClr xmlns:mc="http://schemas.openxmlformats.org/markup-compatibility/2006" xmlns:a14="http://schemas.microsoft.com/office/drawing/2010/main" val="CCFFFF" mc:Ignorable="a14" a14:legacySpreadsheetColorIndex="41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546119738647062E-2"/>
          <c:y val="8.9285714285714288E-2"/>
          <c:w val="0.87722201668992383"/>
          <c:h val="0.67321428571428577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9999FF" mc:Ignorable="a14" a14:legacySpreadsheetColorIndex="24"/>
                </a:gs>
                <a:gs pos="50000">
                  <a:srgbClr xmlns:mc="http://schemas.openxmlformats.org/markup-compatibility/2006" xmlns:a14="http://schemas.microsoft.com/office/drawing/2010/main" val="FFFFFF" mc:Ignorable="a14" a14:legacySpreadsheetColorIndex="9"/>
                </a:gs>
                <a:gs pos="100000">
                  <a:srgbClr xmlns:mc="http://schemas.openxmlformats.org/markup-compatibility/2006" xmlns:a14="http://schemas.microsoft.com/office/drawing/2010/main" val="9999FF" mc:Ignorable="a14" a14:legacySpreadsheetColorIndex="24"/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3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FF8080" mc:Ignorable="a14" a14:legacySpreadsheetColorIndex="29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FF8080" mc:Ignorable="a14" a14:legacySpreadsheetColorIndex="29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522-4E54-8E43-E8232BB577BC}"/>
              </c:ext>
            </c:extLst>
          </c:dPt>
          <c:dPt>
            <c:idx val="4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FF8080" mc:Ignorable="a14" a14:legacySpreadsheetColorIndex="29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FF8080" mc:Ignorable="a14" a14:legacySpreadsheetColorIndex="29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5522-4E54-8E43-E8232BB577BC}"/>
              </c:ext>
            </c:extLst>
          </c:dPt>
          <c:dPt>
            <c:idx val="5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FF00FF" mc:Ignorable="a14" a14:legacySpreadsheetColorIndex="14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FF00FF" mc:Ignorable="a14" a14:legacySpreadsheetColorIndex="14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5522-4E54-8E43-E8232BB577BC}"/>
              </c:ext>
            </c:extLst>
          </c:dPt>
          <c:dPt>
            <c:idx val="6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FFFF00" mc:Ignorable="a14" a14:legacySpreadsheetColorIndex="13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FFFF00" mc:Ignorable="a14" a14:legacySpreadsheetColorIndex="13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5522-4E54-8E43-E8232BB577BC}"/>
              </c:ext>
            </c:extLst>
          </c:dPt>
          <c:dPt>
            <c:idx val="7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CC99FF" mc:Ignorable="a14" a14:legacySpreadsheetColorIndex="46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CC99FF" mc:Ignorable="a14" a14:legacySpreadsheetColorIndex="46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5522-4E54-8E43-E8232BB577BC}"/>
              </c:ext>
            </c:extLst>
          </c:dPt>
          <c:dPt>
            <c:idx val="8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993366" mc:Ignorable="a14" a14:legacySpreadsheetColorIndex="61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993366" mc:Ignorable="a14" a14:legacySpreadsheetColorIndex="61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5522-4E54-8E43-E8232BB577BC}"/>
              </c:ext>
            </c:extLst>
          </c:dPt>
          <c:dPt>
            <c:idx val="9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99CC00" mc:Ignorable="a14" a14:legacySpreadsheetColorIndex="50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99CC00" mc:Ignorable="a14" a14:legacySpreadsheetColorIndex="50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5522-4E54-8E43-E8232BB577BC}"/>
              </c:ext>
            </c:extLst>
          </c:dPt>
          <c:dPt>
            <c:idx val="10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99CC00" mc:Ignorable="a14" a14:legacySpreadsheetColorIndex="50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99CC00" mc:Ignorable="a14" a14:legacySpreadsheetColorIndex="50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5522-4E54-8E43-E8232BB577B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'E3'!$D$62:$AO$62</c:f>
              <c:strCache>
                <c:ptCount val="13"/>
                <c:pt idx="0">
                  <c:v>technisch lezen</c:v>
                </c:pt>
                <c:pt idx="1">
                  <c:v>begrijpend lezen</c:v>
                </c:pt>
                <c:pt idx="2">
                  <c:v>spellen</c:v>
                </c:pt>
                <c:pt idx="3">
                  <c:v>ww spellen</c:v>
                </c:pt>
                <c:pt idx="4">
                  <c:v>hoofdrekenen</c:v>
                </c:pt>
                <c:pt idx="5">
                  <c:v>rekenen &amp; wiskunde</c:v>
                </c:pt>
                <c:pt idx="6">
                  <c:v>eindresultaat</c:v>
                </c:pt>
                <c:pt idx="7">
                  <c:v>doublure</c:v>
                </c:pt>
                <c:pt idx="8">
                  <c:v>specifieke onderwijsbehoefte</c:v>
                </c:pt>
                <c:pt idx="9">
                  <c:v>sociaal competent</c:v>
                </c:pt>
                <c:pt idx="10">
                  <c:v>plaatsing VO</c:v>
                </c:pt>
                <c:pt idx="11">
                  <c:v>plaatsing VO</c:v>
                </c:pt>
                <c:pt idx="12">
                  <c:v>positie VO na 3 jr. </c:v>
                </c:pt>
              </c:strCache>
            </c:strRef>
          </c:cat>
          <c:val>
            <c:numRef>
              <c:f>'E3'!$D$63:$AO$63</c:f>
              <c:numCache>
                <c:formatCode>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 formatCode="0.00%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5522-4E54-8E43-E8232BB577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82691784"/>
        <c:axId val="382694528"/>
      </c:barChart>
      <c:catAx>
        <c:axId val="3826917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resultaten per indicator</a:t>
                </a:r>
              </a:p>
            </c:rich>
          </c:tx>
          <c:layout>
            <c:manualLayout>
              <c:xMode val="edge"/>
              <c:yMode val="edge"/>
              <c:x val="0.3877224383159884"/>
              <c:y val="8.9285714285714281E-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3826945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8269452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382691784"/>
        <c:crosses val="autoZero"/>
        <c:crossBetween val="between"/>
        <c:majorUnit val="0.2"/>
      </c:valAx>
      <c:spPr>
        <a:gradFill rotWithShape="0">
          <a:gsLst>
            <a:gs pos="0">
              <a:srgbClr xmlns:mc="http://schemas.openxmlformats.org/markup-compatibility/2006" xmlns:a14="http://schemas.microsoft.com/office/drawing/2010/main" val="FFFF00" mc:Ignorable="a14" a14:legacySpreadsheetColorIndex="13"/>
            </a:gs>
            <a:gs pos="100000">
              <a:srgbClr xmlns:mc="http://schemas.openxmlformats.org/markup-compatibility/2006" xmlns:a14="http://schemas.microsoft.com/office/drawing/2010/main" val="CCFFFF" mc:Ignorable="a14" a14:legacySpreadsheetColorIndex="41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676165859380091"/>
          <c:y val="9.6774362914361617E-2"/>
          <c:w val="0.72064119550815608"/>
          <c:h val="0.82078996694032635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'M7'!$B$74</c:f>
              <c:strCache>
                <c:ptCount val="1"/>
                <c:pt idx="0">
                  <c:v>Aanleg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3366FF" mc:Ignorable="a14" a14:legacySpreadsheetColorIndex="48"/>
                </a:gs>
                <a:gs pos="50000">
                  <a:srgbClr xmlns:mc="http://schemas.openxmlformats.org/markup-compatibility/2006" xmlns:a14="http://schemas.microsoft.com/office/drawing/2010/main" val="FFFFFF" mc:Ignorable="a14" a14:legacySpreadsheetColorIndex="9"/>
                </a:gs>
                <a:gs pos="100000">
                  <a:srgbClr xmlns:mc="http://schemas.openxmlformats.org/markup-compatibility/2006" xmlns:a14="http://schemas.microsoft.com/office/drawing/2010/main" val="3366FF" mc:Ignorable="a14" a14:legacySpreadsheetColorIndex="48"/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1BBE-4707-9221-4ED5E6F49D56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BBE-4707-9221-4ED5E6F49D5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BBE-4707-9221-4ED5E6F49D5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BBE-4707-9221-4ED5E6F49D5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BBE-4707-9221-4ED5E6F49D5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'M7'!$D$66:$H$66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'M7'!$D$74:$H$74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BBE-4707-9221-4ED5E6F49D56}"/>
            </c:ext>
          </c:extLst>
        </c:ser>
        <c:ser>
          <c:idx val="2"/>
          <c:order val="2"/>
          <c:tx>
            <c:strRef>
              <c:f>'M7'!$B$75</c:f>
              <c:strCache>
                <c:ptCount val="1"/>
                <c:pt idx="0">
                  <c:v>Resultaat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FF9900" mc:Ignorable="a14" a14:legacySpreadsheetColorIndex="52"/>
                </a:gs>
                <a:gs pos="50000">
                  <a:srgbClr xmlns:mc="http://schemas.openxmlformats.org/markup-compatibility/2006" xmlns:a14="http://schemas.microsoft.com/office/drawing/2010/main" val="FFFFFF" mc:Ignorable="a14" a14:legacySpreadsheetColorIndex="9"/>
                </a:gs>
                <a:gs pos="100000">
                  <a:srgbClr xmlns:mc="http://schemas.openxmlformats.org/markup-compatibility/2006" xmlns:a14="http://schemas.microsoft.com/office/drawing/2010/main" val="FF9900" mc:Ignorable="a14" a14:legacySpreadsheetColorIndex="52"/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'M7'!$D$66:$H$66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'M7'!$D$75:$H$75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BBE-4707-9221-4ED5E6F49D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382692176"/>
        <c:axId val="528134512"/>
      </c:barChart>
      <c:barChart>
        <c:barDir val="col"/>
        <c:grouping val="clustered"/>
        <c:varyColors val="0"/>
        <c:ser>
          <c:idx val="0"/>
          <c:order val="0"/>
          <c:tx>
            <c:strRef>
              <c:f>'M7'!$B$67</c:f>
              <c:strCache>
                <c:ptCount val="1"/>
                <c:pt idx="0">
                  <c:v>Norm</c:v>
                </c:pt>
              </c:strCache>
            </c:strRef>
          </c:tx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'M7'!$D$66:$H$66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'M7'!$D$67:$H$67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BBE-4707-9221-4ED5E6F49D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28129024"/>
        <c:axId val="380862776"/>
      </c:barChart>
      <c:catAx>
        <c:axId val="3826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281345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2813451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382692176"/>
        <c:crosses val="autoZero"/>
        <c:crossBetween val="between"/>
        <c:majorUnit val="0.2"/>
      </c:valAx>
      <c:catAx>
        <c:axId val="528129024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aanleg - resultaat</a:t>
                </a:r>
              </a:p>
            </c:rich>
          </c:tx>
          <c:layout>
            <c:manualLayout>
              <c:xMode val="edge"/>
              <c:yMode val="edge"/>
              <c:x val="0.36121027824235974"/>
              <c:y val="1.612906048572693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crossAx val="380862776"/>
        <c:crosses val="autoZero"/>
        <c:auto val="1"/>
        <c:lblAlgn val="ctr"/>
        <c:lblOffset val="100"/>
        <c:noMultiLvlLbl val="0"/>
      </c:catAx>
      <c:valAx>
        <c:axId val="38086277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28129024"/>
        <c:crosses val="max"/>
        <c:crossBetween val="between"/>
      </c:valAx>
      <c:spPr>
        <a:gradFill rotWithShape="0">
          <a:gsLst>
            <a:gs pos="0">
              <a:srgbClr xmlns:mc="http://schemas.openxmlformats.org/markup-compatibility/2006" xmlns:a14="http://schemas.microsoft.com/office/drawing/2010/main" val="FFFF00" mc:Ignorable="a14" a14:legacySpreadsheetColorIndex="13"/>
            </a:gs>
            <a:gs pos="100000">
              <a:srgbClr xmlns:mc="http://schemas.openxmlformats.org/markup-compatibility/2006" xmlns:a14="http://schemas.microsoft.com/office/drawing/2010/main" val="CCFFFF" mc:Ignorable="a14" a14:legacySpreadsheetColorIndex="41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469758248441539"/>
          <c:y val="0.43906886877812218"/>
          <c:w val="0.13345207324225114"/>
          <c:h val="0.1146955412318359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546119738647062E-2"/>
          <c:y val="8.9285714285714288E-2"/>
          <c:w val="0.87722201668992383"/>
          <c:h val="0.67321428571428577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9999FF" mc:Ignorable="a14" a14:legacySpreadsheetColorIndex="24"/>
                </a:gs>
                <a:gs pos="50000">
                  <a:srgbClr xmlns:mc="http://schemas.openxmlformats.org/markup-compatibility/2006" xmlns:a14="http://schemas.microsoft.com/office/drawing/2010/main" val="FFFFFF" mc:Ignorable="a14" a14:legacySpreadsheetColorIndex="9"/>
                </a:gs>
                <a:gs pos="100000">
                  <a:srgbClr xmlns:mc="http://schemas.openxmlformats.org/markup-compatibility/2006" xmlns:a14="http://schemas.microsoft.com/office/drawing/2010/main" val="9999FF" mc:Ignorable="a14" a14:legacySpreadsheetColorIndex="24"/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3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FF8080" mc:Ignorable="a14" a14:legacySpreadsheetColorIndex="29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FF8080" mc:Ignorable="a14" a14:legacySpreadsheetColorIndex="29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D01-4C10-8729-BF2975B0F9A6}"/>
              </c:ext>
            </c:extLst>
          </c:dPt>
          <c:dPt>
            <c:idx val="4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FF8080" mc:Ignorable="a14" a14:legacySpreadsheetColorIndex="29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FF8080" mc:Ignorable="a14" a14:legacySpreadsheetColorIndex="29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8D01-4C10-8729-BF2975B0F9A6}"/>
              </c:ext>
            </c:extLst>
          </c:dPt>
          <c:dPt>
            <c:idx val="5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FF00FF" mc:Ignorable="a14" a14:legacySpreadsheetColorIndex="14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FF00FF" mc:Ignorable="a14" a14:legacySpreadsheetColorIndex="14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8D01-4C10-8729-BF2975B0F9A6}"/>
              </c:ext>
            </c:extLst>
          </c:dPt>
          <c:dPt>
            <c:idx val="6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FFFF00" mc:Ignorable="a14" a14:legacySpreadsheetColorIndex="13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FFFF00" mc:Ignorable="a14" a14:legacySpreadsheetColorIndex="13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8D01-4C10-8729-BF2975B0F9A6}"/>
              </c:ext>
            </c:extLst>
          </c:dPt>
          <c:dPt>
            <c:idx val="7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CC99FF" mc:Ignorable="a14" a14:legacySpreadsheetColorIndex="46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CC99FF" mc:Ignorable="a14" a14:legacySpreadsheetColorIndex="46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8D01-4C10-8729-BF2975B0F9A6}"/>
              </c:ext>
            </c:extLst>
          </c:dPt>
          <c:dPt>
            <c:idx val="8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993366" mc:Ignorable="a14" a14:legacySpreadsheetColorIndex="61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993366" mc:Ignorable="a14" a14:legacySpreadsheetColorIndex="61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8D01-4C10-8729-BF2975B0F9A6}"/>
              </c:ext>
            </c:extLst>
          </c:dPt>
          <c:dPt>
            <c:idx val="9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99CC00" mc:Ignorable="a14" a14:legacySpreadsheetColorIndex="50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99CC00" mc:Ignorable="a14" a14:legacySpreadsheetColorIndex="50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8D01-4C10-8729-BF2975B0F9A6}"/>
              </c:ext>
            </c:extLst>
          </c:dPt>
          <c:dPt>
            <c:idx val="10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99CC00" mc:Ignorable="a14" a14:legacySpreadsheetColorIndex="50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99CC00" mc:Ignorable="a14" a14:legacySpreadsheetColorIndex="50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8D01-4C10-8729-BF2975B0F9A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'E7'!$D$62:$AO$62</c:f>
              <c:strCache>
                <c:ptCount val="13"/>
                <c:pt idx="0">
                  <c:v>technisch lezen</c:v>
                </c:pt>
                <c:pt idx="1">
                  <c:v>begrijpend lezen</c:v>
                </c:pt>
                <c:pt idx="2">
                  <c:v>spellen</c:v>
                </c:pt>
                <c:pt idx="3">
                  <c:v>ww spellen</c:v>
                </c:pt>
                <c:pt idx="4">
                  <c:v>hoofdrekenen</c:v>
                </c:pt>
                <c:pt idx="5">
                  <c:v>rekenen &amp; wiskunde</c:v>
                </c:pt>
                <c:pt idx="6">
                  <c:v>eindresultaat</c:v>
                </c:pt>
                <c:pt idx="7">
                  <c:v>doublure</c:v>
                </c:pt>
                <c:pt idx="8">
                  <c:v>specifieke onderwijsbehoefte</c:v>
                </c:pt>
                <c:pt idx="9">
                  <c:v>sociaal competent</c:v>
                </c:pt>
                <c:pt idx="10">
                  <c:v>plaatsing VO</c:v>
                </c:pt>
                <c:pt idx="11">
                  <c:v>plaatsing VO</c:v>
                </c:pt>
                <c:pt idx="12">
                  <c:v>positie VO na 3 jr. </c:v>
                </c:pt>
              </c:strCache>
            </c:strRef>
          </c:cat>
          <c:val>
            <c:numRef>
              <c:f>'E7'!$D$63:$AO$63</c:f>
              <c:numCache>
                <c:formatCode>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 formatCode="0.00%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8D01-4C10-8729-BF2975B0F9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82691784"/>
        <c:axId val="382694528"/>
      </c:barChart>
      <c:catAx>
        <c:axId val="3826917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resultaten per indicator</a:t>
                </a:r>
              </a:p>
            </c:rich>
          </c:tx>
          <c:layout>
            <c:manualLayout>
              <c:xMode val="edge"/>
              <c:yMode val="edge"/>
              <c:x val="0.3877224383159884"/>
              <c:y val="8.9285714285714281E-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3826945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8269452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382691784"/>
        <c:crosses val="autoZero"/>
        <c:crossBetween val="between"/>
        <c:majorUnit val="0.2"/>
      </c:valAx>
      <c:spPr>
        <a:gradFill rotWithShape="0">
          <a:gsLst>
            <a:gs pos="0">
              <a:srgbClr xmlns:mc="http://schemas.openxmlformats.org/markup-compatibility/2006" xmlns:a14="http://schemas.microsoft.com/office/drawing/2010/main" val="FFFF00" mc:Ignorable="a14" a14:legacySpreadsheetColorIndex="13"/>
            </a:gs>
            <a:gs pos="100000">
              <a:srgbClr xmlns:mc="http://schemas.openxmlformats.org/markup-compatibility/2006" xmlns:a14="http://schemas.microsoft.com/office/drawing/2010/main" val="CCFFFF" mc:Ignorable="a14" a14:legacySpreadsheetColorIndex="41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676165859380091"/>
          <c:y val="9.6774362914361617E-2"/>
          <c:w val="0.72064119550815608"/>
          <c:h val="0.82078996694032635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'E7'!$B$74</c:f>
              <c:strCache>
                <c:ptCount val="1"/>
                <c:pt idx="0">
                  <c:v>Aanleg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3366FF" mc:Ignorable="a14" a14:legacySpreadsheetColorIndex="48"/>
                </a:gs>
                <a:gs pos="50000">
                  <a:srgbClr xmlns:mc="http://schemas.openxmlformats.org/markup-compatibility/2006" xmlns:a14="http://schemas.microsoft.com/office/drawing/2010/main" val="FFFFFF" mc:Ignorable="a14" a14:legacySpreadsheetColorIndex="9"/>
                </a:gs>
                <a:gs pos="100000">
                  <a:srgbClr xmlns:mc="http://schemas.openxmlformats.org/markup-compatibility/2006" xmlns:a14="http://schemas.microsoft.com/office/drawing/2010/main" val="3366FF" mc:Ignorable="a14" a14:legacySpreadsheetColorIndex="48"/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461-428A-B8A2-15C90137B72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461-428A-B8A2-15C90137B72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461-428A-B8A2-15C90137B72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461-428A-B8A2-15C90137B72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461-428A-B8A2-15C90137B72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'E7'!$D$66:$H$66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'E7'!$D$74:$H$74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461-428A-B8A2-15C90137B728}"/>
            </c:ext>
          </c:extLst>
        </c:ser>
        <c:ser>
          <c:idx val="2"/>
          <c:order val="2"/>
          <c:tx>
            <c:strRef>
              <c:f>'E7'!$B$75</c:f>
              <c:strCache>
                <c:ptCount val="1"/>
                <c:pt idx="0">
                  <c:v>Resultaat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FF9900" mc:Ignorable="a14" a14:legacySpreadsheetColorIndex="52"/>
                </a:gs>
                <a:gs pos="50000">
                  <a:srgbClr xmlns:mc="http://schemas.openxmlformats.org/markup-compatibility/2006" xmlns:a14="http://schemas.microsoft.com/office/drawing/2010/main" val="FFFFFF" mc:Ignorable="a14" a14:legacySpreadsheetColorIndex="9"/>
                </a:gs>
                <a:gs pos="100000">
                  <a:srgbClr xmlns:mc="http://schemas.openxmlformats.org/markup-compatibility/2006" xmlns:a14="http://schemas.microsoft.com/office/drawing/2010/main" val="FF9900" mc:Ignorable="a14" a14:legacySpreadsheetColorIndex="52"/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'E7'!$D$66:$H$66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'E7'!$D$75:$H$75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461-428A-B8A2-15C90137B7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382692176"/>
        <c:axId val="528134512"/>
      </c:barChart>
      <c:barChart>
        <c:barDir val="col"/>
        <c:grouping val="clustered"/>
        <c:varyColors val="0"/>
        <c:ser>
          <c:idx val="0"/>
          <c:order val="0"/>
          <c:tx>
            <c:strRef>
              <c:f>'E7'!$B$67</c:f>
              <c:strCache>
                <c:ptCount val="1"/>
                <c:pt idx="0">
                  <c:v>Norm</c:v>
                </c:pt>
              </c:strCache>
            </c:strRef>
          </c:tx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'E7'!$D$66:$H$66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'E7'!$D$67:$H$67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461-428A-B8A2-15C90137B7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28129024"/>
        <c:axId val="380862776"/>
      </c:barChart>
      <c:catAx>
        <c:axId val="3826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281345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2813451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382692176"/>
        <c:crosses val="autoZero"/>
        <c:crossBetween val="between"/>
        <c:majorUnit val="0.2"/>
      </c:valAx>
      <c:catAx>
        <c:axId val="528129024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aanleg - resultaat</a:t>
                </a:r>
              </a:p>
            </c:rich>
          </c:tx>
          <c:layout>
            <c:manualLayout>
              <c:xMode val="edge"/>
              <c:yMode val="edge"/>
              <c:x val="0.36121027824235974"/>
              <c:y val="1.612906048572693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crossAx val="380862776"/>
        <c:crosses val="autoZero"/>
        <c:auto val="1"/>
        <c:lblAlgn val="ctr"/>
        <c:lblOffset val="100"/>
        <c:noMultiLvlLbl val="0"/>
      </c:catAx>
      <c:valAx>
        <c:axId val="38086277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28129024"/>
        <c:crosses val="max"/>
        <c:crossBetween val="between"/>
      </c:valAx>
      <c:spPr>
        <a:gradFill rotWithShape="0">
          <a:gsLst>
            <a:gs pos="0">
              <a:srgbClr xmlns:mc="http://schemas.openxmlformats.org/markup-compatibility/2006" xmlns:a14="http://schemas.microsoft.com/office/drawing/2010/main" val="FFFF00" mc:Ignorable="a14" a14:legacySpreadsheetColorIndex="13"/>
            </a:gs>
            <a:gs pos="100000">
              <a:srgbClr xmlns:mc="http://schemas.openxmlformats.org/markup-compatibility/2006" xmlns:a14="http://schemas.microsoft.com/office/drawing/2010/main" val="CCFFFF" mc:Ignorable="a14" a14:legacySpreadsheetColorIndex="41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469758248441539"/>
          <c:y val="0.43906886877812218"/>
          <c:w val="0.13345207324225114"/>
          <c:h val="0.1146955412318359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574185078907985"/>
          <c:y val="1.8166797690271623E-2"/>
          <c:w val="0.71443354063060582"/>
          <c:h val="0.97064342943397097"/>
        </c:manualLayout>
      </c:layout>
      <c:barChart>
        <c:barDir val="col"/>
        <c:grouping val="clustered"/>
        <c:varyColors val="0"/>
        <c:ser>
          <c:idx val="5"/>
          <c:order val="0"/>
          <c:tx>
            <c:v>VWO</c:v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8007-4A0E-B49C-7BB7469F57CF}"/>
            </c:ext>
          </c:extLst>
        </c:ser>
        <c:ser>
          <c:idx val="4"/>
          <c:order val="1"/>
          <c:tx>
            <c:v>HAVO</c:v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4.2</c:v>
              </c:pt>
            </c:numLit>
          </c:val>
          <c:extLst>
            <c:ext xmlns:c16="http://schemas.microsoft.com/office/drawing/2014/chart" uri="{C3380CC4-5D6E-409C-BE32-E72D297353CC}">
              <c16:uniqueId val="{00000001-8007-4A0E-B49C-7BB7469F57CF}"/>
            </c:ext>
          </c:extLst>
        </c:ser>
        <c:ser>
          <c:idx val="3"/>
          <c:order val="2"/>
          <c:tx>
            <c:v>GTL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3.3</c:v>
              </c:pt>
            </c:numLit>
          </c:val>
          <c:extLst>
            <c:ext xmlns:c16="http://schemas.microsoft.com/office/drawing/2014/chart" uri="{C3380CC4-5D6E-409C-BE32-E72D297353CC}">
              <c16:uniqueId val="{00000002-8007-4A0E-B49C-7BB7469F57CF}"/>
            </c:ext>
          </c:extLst>
        </c:ser>
        <c:ser>
          <c:idx val="2"/>
          <c:order val="3"/>
          <c:tx>
            <c:v>KBL</c:v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8007-4A0E-B49C-7BB7469F57C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2.4</c:v>
              </c:pt>
            </c:numLit>
          </c:val>
          <c:extLst>
            <c:ext xmlns:c16="http://schemas.microsoft.com/office/drawing/2014/chart" uri="{C3380CC4-5D6E-409C-BE32-E72D297353CC}">
              <c16:uniqueId val="{00000005-8007-4A0E-B49C-7BB7469F57CF}"/>
            </c:ext>
          </c:extLst>
        </c:ser>
        <c:ser>
          <c:idx val="1"/>
          <c:order val="4"/>
          <c:tx>
            <c:v>BBL</c:v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1.5</c:v>
              </c:pt>
            </c:numLit>
          </c:val>
          <c:extLst>
            <c:ext xmlns:c16="http://schemas.microsoft.com/office/drawing/2014/chart" uri="{C3380CC4-5D6E-409C-BE32-E72D297353CC}">
              <c16:uniqueId val="{00000006-8007-4A0E-B49C-7BB7469F57CF}"/>
            </c:ext>
          </c:extLst>
        </c:ser>
        <c:ser>
          <c:idx val="0"/>
          <c:order val="5"/>
          <c:tx>
            <c:v>PRO</c:v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0.5</c:v>
              </c:pt>
            </c:numLit>
          </c:val>
          <c:extLst>
            <c:ext xmlns:c16="http://schemas.microsoft.com/office/drawing/2014/chart" uri="{C3380CC4-5D6E-409C-BE32-E72D297353CC}">
              <c16:uniqueId val="{00000007-8007-4A0E-B49C-7BB7469F57CF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gapWidth val="0"/>
        <c:overlap val="100"/>
        <c:axId val="456738632"/>
        <c:axId val="456735888"/>
      </c:barChart>
      <c:catAx>
        <c:axId val="456738632"/>
        <c:scaling>
          <c:orientation val="minMax"/>
        </c:scaling>
        <c:delete val="1"/>
        <c:axPos val="b"/>
        <c:majorTickMark val="out"/>
        <c:minorTickMark val="none"/>
        <c:tickLblPos val="none"/>
        <c:crossAx val="456735888"/>
        <c:crosses val="autoZero"/>
        <c:auto val="1"/>
        <c:lblAlgn val="ctr"/>
        <c:lblOffset val="100"/>
        <c:noMultiLvlLbl val="0"/>
      </c:catAx>
      <c:valAx>
        <c:axId val="456735888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noFill/>
                <a:latin typeface="Arial"/>
                <a:ea typeface="Arial"/>
                <a:cs typeface="Arial"/>
              </a:defRPr>
            </a:pPr>
            <a:endParaRPr lang="nl-NL"/>
          </a:p>
        </c:txPr>
        <c:crossAx val="456738632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000000000000011" r="0.75000000000000011" t="1" header="0.5" footer="0.5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0327419073026719E-2"/>
          <c:y val="8.1287293335315942E-3"/>
          <c:w val="0.82624386800184002"/>
          <c:h val="0.9493878078033004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'OP-7'!$K$13</c:f>
              <c:strCache>
                <c:ptCount val="1"/>
                <c:pt idx="0">
                  <c:v>TL-1</c:v>
                </c:pt>
              </c:strCache>
            </c:strRef>
          </c:tx>
          <c:spPr>
            <a:gradFill flip="none" rotWithShape="1"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0000">
                    <a:shade val="67500"/>
                    <a:satMod val="115000"/>
                  </a:srgbClr>
                </a:gs>
                <a:gs pos="100000">
                  <a:srgbClr val="FF0000">
                    <a:shade val="100000"/>
                    <a:satMod val="115000"/>
                  </a:srgbClr>
                </a:gs>
              </a:gsLst>
              <a:lin ang="0" scaled="1"/>
              <a:tileRect/>
            </a:gradFill>
            <a:ln>
              <a:noFill/>
            </a:ln>
            <a:effectLst/>
          </c:spPr>
          <c:invertIfNegative val="0"/>
          <c:val>
            <c:numRef>
              <c:f>'OP-7'!$K$15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28-4CC8-813E-55DE281A4684}"/>
            </c:ext>
          </c:extLst>
        </c:ser>
        <c:ser>
          <c:idx val="1"/>
          <c:order val="1"/>
          <c:tx>
            <c:strRef>
              <c:f>'OP-7'!$L$13</c:f>
              <c:strCache>
                <c:ptCount val="1"/>
                <c:pt idx="0">
                  <c:v>TL-2</c:v>
                </c:pt>
              </c:strCache>
            </c:strRef>
          </c:tx>
          <c:spPr>
            <a:gradFill>
              <a:gsLst>
                <a:gs pos="0">
                  <a:schemeClr val="bg2">
                    <a:lumMod val="50000"/>
                  </a:schemeClr>
                </a:gs>
                <a:gs pos="50000">
                  <a:srgbClr val="FF0000"/>
                </a:gs>
                <a:gs pos="100000">
                  <a:srgbClr val="FF0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'OP-7'!$L$15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D28-4CC8-813E-55DE281A4684}"/>
            </c:ext>
          </c:extLst>
        </c:ser>
        <c:ser>
          <c:idx val="2"/>
          <c:order val="2"/>
          <c:tx>
            <c:strRef>
              <c:f>'OP-7'!$M$13</c:f>
              <c:strCache>
                <c:ptCount val="1"/>
                <c:pt idx="0">
                  <c:v>BL-1</c:v>
                </c:pt>
              </c:strCache>
            </c:strRef>
          </c:tx>
          <c:spPr>
            <a:gradFill>
              <a:gsLst>
                <a:gs pos="0">
                  <a:schemeClr val="bg2">
                    <a:lumMod val="50000"/>
                  </a:schemeClr>
                </a:gs>
                <a:gs pos="50000">
                  <a:srgbClr val="FFC000"/>
                </a:gs>
                <a:gs pos="100000">
                  <a:srgbClr val="FFC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'OP-7'!$M$15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D28-4CC8-813E-55DE281A4684}"/>
            </c:ext>
          </c:extLst>
        </c:ser>
        <c:ser>
          <c:idx val="3"/>
          <c:order val="3"/>
          <c:tx>
            <c:strRef>
              <c:f>'OP-7'!$N$13</c:f>
              <c:strCache>
                <c:ptCount val="1"/>
                <c:pt idx="0">
                  <c:v>BL-2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C000"/>
                </a:gs>
                <a:gs pos="100000">
                  <a:srgbClr val="FFC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'OP-7'!$N$15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D28-4CC8-813E-55DE281A4684}"/>
            </c:ext>
          </c:extLst>
        </c:ser>
        <c:ser>
          <c:idx val="4"/>
          <c:order val="4"/>
          <c:tx>
            <c:strRef>
              <c:f>'OP-7'!$O$13</c:f>
              <c:strCache>
                <c:ptCount val="1"/>
                <c:pt idx="0">
                  <c:v>SP-1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FF00"/>
                </a:gs>
                <a:gs pos="100000">
                  <a:srgbClr val="FFFF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'OP-7'!$O$15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D28-4CC8-813E-55DE281A4684}"/>
            </c:ext>
          </c:extLst>
        </c:ser>
        <c:ser>
          <c:idx val="5"/>
          <c:order val="5"/>
          <c:tx>
            <c:strRef>
              <c:f>'OP-7'!$P$13</c:f>
              <c:strCache>
                <c:ptCount val="1"/>
                <c:pt idx="0">
                  <c:v>SP2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FF00"/>
                </a:gs>
                <a:gs pos="100000">
                  <a:srgbClr val="FFFF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'OP-7'!$P$15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D28-4CC8-813E-55DE281A4684}"/>
            </c:ext>
          </c:extLst>
        </c:ser>
        <c:ser>
          <c:idx val="6"/>
          <c:order val="6"/>
          <c:tx>
            <c:strRef>
              <c:f>'OP-7'!$Q$13</c:f>
              <c:strCache>
                <c:ptCount val="1"/>
                <c:pt idx="0">
                  <c:v>WW-1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92D050"/>
                </a:gs>
                <a:gs pos="100000">
                  <a:srgbClr val="92D05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'OP-7'!$Q$15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D28-4CC8-813E-55DE281A4684}"/>
            </c:ext>
          </c:extLst>
        </c:ser>
        <c:ser>
          <c:idx val="7"/>
          <c:order val="7"/>
          <c:tx>
            <c:strRef>
              <c:f>'OP-7'!$R$13</c:f>
              <c:strCache>
                <c:ptCount val="1"/>
                <c:pt idx="0">
                  <c:v>WW-2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92D050"/>
                </a:gs>
                <a:gs pos="100000">
                  <a:srgbClr val="92D05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'OP-7'!$R$15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D28-4CC8-813E-55DE281A4684}"/>
            </c:ext>
          </c:extLst>
        </c:ser>
        <c:ser>
          <c:idx val="8"/>
          <c:order val="8"/>
          <c:tx>
            <c:strRef>
              <c:f>'OP-7'!$T$13</c:f>
              <c:strCache>
                <c:ptCount val="1"/>
                <c:pt idx="0">
                  <c:v>HR-1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00B0F0"/>
                </a:gs>
                <a:gs pos="100000">
                  <a:srgbClr val="00B0F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'OP-7'!$T$15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D28-4CC8-813E-55DE281A4684}"/>
            </c:ext>
          </c:extLst>
        </c:ser>
        <c:ser>
          <c:idx val="9"/>
          <c:order val="9"/>
          <c:tx>
            <c:strRef>
              <c:f>'OP-7'!$U$13</c:f>
              <c:strCache>
                <c:ptCount val="1"/>
                <c:pt idx="0">
                  <c:v>HR-2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00B0F0"/>
                </a:gs>
                <a:gs pos="100000">
                  <a:srgbClr val="00B0F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'OP-7'!$U$15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D28-4CC8-813E-55DE281A4684}"/>
            </c:ext>
          </c:extLst>
        </c:ser>
        <c:ser>
          <c:idx val="10"/>
          <c:order val="10"/>
          <c:tx>
            <c:strRef>
              <c:f>'OP-7'!$V$13</c:f>
              <c:strCache>
                <c:ptCount val="1"/>
                <c:pt idx="0">
                  <c:v>RW-1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CC00FF"/>
                </a:gs>
                <a:gs pos="100000">
                  <a:srgbClr val="FF00FF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'OP-7'!$V$15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D28-4CC8-813E-55DE281A4684}"/>
            </c:ext>
          </c:extLst>
        </c:ser>
        <c:ser>
          <c:idx val="11"/>
          <c:order val="11"/>
          <c:tx>
            <c:strRef>
              <c:f>'OP-7'!$W$13</c:f>
              <c:strCache>
                <c:ptCount val="1"/>
                <c:pt idx="0">
                  <c:v>RW-2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CC00FF"/>
                </a:gs>
                <a:gs pos="100000">
                  <a:srgbClr val="FF00FF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'OP-7'!$W$15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D28-4CC8-813E-55DE281A46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10"/>
        <c:axId val="1690311392"/>
        <c:axId val="1690309952"/>
      </c:barChart>
      <c:barChart>
        <c:barDir val="col"/>
        <c:grouping val="clustered"/>
        <c:varyColors val="0"/>
        <c:ser>
          <c:idx val="12"/>
          <c:order val="12"/>
          <c:tx>
            <c:strRef>
              <c:f>'OP-7'!$X$13</c:f>
              <c:strCache>
                <c:ptCount val="1"/>
                <c:pt idx="0">
                  <c:v>GEM</c:v>
                </c:pt>
              </c:strCache>
            </c:strRef>
          </c:tx>
          <c:spPr>
            <a:noFill/>
            <a:ln w="101600">
              <a:solidFill>
                <a:srgbClr val="FF00FF"/>
              </a:solidFill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D28-4CC8-813E-55DE281A4684}"/>
                </c:ext>
              </c:extLst>
            </c:dLbl>
            <c:spPr>
              <a:solidFill>
                <a:srgbClr val="FF00FF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3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'OP-7'!$X$15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1D28-4CC8-813E-55DE281A4684}"/>
            </c:ext>
          </c:extLst>
        </c:ser>
        <c:ser>
          <c:idx val="13"/>
          <c:order val="13"/>
          <c:tx>
            <c:strRef>
              <c:f>'OP-7'!$Y$13</c:f>
              <c:strCache>
                <c:ptCount val="1"/>
                <c:pt idx="0">
                  <c:v>AANLEG</c:v>
                </c:pt>
              </c:strCache>
            </c:strRef>
          </c:tx>
          <c:spPr>
            <a:noFill/>
            <a:ln w="101600">
              <a:solidFill>
                <a:srgbClr val="7030A0"/>
              </a:solidFill>
              <a:prstDash val="sysDash"/>
            </a:ln>
            <a:effectLst/>
          </c:spPr>
          <c:invertIfNegative val="0"/>
          <c:dLbls>
            <c:spPr>
              <a:solidFill>
                <a:srgbClr val="7030A0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3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'OP-7'!$Y$15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D28-4CC8-813E-55DE281A4684}"/>
            </c:ext>
          </c:extLst>
        </c:ser>
        <c:ser>
          <c:idx val="14"/>
          <c:order val="14"/>
          <c:tx>
            <c:strRef>
              <c:f>'OP-7'!$Z$13</c:f>
              <c:strCache>
                <c:ptCount val="1"/>
                <c:pt idx="0">
                  <c:v>SIGNAAL</c:v>
                </c:pt>
              </c:strCache>
            </c:strRef>
          </c:tx>
          <c:spPr>
            <a:noFill/>
            <a:ln w="101600">
              <a:solidFill>
                <a:srgbClr val="FF0000"/>
              </a:solidFill>
              <a:prstDash val="sysDot"/>
            </a:ln>
            <a:effectLst/>
          </c:spPr>
          <c:invertIfNegative val="0"/>
          <c:val>
            <c:numRef>
              <c:f>'OP-7'!$Z$15</c:f>
              <c:numCache>
                <c:formatCode>0.00</c:formatCode>
                <c:ptCount val="1"/>
                <c:pt idx="0">
                  <c:v>2.5049999999999999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1D28-4CC8-813E-55DE281A4684}"/>
            </c:ext>
          </c:extLst>
        </c:ser>
        <c:ser>
          <c:idx val="15"/>
          <c:order val="15"/>
          <c:tx>
            <c:strRef>
              <c:f>'OP-7'!$AA$13</c:f>
              <c:strCache>
                <c:ptCount val="1"/>
                <c:pt idx="0">
                  <c:v>LEERLING</c:v>
                </c:pt>
              </c:strCache>
            </c:strRef>
          </c:tx>
          <c:spPr>
            <a:noFill/>
            <a:ln w="101600">
              <a:solidFill>
                <a:schemeClr val="accent1"/>
              </a:solidFill>
              <a:prstDash val="sysDot"/>
            </a:ln>
            <a:effectLst/>
          </c:spPr>
          <c:invertIfNegative val="0"/>
          <c:val>
            <c:numRef>
              <c:f>'OP-7'!$AA$15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1D28-4CC8-813E-55DE281A4684}"/>
            </c:ext>
          </c:extLst>
        </c:ser>
        <c:ser>
          <c:idx val="16"/>
          <c:order val="16"/>
          <c:tx>
            <c:strRef>
              <c:f>'OP-7'!$AB$13</c:f>
              <c:strCache>
                <c:ptCount val="1"/>
                <c:pt idx="0">
                  <c:v>ONDER WATER</c:v>
                </c:pt>
              </c:strCache>
            </c:strRef>
          </c:tx>
          <c:spPr>
            <a:solidFill>
              <a:srgbClr val="00B0F0">
                <a:alpha val="40000"/>
              </a:srgbClr>
            </a:solidFill>
            <a:ln>
              <a:noFill/>
            </a:ln>
            <a:effectLst/>
          </c:spPr>
          <c:invertIfNegative val="0"/>
          <c:val>
            <c:numRef>
              <c:f>'OP-7'!$AB$15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1D28-4CC8-813E-55DE281A46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43339360"/>
        <c:axId val="1576776848"/>
      </c:barChart>
      <c:catAx>
        <c:axId val="16903113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690309952"/>
        <c:crosses val="autoZero"/>
        <c:auto val="1"/>
        <c:lblAlgn val="ctr"/>
        <c:lblOffset val="100"/>
        <c:noMultiLvlLbl val="0"/>
      </c:catAx>
      <c:valAx>
        <c:axId val="1690309952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690311392"/>
        <c:crosses val="autoZero"/>
        <c:crossBetween val="between"/>
        <c:majorUnit val="1"/>
      </c:valAx>
      <c:valAx>
        <c:axId val="1576776848"/>
        <c:scaling>
          <c:orientation val="minMax"/>
        </c:scaling>
        <c:delete val="1"/>
        <c:axPos val="r"/>
        <c:numFmt formatCode="0.00" sourceLinked="1"/>
        <c:majorTickMark val="out"/>
        <c:minorTickMark val="none"/>
        <c:tickLblPos val="nextTo"/>
        <c:crossAx val="1243339360"/>
        <c:crosses val="max"/>
        <c:crossBetween val="between"/>
      </c:valAx>
      <c:catAx>
        <c:axId val="1243339360"/>
        <c:scaling>
          <c:orientation val="minMax"/>
        </c:scaling>
        <c:delete val="1"/>
        <c:axPos val="b"/>
        <c:majorTickMark val="out"/>
        <c:minorTickMark val="none"/>
        <c:tickLblPos val="nextTo"/>
        <c:crossAx val="15767768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6461937605337713"/>
          <c:y val="9.5695429075550766E-3"/>
          <c:w val="0.13158596011686147"/>
          <c:h val="0.9688314674489620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 paperSize="9" orientation="landscape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255454318995795E-2"/>
          <c:y val="2.7853992993536886E-2"/>
          <c:w val="0.75662018574648249"/>
          <c:h val="0.9010728834267428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'KINDGESPREK-7'!$I$13</c:f>
              <c:strCache>
                <c:ptCount val="1"/>
                <c:pt idx="0">
                  <c:v>TL-1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FF0000"/>
                </a:gs>
                <a:gs pos="100000">
                  <a:srgbClr val="FF000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'KINDGESPREK-7'!$I$16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43-4C16-8180-2772F9E0107F}"/>
            </c:ext>
          </c:extLst>
        </c:ser>
        <c:ser>
          <c:idx val="1"/>
          <c:order val="1"/>
          <c:tx>
            <c:strRef>
              <c:f>'KINDGESPREK-7'!$J$13</c:f>
              <c:strCache>
                <c:ptCount val="1"/>
                <c:pt idx="0">
                  <c:v>TL-2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FF0000"/>
                </a:gs>
                <a:gs pos="100000">
                  <a:srgbClr val="FF000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'KINDGESPREK-7'!$J$16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43-4C16-8180-2772F9E0107F}"/>
            </c:ext>
          </c:extLst>
        </c:ser>
        <c:ser>
          <c:idx val="2"/>
          <c:order val="2"/>
          <c:tx>
            <c:strRef>
              <c:f>'KINDGESPREK-7'!$K$13</c:f>
              <c:strCache>
                <c:ptCount val="1"/>
                <c:pt idx="0">
                  <c:v>BL-1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FFC000"/>
                </a:gs>
                <a:gs pos="100000">
                  <a:srgbClr val="FFC00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'KINDGESPREK-7'!$K$16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43-4C16-8180-2772F9E0107F}"/>
            </c:ext>
          </c:extLst>
        </c:ser>
        <c:ser>
          <c:idx val="3"/>
          <c:order val="3"/>
          <c:tx>
            <c:strRef>
              <c:f>'KINDGESPREK-7'!$L$13</c:f>
              <c:strCache>
                <c:ptCount val="1"/>
                <c:pt idx="0">
                  <c:v>BL-2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FFC000"/>
                </a:gs>
                <a:gs pos="100000">
                  <a:srgbClr val="FFC00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'KINDGESPREK-7'!$L$16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543-4C16-8180-2772F9E0107F}"/>
            </c:ext>
          </c:extLst>
        </c:ser>
        <c:ser>
          <c:idx val="4"/>
          <c:order val="4"/>
          <c:tx>
            <c:strRef>
              <c:f>'KINDGESPREK-7'!$M$13</c:f>
              <c:strCache>
                <c:ptCount val="1"/>
                <c:pt idx="0">
                  <c:v>SP-1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FFFF00"/>
                </a:gs>
                <a:gs pos="100000">
                  <a:srgbClr val="FFFF0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'KINDGESPREK-7'!$M$16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543-4C16-8180-2772F9E0107F}"/>
            </c:ext>
          </c:extLst>
        </c:ser>
        <c:ser>
          <c:idx val="5"/>
          <c:order val="5"/>
          <c:tx>
            <c:strRef>
              <c:f>'KINDGESPREK-7'!$N$13</c:f>
              <c:strCache>
                <c:ptCount val="1"/>
                <c:pt idx="0">
                  <c:v>SP2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FFFF00"/>
                </a:gs>
                <a:gs pos="100000">
                  <a:srgbClr val="FFFF0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'KINDGESPREK-7'!$N$16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543-4C16-8180-2772F9E0107F}"/>
            </c:ext>
          </c:extLst>
        </c:ser>
        <c:ser>
          <c:idx val="6"/>
          <c:order val="6"/>
          <c:tx>
            <c:strRef>
              <c:f>'KINDGESPREK-7'!$O$13</c:f>
              <c:strCache>
                <c:ptCount val="1"/>
                <c:pt idx="0">
                  <c:v>WW-1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92D050"/>
                </a:gs>
                <a:gs pos="100000">
                  <a:srgbClr val="92D05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'KINDGESPREK-7'!$O$16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543-4C16-8180-2772F9E0107F}"/>
            </c:ext>
          </c:extLst>
        </c:ser>
        <c:ser>
          <c:idx val="7"/>
          <c:order val="7"/>
          <c:tx>
            <c:strRef>
              <c:f>'KINDGESPREK-7'!$P$13</c:f>
              <c:strCache>
                <c:ptCount val="1"/>
                <c:pt idx="0">
                  <c:v>WW-2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92D050"/>
                </a:gs>
                <a:gs pos="100000">
                  <a:srgbClr val="92D05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'KINDGESPREK-7'!$P$16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543-4C16-8180-2772F9E0107F}"/>
            </c:ext>
          </c:extLst>
        </c:ser>
        <c:ser>
          <c:idx val="8"/>
          <c:order val="8"/>
          <c:tx>
            <c:strRef>
              <c:f>'KINDGESPREK-7'!$Q$13</c:f>
              <c:strCache>
                <c:ptCount val="1"/>
                <c:pt idx="0">
                  <c:v>HR-1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00B0F0"/>
                </a:gs>
                <a:gs pos="100000">
                  <a:srgbClr val="00B0F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'KINDGESPREK-7'!$Q$16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543-4C16-8180-2772F9E0107F}"/>
            </c:ext>
          </c:extLst>
        </c:ser>
        <c:ser>
          <c:idx val="9"/>
          <c:order val="9"/>
          <c:tx>
            <c:strRef>
              <c:f>'KINDGESPREK-7'!$R$13</c:f>
              <c:strCache>
                <c:ptCount val="1"/>
                <c:pt idx="0">
                  <c:v>HR-2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00B0F0"/>
                </a:gs>
                <a:gs pos="100000">
                  <a:srgbClr val="00B0F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'KINDGESPREK-7'!$R$16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543-4C16-8180-2772F9E0107F}"/>
            </c:ext>
          </c:extLst>
        </c:ser>
        <c:ser>
          <c:idx val="10"/>
          <c:order val="10"/>
          <c:tx>
            <c:strRef>
              <c:f>'KINDGESPREK-7'!$S$13</c:f>
              <c:strCache>
                <c:ptCount val="1"/>
                <c:pt idx="0">
                  <c:v>RW-1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CC00FF"/>
                </a:gs>
                <a:gs pos="100000">
                  <a:srgbClr val="CC00FF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'KINDGESPREK-7'!$S$16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543-4C16-8180-2772F9E0107F}"/>
            </c:ext>
          </c:extLst>
        </c:ser>
        <c:ser>
          <c:idx val="11"/>
          <c:order val="11"/>
          <c:tx>
            <c:strRef>
              <c:f>'KINDGESPREK-7'!$T$13</c:f>
              <c:strCache>
                <c:ptCount val="1"/>
                <c:pt idx="0">
                  <c:v>RW-2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CC00FF"/>
                </a:gs>
                <a:gs pos="100000">
                  <a:srgbClr val="CC00FF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'KINDGESPREK-7'!$T$16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543-4C16-8180-2772F9E010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-10"/>
        <c:axId val="150819200"/>
        <c:axId val="150823520"/>
      </c:barChart>
      <c:barChart>
        <c:barDir val="col"/>
        <c:grouping val="clustered"/>
        <c:varyColors val="0"/>
        <c:ser>
          <c:idx val="12"/>
          <c:order val="12"/>
          <c:tx>
            <c:strRef>
              <c:f>'KINDGESPREK-7'!$U$13</c:f>
              <c:strCache>
                <c:ptCount val="1"/>
                <c:pt idx="0">
                  <c:v>GEM</c:v>
                </c:pt>
              </c:strCache>
            </c:strRef>
          </c:tx>
          <c:spPr>
            <a:noFill/>
            <a:ln w="101600">
              <a:solidFill>
                <a:srgbClr val="FF00FF"/>
              </a:solidFill>
            </a:ln>
            <a:effectLst/>
          </c:spPr>
          <c:invertIfNegative val="0"/>
          <c:val>
            <c:numRef>
              <c:f>'KINDGESPREK-7'!$U$16</c:f>
              <c:numCache>
                <c:formatCode>0.0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8543-4C16-8180-2772F9E0107F}"/>
            </c:ext>
          </c:extLst>
        </c:ser>
        <c:ser>
          <c:idx val="13"/>
          <c:order val="13"/>
          <c:tx>
            <c:strRef>
              <c:f>'KINDGESPREK-7'!$V$13</c:f>
              <c:strCache>
                <c:ptCount val="1"/>
                <c:pt idx="0">
                  <c:v>AANLEG</c:v>
                </c:pt>
              </c:strCache>
            </c:strRef>
          </c:tx>
          <c:spPr>
            <a:noFill/>
            <a:ln w="101600">
              <a:solidFill>
                <a:srgbClr val="7030A0"/>
              </a:solidFill>
              <a:prstDash val="sysDash"/>
            </a:ln>
            <a:effectLst/>
          </c:spPr>
          <c:invertIfNegative val="0"/>
          <c:val>
            <c:numRef>
              <c:f>'KINDGESPREK-7'!$V$16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8543-4C16-8180-2772F9E0107F}"/>
            </c:ext>
          </c:extLst>
        </c:ser>
        <c:ser>
          <c:idx val="14"/>
          <c:order val="14"/>
          <c:tx>
            <c:strRef>
              <c:f>'KINDGESPREK-7'!$W$13</c:f>
              <c:strCache>
                <c:ptCount val="1"/>
                <c:pt idx="0">
                  <c:v>SIGNAAL</c:v>
                </c:pt>
              </c:strCache>
            </c:strRef>
          </c:tx>
          <c:spPr>
            <a:noFill/>
            <a:ln w="101600">
              <a:solidFill>
                <a:srgbClr val="FF0000"/>
              </a:solidFill>
              <a:prstDash val="sysDot"/>
            </a:ln>
            <a:effectLst/>
          </c:spPr>
          <c:invertIfNegative val="0"/>
          <c:val>
            <c:numRef>
              <c:f>'KINDGESPREK-7'!$W$16</c:f>
              <c:numCache>
                <c:formatCode>General</c:formatCode>
                <c:ptCount val="1"/>
                <c:pt idx="0">
                  <c:v>4.3499999999999996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543-4C16-8180-2772F9E0107F}"/>
            </c:ext>
          </c:extLst>
        </c:ser>
        <c:ser>
          <c:idx val="15"/>
          <c:order val="15"/>
          <c:tx>
            <c:strRef>
              <c:f>'KINDGESPREK-7'!$X$13</c:f>
              <c:strCache>
                <c:ptCount val="1"/>
                <c:pt idx="0">
                  <c:v>LEERLING</c:v>
                </c:pt>
              </c:strCache>
            </c:strRef>
          </c:tx>
          <c:spPr>
            <a:noFill/>
            <a:ln w="101600">
              <a:solidFill>
                <a:srgbClr val="00B0F0"/>
              </a:solidFill>
              <a:prstDash val="sysDot"/>
            </a:ln>
            <a:effectLst/>
          </c:spPr>
          <c:invertIfNegative val="0"/>
          <c:val>
            <c:numRef>
              <c:f>'KINDGESPREK-7'!$X$16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8543-4C16-8180-2772F9E0107F}"/>
            </c:ext>
          </c:extLst>
        </c:ser>
        <c:ser>
          <c:idx val="16"/>
          <c:order val="16"/>
          <c:tx>
            <c:strRef>
              <c:f>'KINDGESPREK-7'!$Y$13</c:f>
              <c:strCache>
                <c:ptCount val="1"/>
                <c:pt idx="0">
                  <c:v>ONDER WATER</c:v>
                </c:pt>
              </c:strCache>
            </c:strRef>
          </c:tx>
          <c:spPr>
            <a:solidFill>
              <a:srgbClr val="00B0F0">
                <a:alpha val="40000"/>
              </a:srgbClr>
            </a:solidFill>
            <a:ln>
              <a:noFill/>
            </a:ln>
            <a:effectLst/>
          </c:spPr>
          <c:invertIfNegative val="0"/>
          <c:val>
            <c:numRef>
              <c:f>'KINDGESPREK-7'!$Y$16</c:f>
              <c:numCache>
                <c:formatCode>0.0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8543-4C16-8180-2772F9E010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50822080"/>
        <c:axId val="150815360"/>
      </c:barChart>
      <c:catAx>
        <c:axId val="1508192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0823520"/>
        <c:crosses val="autoZero"/>
        <c:auto val="1"/>
        <c:lblAlgn val="ctr"/>
        <c:lblOffset val="100"/>
        <c:noMultiLvlLbl val="0"/>
      </c:catAx>
      <c:valAx>
        <c:axId val="150823520"/>
        <c:scaling>
          <c:orientation val="minMax"/>
          <c:max val="10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crossAx val="150819200"/>
        <c:crosses val="autoZero"/>
        <c:crossBetween val="between"/>
        <c:majorUnit val="2"/>
      </c:valAx>
      <c:valAx>
        <c:axId val="150815360"/>
        <c:scaling>
          <c:orientation val="minMax"/>
        </c:scaling>
        <c:delete val="1"/>
        <c:axPos val="r"/>
        <c:numFmt formatCode="0.0" sourceLinked="1"/>
        <c:majorTickMark val="out"/>
        <c:minorTickMark val="none"/>
        <c:tickLblPos val="nextTo"/>
        <c:crossAx val="150822080"/>
        <c:crosses val="max"/>
        <c:crossBetween val="between"/>
      </c:valAx>
      <c:catAx>
        <c:axId val="150822080"/>
        <c:scaling>
          <c:orientation val="minMax"/>
        </c:scaling>
        <c:delete val="1"/>
        <c:axPos val="t"/>
        <c:majorTickMark val="out"/>
        <c:minorTickMark val="none"/>
        <c:tickLblPos val="nextTo"/>
        <c:crossAx val="150815360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24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</c:legendEntry>
      <c:layout>
        <c:manualLayout>
          <c:xMode val="edge"/>
          <c:yMode val="edge"/>
          <c:x val="0.78269668770742495"/>
          <c:y val="4.8615939713979664E-4"/>
          <c:w val="0.21730331229257499"/>
          <c:h val="0.8033486178189540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19050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 paperSize="9" orientation="landscape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546119738647062E-2"/>
          <c:y val="8.9285714285714288E-2"/>
          <c:w val="0.87722201668992383"/>
          <c:h val="0.67321428571428577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9999FF" mc:Ignorable="a14" a14:legacySpreadsheetColorIndex="24"/>
                </a:gs>
                <a:gs pos="50000">
                  <a:srgbClr xmlns:mc="http://schemas.openxmlformats.org/markup-compatibility/2006" xmlns:a14="http://schemas.microsoft.com/office/drawing/2010/main" val="FFFFFF" mc:Ignorable="a14" a14:legacySpreadsheetColorIndex="9"/>
                </a:gs>
                <a:gs pos="100000">
                  <a:srgbClr xmlns:mc="http://schemas.openxmlformats.org/markup-compatibility/2006" xmlns:a14="http://schemas.microsoft.com/office/drawing/2010/main" val="9999FF" mc:Ignorable="a14" a14:legacySpreadsheetColorIndex="24"/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3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FF8080" mc:Ignorable="a14" a14:legacySpreadsheetColorIndex="29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FF8080" mc:Ignorable="a14" a14:legacySpreadsheetColorIndex="29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B2F2-4883-ACDB-74DAA1E2455E}"/>
              </c:ext>
            </c:extLst>
          </c:dPt>
          <c:dPt>
            <c:idx val="4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FF8080" mc:Ignorable="a14" a14:legacySpreadsheetColorIndex="29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FF8080" mc:Ignorable="a14" a14:legacySpreadsheetColorIndex="29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B2F2-4883-ACDB-74DAA1E2455E}"/>
              </c:ext>
            </c:extLst>
          </c:dPt>
          <c:dPt>
            <c:idx val="5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FF00FF" mc:Ignorable="a14" a14:legacySpreadsheetColorIndex="14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FF00FF" mc:Ignorable="a14" a14:legacySpreadsheetColorIndex="14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2F2-4883-ACDB-74DAA1E2455E}"/>
              </c:ext>
            </c:extLst>
          </c:dPt>
          <c:dPt>
            <c:idx val="6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FFFF00" mc:Ignorable="a14" a14:legacySpreadsheetColorIndex="13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FFFF00" mc:Ignorable="a14" a14:legacySpreadsheetColorIndex="13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B2F2-4883-ACDB-74DAA1E2455E}"/>
              </c:ext>
            </c:extLst>
          </c:dPt>
          <c:dPt>
            <c:idx val="7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CC99FF" mc:Ignorable="a14" a14:legacySpreadsheetColorIndex="46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CC99FF" mc:Ignorable="a14" a14:legacySpreadsheetColorIndex="46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2F2-4883-ACDB-74DAA1E2455E}"/>
              </c:ext>
            </c:extLst>
          </c:dPt>
          <c:dPt>
            <c:idx val="8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993366" mc:Ignorable="a14" a14:legacySpreadsheetColorIndex="61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993366" mc:Ignorable="a14" a14:legacySpreadsheetColorIndex="61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B2F2-4883-ACDB-74DAA1E2455E}"/>
              </c:ext>
            </c:extLst>
          </c:dPt>
          <c:dPt>
            <c:idx val="9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99CC00" mc:Ignorable="a14" a14:legacySpreadsheetColorIndex="50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99CC00" mc:Ignorable="a14" a14:legacySpreadsheetColorIndex="50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B2F2-4883-ACDB-74DAA1E2455E}"/>
              </c:ext>
            </c:extLst>
          </c:dPt>
          <c:dPt>
            <c:idx val="10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99CC00" mc:Ignorable="a14" a14:legacySpreadsheetColorIndex="50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99CC00" mc:Ignorable="a14" a14:legacySpreadsheetColorIndex="50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B2F2-4883-ACDB-74DAA1E2455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'8E7'!$D$62:$AO$62</c:f>
              <c:strCache>
                <c:ptCount val="13"/>
                <c:pt idx="0">
                  <c:v>technisch lezen</c:v>
                </c:pt>
                <c:pt idx="1">
                  <c:v>begrijpend lezen</c:v>
                </c:pt>
                <c:pt idx="2">
                  <c:v>spellen</c:v>
                </c:pt>
                <c:pt idx="3">
                  <c:v>ww spellen</c:v>
                </c:pt>
                <c:pt idx="4">
                  <c:v>hoofdrekenen</c:v>
                </c:pt>
                <c:pt idx="5">
                  <c:v>rekenen &amp; wiskunde</c:v>
                </c:pt>
                <c:pt idx="6">
                  <c:v>eindresultaat</c:v>
                </c:pt>
                <c:pt idx="7">
                  <c:v>doublure</c:v>
                </c:pt>
                <c:pt idx="8">
                  <c:v>specifieke onderwijsbehoefte</c:v>
                </c:pt>
                <c:pt idx="9">
                  <c:v>sociaal competent</c:v>
                </c:pt>
                <c:pt idx="10">
                  <c:v>plaatsing VO</c:v>
                </c:pt>
                <c:pt idx="11">
                  <c:v>plaatsing VO</c:v>
                </c:pt>
                <c:pt idx="12">
                  <c:v>positie VO na 3 jr. </c:v>
                </c:pt>
              </c:strCache>
            </c:strRef>
          </c:cat>
          <c:val>
            <c:numRef>
              <c:f>'8E7'!$D$63:$AO$63</c:f>
              <c:numCache>
                <c:formatCode>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 formatCode="0.00%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B2F2-4883-ACDB-74DAA1E245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82691784"/>
        <c:axId val="382694528"/>
      </c:barChart>
      <c:catAx>
        <c:axId val="3826917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resultaten per indicator</a:t>
                </a:r>
              </a:p>
            </c:rich>
          </c:tx>
          <c:layout>
            <c:manualLayout>
              <c:xMode val="edge"/>
              <c:yMode val="edge"/>
              <c:x val="0.3877224383159884"/>
              <c:y val="8.9285714285714281E-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3826945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8269452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382691784"/>
        <c:crosses val="autoZero"/>
        <c:crossBetween val="between"/>
        <c:majorUnit val="0.2"/>
      </c:valAx>
      <c:spPr>
        <a:gradFill rotWithShape="0">
          <a:gsLst>
            <a:gs pos="0">
              <a:srgbClr xmlns:mc="http://schemas.openxmlformats.org/markup-compatibility/2006" xmlns:a14="http://schemas.microsoft.com/office/drawing/2010/main" val="FFFF00" mc:Ignorable="a14" a14:legacySpreadsheetColorIndex="13"/>
            </a:gs>
            <a:gs pos="100000">
              <a:srgbClr xmlns:mc="http://schemas.openxmlformats.org/markup-compatibility/2006" xmlns:a14="http://schemas.microsoft.com/office/drawing/2010/main" val="CCFFFF" mc:Ignorable="a14" a14:legacySpreadsheetColorIndex="41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676165859380091"/>
          <c:y val="9.6774362914361617E-2"/>
          <c:w val="0.72064119550815608"/>
          <c:h val="0.82078996694032635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'8E7'!$B$74</c:f>
              <c:strCache>
                <c:ptCount val="1"/>
                <c:pt idx="0">
                  <c:v>Aanleg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3366FF" mc:Ignorable="a14" a14:legacySpreadsheetColorIndex="48"/>
                </a:gs>
                <a:gs pos="50000">
                  <a:srgbClr xmlns:mc="http://schemas.openxmlformats.org/markup-compatibility/2006" xmlns:a14="http://schemas.microsoft.com/office/drawing/2010/main" val="FFFFFF" mc:Ignorable="a14" a14:legacySpreadsheetColorIndex="9"/>
                </a:gs>
                <a:gs pos="100000">
                  <a:srgbClr xmlns:mc="http://schemas.openxmlformats.org/markup-compatibility/2006" xmlns:a14="http://schemas.microsoft.com/office/drawing/2010/main" val="3366FF" mc:Ignorable="a14" a14:legacySpreadsheetColorIndex="48"/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95C6-4689-BBF3-6B016CE5E47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5C6-4689-BBF3-6B016CE5E47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5C6-4689-BBF3-6B016CE5E47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5C6-4689-BBF3-6B016CE5E47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5C6-4689-BBF3-6B016CE5E47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'8E7'!$D$66:$H$66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'8E7'!$D$74:$H$74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5C6-4689-BBF3-6B016CE5E478}"/>
            </c:ext>
          </c:extLst>
        </c:ser>
        <c:ser>
          <c:idx val="2"/>
          <c:order val="2"/>
          <c:tx>
            <c:strRef>
              <c:f>'8E7'!$B$75</c:f>
              <c:strCache>
                <c:ptCount val="1"/>
                <c:pt idx="0">
                  <c:v>Resultaat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FF9900" mc:Ignorable="a14" a14:legacySpreadsheetColorIndex="52"/>
                </a:gs>
                <a:gs pos="50000">
                  <a:srgbClr xmlns:mc="http://schemas.openxmlformats.org/markup-compatibility/2006" xmlns:a14="http://schemas.microsoft.com/office/drawing/2010/main" val="FFFFFF" mc:Ignorable="a14" a14:legacySpreadsheetColorIndex="9"/>
                </a:gs>
                <a:gs pos="100000">
                  <a:srgbClr xmlns:mc="http://schemas.openxmlformats.org/markup-compatibility/2006" xmlns:a14="http://schemas.microsoft.com/office/drawing/2010/main" val="FF9900" mc:Ignorable="a14" a14:legacySpreadsheetColorIndex="52"/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'8E7'!$D$66:$H$66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'8E7'!$D$75:$H$75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5C6-4689-BBF3-6B016CE5E4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382692176"/>
        <c:axId val="528134512"/>
      </c:barChart>
      <c:barChart>
        <c:barDir val="col"/>
        <c:grouping val="clustered"/>
        <c:varyColors val="0"/>
        <c:ser>
          <c:idx val="0"/>
          <c:order val="0"/>
          <c:tx>
            <c:strRef>
              <c:f>'8E7'!$B$67</c:f>
              <c:strCache>
                <c:ptCount val="1"/>
                <c:pt idx="0">
                  <c:v>Norm</c:v>
                </c:pt>
              </c:strCache>
            </c:strRef>
          </c:tx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'8E7'!$D$66:$H$66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'8E7'!$D$67:$H$67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5C6-4689-BBF3-6B016CE5E4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28129024"/>
        <c:axId val="380862776"/>
      </c:barChart>
      <c:catAx>
        <c:axId val="3826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281345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2813451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382692176"/>
        <c:crosses val="autoZero"/>
        <c:crossBetween val="between"/>
        <c:majorUnit val="0.2"/>
      </c:valAx>
      <c:catAx>
        <c:axId val="528129024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aanleg - resultaat</a:t>
                </a:r>
              </a:p>
            </c:rich>
          </c:tx>
          <c:layout>
            <c:manualLayout>
              <c:xMode val="edge"/>
              <c:yMode val="edge"/>
              <c:x val="0.36121027824235974"/>
              <c:y val="1.612906048572693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crossAx val="380862776"/>
        <c:crosses val="autoZero"/>
        <c:auto val="1"/>
        <c:lblAlgn val="ctr"/>
        <c:lblOffset val="100"/>
        <c:noMultiLvlLbl val="0"/>
      </c:catAx>
      <c:valAx>
        <c:axId val="38086277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28129024"/>
        <c:crosses val="max"/>
        <c:crossBetween val="between"/>
      </c:valAx>
      <c:spPr>
        <a:gradFill rotWithShape="0">
          <a:gsLst>
            <a:gs pos="0">
              <a:srgbClr xmlns:mc="http://schemas.openxmlformats.org/markup-compatibility/2006" xmlns:a14="http://schemas.microsoft.com/office/drawing/2010/main" val="FFFF00" mc:Ignorable="a14" a14:legacySpreadsheetColorIndex="13"/>
            </a:gs>
            <a:gs pos="100000">
              <a:srgbClr xmlns:mc="http://schemas.openxmlformats.org/markup-compatibility/2006" xmlns:a14="http://schemas.microsoft.com/office/drawing/2010/main" val="CCFFFF" mc:Ignorable="a14" a14:legacySpreadsheetColorIndex="41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469758248441539"/>
          <c:y val="0.43906886877812218"/>
          <c:w val="0.13345207324225114"/>
          <c:h val="0.1146955412318359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546119738647062E-2"/>
          <c:y val="8.9285714285714288E-2"/>
          <c:w val="0.87722201668992383"/>
          <c:h val="0.67321428571428577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9999FF" mc:Ignorable="a14" a14:legacySpreadsheetColorIndex="24"/>
                </a:gs>
                <a:gs pos="50000">
                  <a:srgbClr xmlns:mc="http://schemas.openxmlformats.org/markup-compatibility/2006" xmlns:a14="http://schemas.microsoft.com/office/drawing/2010/main" val="FFFFFF" mc:Ignorable="a14" a14:legacySpreadsheetColorIndex="9"/>
                </a:gs>
                <a:gs pos="100000">
                  <a:srgbClr xmlns:mc="http://schemas.openxmlformats.org/markup-compatibility/2006" xmlns:a14="http://schemas.microsoft.com/office/drawing/2010/main" val="9999FF" mc:Ignorable="a14" a14:legacySpreadsheetColorIndex="24"/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3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FF8080" mc:Ignorable="a14" a14:legacySpreadsheetColorIndex="29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FF8080" mc:Ignorable="a14" a14:legacySpreadsheetColorIndex="29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443-4672-BBD6-178BD52E289C}"/>
              </c:ext>
            </c:extLst>
          </c:dPt>
          <c:dPt>
            <c:idx val="4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FF8080" mc:Ignorable="a14" a14:legacySpreadsheetColorIndex="29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FF8080" mc:Ignorable="a14" a14:legacySpreadsheetColorIndex="29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C443-4672-BBD6-178BD52E289C}"/>
              </c:ext>
            </c:extLst>
          </c:dPt>
          <c:dPt>
            <c:idx val="5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FF00FF" mc:Ignorable="a14" a14:legacySpreadsheetColorIndex="14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FF00FF" mc:Ignorable="a14" a14:legacySpreadsheetColorIndex="14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C443-4672-BBD6-178BD52E289C}"/>
              </c:ext>
            </c:extLst>
          </c:dPt>
          <c:dPt>
            <c:idx val="6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FFFF00" mc:Ignorable="a14" a14:legacySpreadsheetColorIndex="13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FFFF00" mc:Ignorable="a14" a14:legacySpreadsheetColorIndex="13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C443-4672-BBD6-178BD52E289C}"/>
              </c:ext>
            </c:extLst>
          </c:dPt>
          <c:dPt>
            <c:idx val="7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CC99FF" mc:Ignorable="a14" a14:legacySpreadsheetColorIndex="46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CC99FF" mc:Ignorable="a14" a14:legacySpreadsheetColorIndex="46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C443-4672-BBD6-178BD52E289C}"/>
              </c:ext>
            </c:extLst>
          </c:dPt>
          <c:dPt>
            <c:idx val="8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993366" mc:Ignorable="a14" a14:legacySpreadsheetColorIndex="61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993366" mc:Ignorable="a14" a14:legacySpreadsheetColorIndex="61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C443-4672-BBD6-178BD52E289C}"/>
              </c:ext>
            </c:extLst>
          </c:dPt>
          <c:dPt>
            <c:idx val="9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99CC00" mc:Ignorable="a14" a14:legacySpreadsheetColorIndex="50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99CC00" mc:Ignorable="a14" a14:legacySpreadsheetColorIndex="50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C443-4672-BBD6-178BD52E289C}"/>
              </c:ext>
            </c:extLst>
          </c:dPt>
          <c:dPt>
            <c:idx val="10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99CC00" mc:Ignorable="a14" a14:legacySpreadsheetColorIndex="50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99CC00" mc:Ignorable="a14" a14:legacySpreadsheetColorIndex="50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C443-4672-BBD6-178BD52E289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'B8'!$D$62:$AO$62</c:f>
              <c:strCache>
                <c:ptCount val="13"/>
                <c:pt idx="0">
                  <c:v>technisch lezen</c:v>
                </c:pt>
                <c:pt idx="1">
                  <c:v>begrijpend lezen</c:v>
                </c:pt>
                <c:pt idx="2">
                  <c:v>spellen</c:v>
                </c:pt>
                <c:pt idx="3">
                  <c:v>ww spellen</c:v>
                </c:pt>
                <c:pt idx="4">
                  <c:v>hoofdrekenen</c:v>
                </c:pt>
                <c:pt idx="5">
                  <c:v>rekenen &amp; wiskunde</c:v>
                </c:pt>
                <c:pt idx="6">
                  <c:v>eindresultaat</c:v>
                </c:pt>
                <c:pt idx="7">
                  <c:v>doublure</c:v>
                </c:pt>
                <c:pt idx="8">
                  <c:v>specifieke onderwijsbehoefte</c:v>
                </c:pt>
                <c:pt idx="9">
                  <c:v>sociaal competent</c:v>
                </c:pt>
                <c:pt idx="10">
                  <c:v>plaatsing VO</c:v>
                </c:pt>
                <c:pt idx="11">
                  <c:v>plaatsing VO</c:v>
                </c:pt>
                <c:pt idx="12">
                  <c:v>positie VO na 3 jr. </c:v>
                </c:pt>
              </c:strCache>
            </c:strRef>
          </c:cat>
          <c:val>
            <c:numRef>
              <c:f>'B8'!$D$63:$AO$63</c:f>
              <c:numCache>
                <c:formatCode>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 formatCode="0.00%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C443-4672-BBD6-178BD52E28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82691784"/>
        <c:axId val="382694528"/>
      </c:barChart>
      <c:catAx>
        <c:axId val="3826917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resultaten per indicator</a:t>
                </a:r>
              </a:p>
            </c:rich>
          </c:tx>
          <c:layout>
            <c:manualLayout>
              <c:xMode val="edge"/>
              <c:yMode val="edge"/>
              <c:x val="0.3877224383159884"/>
              <c:y val="8.9285714285714281E-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3826945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8269452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382691784"/>
        <c:crosses val="autoZero"/>
        <c:crossBetween val="between"/>
        <c:majorUnit val="0.2"/>
      </c:valAx>
      <c:spPr>
        <a:gradFill rotWithShape="0">
          <a:gsLst>
            <a:gs pos="0">
              <a:srgbClr xmlns:mc="http://schemas.openxmlformats.org/markup-compatibility/2006" xmlns:a14="http://schemas.microsoft.com/office/drawing/2010/main" val="FFFF00" mc:Ignorable="a14" a14:legacySpreadsheetColorIndex="13"/>
            </a:gs>
            <a:gs pos="100000">
              <a:srgbClr xmlns:mc="http://schemas.openxmlformats.org/markup-compatibility/2006" xmlns:a14="http://schemas.microsoft.com/office/drawing/2010/main" val="CCFFFF" mc:Ignorable="a14" a14:legacySpreadsheetColorIndex="41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676165859380091"/>
          <c:y val="9.6774362914361617E-2"/>
          <c:w val="0.72064119550815608"/>
          <c:h val="0.82078996694032635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'B8'!$B$74</c:f>
              <c:strCache>
                <c:ptCount val="1"/>
                <c:pt idx="0">
                  <c:v>Aanleg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3366FF" mc:Ignorable="a14" a14:legacySpreadsheetColorIndex="48"/>
                </a:gs>
                <a:gs pos="50000">
                  <a:srgbClr xmlns:mc="http://schemas.openxmlformats.org/markup-compatibility/2006" xmlns:a14="http://schemas.microsoft.com/office/drawing/2010/main" val="FFFFFF" mc:Ignorable="a14" a14:legacySpreadsheetColorIndex="9"/>
                </a:gs>
                <a:gs pos="100000">
                  <a:srgbClr xmlns:mc="http://schemas.openxmlformats.org/markup-compatibility/2006" xmlns:a14="http://schemas.microsoft.com/office/drawing/2010/main" val="3366FF" mc:Ignorable="a14" a14:legacySpreadsheetColorIndex="48"/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027-45F4-AC8B-1D332A820249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027-45F4-AC8B-1D332A82024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027-45F4-AC8B-1D332A82024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027-45F4-AC8B-1D332A82024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027-45F4-AC8B-1D332A82024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'B8'!$D$66:$H$66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'B8'!$D$74:$H$74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027-45F4-AC8B-1D332A820249}"/>
            </c:ext>
          </c:extLst>
        </c:ser>
        <c:ser>
          <c:idx val="2"/>
          <c:order val="2"/>
          <c:tx>
            <c:strRef>
              <c:f>'B8'!$B$75</c:f>
              <c:strCache>
                <c:ptCount val="1"/>
                <c:pt idx="0">
                  <c:v>Resultaat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FF9900" mc:Ignorable="a14" a14:legacySpreadsheetColorIndex="52"/>
                </a:gs>
                <a:gs pos="50000">
                  <a:srgbClr xmlns:mc="http://schemas.openxmlformats.org/markup-compatibility/2006" xmlns:a14="http://schemas.microsoft.com/office/drawing/2010/main" val="FFFFFF" mc:Ignorable="a14" a14:legacySpreadsheetColorIndex="9"/>
                </a:gs>
                <a:gs pos="100000">
                  <a:srgbClr xmlns:mc="http://schemas.openxmlformats.org/markup-compatibility/2006" xmlns:a14="http://schemas.microsoft.com/office/drawing/2010/main" val="FF9900" mc:Ignorable="a14" a14:legacySpreadsheetColorIndex="52"/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'B8'!$D$66:$H$66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'B8'!$D$75:$H$75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027-45F4-AC8B-1D332A8202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382692176"/>
        <c:axId val="528134512"/>
      </c:barChart>
      <c:barChart>
        <c:barDir val="col"/>
        <c:grouping val="clustered"/>
        <c:varyColors val="0"/>
        <c:ser>
          <c:idx val="0"/>
          <c:order val="0"/>
          <c:tx>
            <c:strRef>
              <c:f>'B8'!$B$67</c:f>
              <c:strCache>
                <c:ptCount val="1"/>
                <c:pt idx="0">
                  <c:v>Norm</c:v>
                </c:pt>
              </c:strCache>
            </c:strRef>
          </c:tx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'B8'!$D$66:$H$66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'B8'!$D$67:$H$67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027-45F4-AC8B-1D332A8202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28129024"/>
        <c:axId val="380862776"/>
      </c:barChart>
      <c:catAx>
        <c:axId val="3826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281345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2813451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382692176"/>
        <c:crosses val="autoZero"/>
        <c:crossBetween val="between"/>
        <c:majorUnit val="0.2"/>
      </c:valAx>
      <c:catAx>
        <c:axId val="528129024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aanleg - resultaat</a:t>
                </a:r>
              </a:p>
            </c:rich>
          </c:tx>
          <c:layout>
            <c:manualLayout>
              <c:xMode val="edge"/>
              <c:yMode val="edge"/>
              <c:x val="0.36121027824235974"/>
              <c:y val="1.612906048572693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crossAx val="380862776"/>
        <c:crosses val="autoZero"/>
        <c:auto val="1"/>
        <c:lblAlgn val="ctr"/>
        <c:lblOffset val="100"/>
        <c:noMultiLvlLbl val="0"/>
      </c:catAx>
      <c:valAx>
        <c:axId val="38086277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28129024"/>
        <c:crosses val="max"/>
        <c:crossBetween val="between"/>
      </c:valAx>
      <c:spPr>
        <a:gradFill rotWithShape="0">
          <a:gsLst>
            <a:gs pos="0">
              <a:srgbClr xmlns:mc="http://schemas.openxmlformats.org/markup-compatibility/2006" xmlns:a14="http://schemas.microsoft.com/office/drawing/2010/main" val="FFFF00" mc:Ignorable="a14" a14:legacySpreadsheetColorIndex="13"/>
            </a:gs>
            <a:gs pos="100000">
              <a:srgbClr xmlns:mc="http://schemas.openxmlformats.org/markup-compatibility/2006" xmlns:a14="http://schemas.microsoft.com/office/drawing/2010/main" val="CCFFFF" mc:Ignorable="a14" a14:legacySpreadsheetColorIndex="41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469758248441539"/>
          <c:y val="0.43906886877812218"/>
          <c:w val="0.13345207324225114"/>
          <c:h val="0.1146955412318359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676165859380091"/>
          <c:y val="9.6774362914361617E-2"/>
          <c:w val="0.72064119550815608"/>
          <c:h val="0.82078996694032635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'E3'!$B$74</c:f>
              <c:strCache>
                <c:ptCount val="1"/>
                <c:pt idx="0">
                  <c:v>Aanleg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3366FF" mc:Ignorable="a14" a14:legacySpreadsheetColorIndex="48"/>
                </a:gs>
                <a:gs pos="50000">
                  <a:srgbClr xmlns:mc="http://schemas.openxmlformats.org/markup-compatibility/2006" xmlns:a14="http://schemas.microsoft.com/office/drawing/2010/main" val="FFFFFF" mc:Ignorable="a14" a14:legacySpreadsheetColorIndex="9"/>
                </a:gs>
                <a:gs pos="100000">
                  <a:srgbClr xmlns:mc="http://schemas.openxmlformats.org/markup-compatibility/2006" xmlns:a14="http://schemas.microsoft.com/office/drawing/2010/main" val="3366FF" mc:Ignorable="a14" a14:legacySpreadsheetColorIndex="48"/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ECD-4EC1-AFD4-7A0BD099C2CF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ECD-4EC1-AFD4-7A0BD099C2C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ECD-4EC1-AFD4-7A0BD099C2C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ECD-4EC1-AFD4-7A0BD099C2C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ECD-4EC1-AFD4-7A0BD099C2C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'E3'!$D$66:$H$66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'E3'!$D$74:$H$74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ECD-4EC1-AFD4-7A0BD099C2CF}"/>
            </c:ext>
          </c:extLst>
        </c:ser>
        <c:ser>
          <c:idx val="2"/>
          <c:order val="2"/>
          <c:tx>
            <c:strRef>
              <c:f>'E3'!$B$75</c:f>
              <c:strCache>
                <c:ptCount val="1"/>
                <c:pt idx="0">
                  <c:v>Resultaat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FF9900" mc:Ignorable="a14" a14:legacySpreadsheetColorIndex="52"/>
                </a:gs>
                <a:gs pos="50000">
                  <a:srgbClr xmlns:mc="http://schemas.openxmlformats.org/markup-compatibility/2006" xmlns:a14="http://schemas.microsoft.com/office/drawing/2010/main" val="FFFFFF" mc:Ignorable="a14" a14:legacySpreadsheetColorIndex="9"/>
                </a:gs>
                <a:gs pos="100000">
                  <a:srgbClr xmlns:mc="http://schemas.openxmlformats.org/markup-compatibility/2006" xmlns:a14="http://schemas.microsoft.com/office/drawing/2010/main" val="FF9900" mc:Ignorable="a14" a14:legacySpreadsheetColorIndex="52"/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'E3'!$D$66:$H$66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'E3'!$D$75:$H$75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ECD-4EC1-AFD4-7A0BD099C2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382692176"/>
        <c:axId val="528134512"/>
      </c:barChart>
      <c:barChart>
        <c:barDir val="col"/>
        <c:grouping val="clustered"/>
        <c:varyColors val="0"/>
        <c:ser>
          <c:idx val="0"/>
          <c:order val="0"/>
          <c:tx>
            <c:strRef>
              <c:f>'E3'!$B$67</c:f>
              <c:strCache>
                <c:ptCount val="1"/>
                <c:pt idx="0">
                  <c:v>Norm</c:v>
                </c:pt>
              </c:strCache>
            </c:strRef>
          </c:tx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'E3'!$D$66:$H$66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'E3'!$D$67:$H$67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ECD-4EC1-AFD4-7A0BD099C2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28129024"/>
        <c:axId val="380862776"/>
      </c:barChart>
      <c:catAx>
        <c:axId val="3826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281345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2813451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382692176"/>
        <c:crosses val="autoZero"/>
        <c:crossBetween val="between"/>
        <c:majorUnit val="0.2"/>
      </c:valAx>
      <c:catAx>
        <c:axId val="528129024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aanleg - resultaat</a:t>
                </a:r>
              </a:p>
            </c:rich>
          </c:tx>
          <c:layout>
            <c:manualLayout>
              <c:xMode val="edge"/>
              <c:yMode val="edge"/>
              <c:x val="0.36121027824235974"/>
              <c:y val="1.612906048572693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crossAx val="380862776"/>
        <c:crosses val="autoZero"/>
        <c:auto val="1"/>
        <c:lblAlgn val="ctr"/>
        <c:lblOffset val="100"/>
        <c:noMultiLvlLbl val="0"/>
      </c:catAx>
      <c:valAx>
        <c:axId val="38086277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28129024"/>
        <c:crosses val="max"/>
        <c:crossBetween val="between"/>
      </c:valAx>
      <c:spPr>
        <a:gradFill rotWithShape="0">
          <a:gsLst>
            <a:gs pos="0">
              <a:srgbClr xmlns:mc="http://schemas.openxmlformats.org/markup-compatibility/2006" xmlns:a14="http://schemas.microsoft.com/office/drawing/2010/main" val="FFFF00" mc:Ignorable="a14" a14:legacySpreadsheetColorIndex="13"/>
            </a:gs>
            <a:gs pos="100000">
              <a:srgbClr xmlns:mc="http://schemas.openxmlformats.org/markup-compatibility/2006" xmlns:a14="http://schemas.microsoft.com/office/drawing/2010/main" val="CCFFFF" mc:Ignorable="a14" a14:legacySpreadsheetColorIndex="41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469758248441539"/>
          <c:y val="0.43906886877812218"/>
          <c:w val="0.13345207324225114"/>
          <c:h val="0.1146955412318359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574185078907985"/>
          <c:y val="1.8166797690271623E-2"/>
          <c:w val="0.71443354063060582"/>
          <c:h val="0.97064342943397097"/>
        </c:manualLayout>
      </c:layout>
      <c:barChart>
        <c:barDir val="col"/>
        <c:grouping val="clustered"/>
        <c:varyColors val="0"/>
        <c:ser>
          <c:idx val="5"/>
          <c:order val="0"/>
          <c:tx>
            <c:v>VWO</c:v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33FD-4E1A-BEFC-CBFDAF1E83DF}"/>
            </c:ext>
          </c:extLst>
        </c:ser>
        <c:ser>
          <c:idx val="4"/>
          <c:order val="1"/>
          <c:tx>
            <c:v>HAVO</c:v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4.2</c:v>
              </c:pt>
            </c:numLit>
          </c:val>
          <c:extLst>
            <c:ext xmlns:c16="http://schemas.microsoft.com/office/drawing/2014/chart" uri="{C3380CC4-5D6E-409C-BE32-E72D297353CC}">
              <c16:uniqueId val="{00000001-33FD-4E1A-BEFC-CBFDAF1E83DF}"/>
            </c:ext>
          </c:extLst>
        </c:ser>
        <c:ser>
          <c:idx val="3"/>
          <c:order val="2"/>
          <c:tx>
            <c:v>GTL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3.3</c:v>
              </c:pt>
            </c:numLit>
          </c:val>
          <c:extLst>
            <c:ext xmlns:c16="http://schemas.microsoft.com/office/drawing/2014/chart" uri="{C3380CC4-5D6E-409C-BE32-E72D297353CC}">
              <c16:uniqueId val="{00000002-33FD-4E1A-BEFC-CBFDAF1E83DF}"/>
            </c:ext>
          </c:extLst>
        </c:ser>
        <c:ser>
          <c:idx val="2"/>
          <c:order val="3"/>
          <c:tx>
            <c:v>KBL</c:v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33FD-4E1A-BEFC-CBFDAF1E83D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2.4</c:v>
              </c:pt>
            </c:numLit>
          </c:val>
          <c:extLst>
            <c:ext xmlns:c16="http://schemas.microsoft.com/office/drawing/2014/chart" uri="{C3380CC4-5D6E-409C-BE32-E72D297353CC}">
              <c16:uniqueId val="{00000005-33FD-4E1A-BEFC-CBFDAF1E83DF}"/>
            </c:ext>
          </c:extLst>
        </c:ser>
        <c:ser>
          <c:idx val="1"/>
          <c:order val="4"/>
          <c:tx>
            <c:v>BBL</c:v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1.5</c:v>
              </c:pt>
            </c:numLit>
          </c:val>
          <c:extLst>
            <c:ext xmlns:c16="http://schemas.microsoft.com/office/drawing/2014/chart" uri="{C3380CC4-5D6E-409C-BE32-E72D297353CC}">
              <c16:uniqueId val="{00000006-33FD-4E1A-BEFC-CBFDAF1E83DF}"/>
            </c:ext>
          </c:extLst>
        </c:ser>
        <c:ser>
          <c:idx val="0"/>
          <c:order val="5"/>
          <c:tx>
            <c:v>PRO</c:v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0.5</c:v>
              </c:pt>
            </c:numLit>
          </c:val>
          <c:extLst>
            <c:ext xmlns:c16="http://schemas.microsoft.com/office/drawing/2014/chart" uri="{C3380CC4-5D6E-409C-BE32-E72D297353CC}">
              <c16:uniqueId val="{00000007-33FD-4E1A-BEFC-CBFDAF1E83DF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gapWidth val="0"/>
        <c:overlap val="100"/>
        <c:axId val="456738632"/>
        <c:axId val="456735888"/>
      </c:barChart>
      <c:catAx>
        <c:axId val="456738632"/>
        <c:scaling>
          <c:orientation val="minMax"/>
        </c:scaling>
        <c:delete val="1"/>
        <c:axPos val="b"/>
        <c:majorTickMark val="out"/>
        <c:minorTickMark val="none"/>
        <c:tickLblPos val="none"/>
        <c:crossAx val="456735888"/>
        <c:crosses val="autoZero"/>
        <c:auto val="1"/>
        <c:lblAlgn val="ctr"/>
        <c:lblOffset val="100"/>
        <c:noMultiLvlLbl val="0"/>
      </c:catAx>
      <c:valAx>
        <c:axId val="456735888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noFill/>
                <a:latin typeface="Arial"/>
                <a:ea typeface="Arial"/>
                <a:cs typeface="Arial"/>
              </a:defRPr>
            </a:pPr>
            <a:endParaRPr lang="nl-NL"/>
          </a:p>
        </c:txPr>
        <c:crossAx val="456738632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000000000000011" r="0.75000000000000011" t="1" header="0.5" footer="0.5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0327419073026719E-2"/>
          <c:y val="8.1287293335315942E-3"/>
          <c:w val="0.82624386800184002"/>
          <c:h val="0.9493878078033004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'OP-8'!$K$13</c:f>
              <c:strCache>
                <c:ptCount val="1"/>
                <c:pt idx="0">
                  <c:v>TL-1</c:v>
                </c:pt>
              </c:strCache>
            </c:strRef>
          </c:tx>
          <c:spPr>
            <a:gradFill flip="none" rotWithShape="1"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0000">
                    <a:shade val="67500"/>
                    <a:satMod val="115000"/>
                  </a:srgbClr>
                </a:gs>
                <a:gs pos="100000">
                  <a:srgbClr val="FF0000">
                    <a:shade val="100000"/>
                    <a:satMod val="115000"/>
                  </a:srgbClr>
                </a:gs>
              </a:gsLst>
              <a:lin ang="0" scaled="1"/>
              <a:tileRect/>
            </a:gradFill>
            <a:ln>
              <a:noFill/>
            </a:ln>
            <a:effectLst/>
          </c:spPr>
          <c:invertIfNegative val="0"/>
          <c:val>
            <c:numRef>
              <c:f>'OP-8'!$K$15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6B-49A7-8D0B-5F6A76445522}"/>
            </c:ext>
          </c:extLst>
        </c:ser>
        <c:ser>
          <c:idx val="1"/>
          <c:order val="1"/>
          <c:tx>
            <c:strRef>
              <c:f>'OP-8'!$L$13</c:f>
              <c:strCache>
                <c:ptCount val="1"/>
                <c:pt idx="0">
                  <c:v>TL-2</c:v>
                </c:pt>
              </c:strCache>
            </c:strRef>
          </c:tx>
          <c:spPr>
            <a:gradFill>
              <a:gsLst>
                <a:gs pos="0">
                  <a:schemeClr val="bg2">
                    <a:lumMod val="50000"/>
                  </a:schemeClr>
                </a:gs>
                <a:gs pos="50000">
                  <a:srgbClr val="FF0000"/>
                </a:gs>
                <a:gs pos="100000">
                  <a:srgbClr val="FF0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'OP-8'!$L$15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B6B-49A7-8D0B-5F6A76445522}"/>
            </c:ext>
          </c:extLst>
        </c:ser>
        <c:ser>
          <c:idx val="2"/>
          <c:order val="2"/>
          <c:tx>
            <c:strRef>
              <c:f>'OP-8'!$M$13</c:f>
              <c:strCache>
                <c:ptCount val="1"/>
                <c:pt idx="0">
                  <c:v>BL-1</c:v>
                </c:pt>
              </c:strCache>
            </c:strRef>
          </c:tx>
          <c:spPr>
            <a:gradFill>
              <a:gsLst>
                <a:gs pos="0">
                  <a:schemeClr val="bg2">
                    <a:lumMod val="50000"/>
                  </a:schemeClr>
                </a:gs>
                <a:gs pos="50000">
                  <a:srgbClr val="FFC000"/>
                </a:gs>
                <a:gs pos="100000">
                  <a:srgbClr val="FFC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'OP-8'!$M$15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B6B-49A7-8D0B-5F6A76445522}"/>
            </c:ext>
          </c:extLst>
        </c:ser>
        <c:ser>
          <c:idx val="3"/>
          <c:order val="3"/>
          <c:tx>
            <c:strRef>
              <c:f>'OP-8'!$N$13</c:f>
              <c:strCache>
                <c:ptCount val="1"/>
                <c:pt idx="0">
                  <c:v>BL-2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C000"/>
                </a:gs>
                <a:gs pos="100000">
                  <a:srgbClr val="FFC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'OP-8'!$N$15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B6B-49A7-8D0B-5F6A76445522}"/>
            </c:ext>
          </c:extLst>
        </c:ser>
        <c:ser>
          <c:idx val="4"/>
          <c:order val="4"/>
          <c:tx>
            <c:strRef>
              <c:f>'OP-8'!$O$13</c:f>
              <c:strCache>
                <c:ptCount val="1"/>
                <c:pt idx="0">
                  <c:v>SP-1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FF00"/>
                </a:gs>
                <a:gs pos="100000">
                  <a:srgbClr val="FFFF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'OP-8'!$O$15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B6B-49A7-8D0B-5F6A76445522}"/>
            </c:ext>
          </c:extLst>
        </c:ser>
        <c:ser>
          <c:idx val="5"/>
          <c:order val="5"/>
          <c:tx>
            <c:strRef>
              <c:f>'OP-8'!$P$13</c:f>
              <c:strCache>
                <c:ptCount val="1"/>
                <c:pt idx="0">
                  <c:v>SP2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FF00"/>
                </a:gs>
                <a:gs pos="100000">
                  <a:srgbClr val="FFFF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'OP-8'!$P$15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B6B-49A7-8D0B-5F6A76445522}"/>
            </c:ext>
          </c:extLst>
        </c:ser>
        <c:ser>
          <c:idx val="6"/>
          <c:order val="6"/>
          <c:tx>
            <c:strRef>
              <c:f>'OP-8'!$Q$13</c:f>
              <c:strCache>
                <c:ptCount val="1"/>
                <c:pt idx="0">
                  <c:v>WW-1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92D050"/>
                </a:gs>
                <a:gs pos="100000">
                  <a:srgbClr val="92D05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'OP-8'!$Q$15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B6B-49A7-8D0B-5F6A76445522}"/>
            </c:ext>
          </c:extLst>
        </c:ser>
        <c:ser>
          <c:idx val="7"/>
          <c:order val="7"/>
          <c:tx>
            <c:strRef>
              <c:f>'OP-8'!$R$13</c:f>
              <c:strCache>
                <c:ptCount val="1"/>
                <c:pt idx="0">
                  <c:v>WW-2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92D050"/>
                </a:gs>
                <a:gs pos="100000">
                  <a:srgbClr val="92D05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'OP-8'!$R$15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B6B-49A7-8D0B-5F6A76445522}"/>
            </c:ext>
          </c:extLst>
        </c:ser>
        <c:ser>
          <c:idx val="8"/>
          <c:order val="8"/>
          <c:tx>
            <c:strRef>
              <c:f>'OP-8'!$T$13</c:f>
              <c:strCache>
                <c:ptCount val="1"/>
                <c:pt idx="0">
                  <c:v>HR-1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00B0F0"/>
                </a:gs>
                <a:gs pos="100000">
                  <a:srgbClr val="00B0F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'OP-8'!$T$15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B6B-49A7-8D0B-5F6A76445522}"/>
            </c:ext>
          </c:extLst>
        </c:ser>
        <c:ser>
          <c:idx val="9"/>
          <c:order val="9"/>
          <c:tx>
            <c:strRef>
              <c:f>'OP-8'!$U$13</c:f>
              <c:strCache>
                <c:ptCount val="1"/>
                <c:pt idx="0">
                  <c:v>HR-2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00B0F0"/>
                </a:gs>
                <a:gs pos="100000">
                  <a:srgbClr val="00B0F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'OP-8'!$U$15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B6B-49A7-8D0B-5F6A76445522}"/>
            </c:ext>
          </c:extLst>
        </c:ser>
        <c:ser>
          <c:idx val="10"/>
          <c:order val="10"/>
          <c:tx>
            <c:strRef>
              <c:f>'OP-8'!$V$13</c:f>
              <c:strCache>
                <c:ptCount val="1"/>
                <c:pt idx="0">
                  <c:v>RW-1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CC00FF"/>
                </a:gs>
                <a:gs pos="100000">
                  <a:srgbClr val="FF00FF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'OP-8'!$V$15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B6B-49A7-8D0B-5F6A76445522}"/>
            </c:ext>
          </c:extLst>
        </c:ser>
        <c:ser>
          <c:idx val="11"/>
          <c:order val="11"/>
          <c:tx>
            <c:strRef>
              <c:f>'OP-8'!$W$13</c:f>
              <c:strCache>
                <c:ptCount val="1"/>
                <c:pt idx="0">
                  <c:v>RW-2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CC00FF"/>
                </a:gs>
                <a:gs pos="100000">
                  <a:srgbClr val="FF00FF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'OP-8'!$W$15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B6B-49A7-8D0B-5F6A764455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10"/>
        <c:axId val="1690311392"/>
        <c:axId val="1690309952"/>
      </c:barChart>
      <c:barChart>
        <c:barDir val="col"/>
        <c:grouping val="clustered"/>
        <c:varyColors val="0"/>
        <c:ser>
          <c:idx val="12"/>
          <c:order val="12"/>
          <c:tx>
            <c:strRef>
              <c:f>'OP-8'!$X$13</c:f>
              <c:strCache>
                <c:ptCount val="1"/>
                <c:pt idx="0">
                  <c:v>GEM</c:v>
                </c:pt>
              </c:strCache>
            </c:strRef>
          </c:tx>
          <c:spPr>
            <a:noFill/>
            <a:ln w="101600">
              <a:solidFill>
                <a:srgbClr val="FF00FF"/>
              </a:solidFill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B6B-49A7-8D0B-5F6A76445522}"/>
                </c:ext>
              </c:extLst>
            </c:dLbl>
            <c:spPr>
              <a:solidFill>
                <a:srgbClr val="FF00FF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3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'OP-8'!$X$15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EB6B-49A7-8D0B-5F6A76445522}"/>
            </c:ext>
          </c:extLst>
        </c:ser>
        <c:ser>
          <c:idx val="13"/>
          <c:order val="13"/>
          <c:tx>
            <c:strRef>
              <c:f>'OP-8'!$Y$13</c:f>
              <c:strCache>
                <c:ptCount val="1"/>
                <c:pt idx="0">
                  <c:v>AANLEG</c:v>
                </c:pt>
              </c:strCache>
            </c:strRef>
          </c:tx>
          <c:spPr>
            <a:noFill/>
            <a:ln w="101600">
              <a:solidFill>
                <a:srgbClr val="7030A0"/>
              </a:solidFill>
              <a:prstDash val="sysDash"/>
            </a:ln>
            <a:effectLst/>
          </c:spPr>
          <c:invertIfNegative val="0"/>
          <c:dLbls>
            <c:spPr>
              <a:solidFill>
                <a:srgbClr val="7030A0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3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'OP-8'!$Y$15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B6B-49A7-8D0B-5F6A76445522}"/>
            </c:ext>
          </c:extLst>
        </c:ser>
        <c:ser>
          <c:idx val="14"/>
          <c:order val="14"/>
          <c:tx>
            <c:strRef>
              <c:f>'OP-8'!$Z$13</c:f>
              <c:strCache>
                <c:ptCount val="1"/>
                <c:pt idx="0">
                  <c:v>SIGNAAL</c:v>
                </c:pt>
              </c:strCache>
            </c:strRef>
          </c:tx>
          <c:spPr>
            <a:noFill/>
            <a:ln w="101600">
              <a:solidFill>
                <a:srgbClr val="FF0000"/>
              </a:solidFill>
              <a:prstDash val="sysDot"/>
            </a:ln>
            <a:effectLst/>
          </c:spPr>
          <c:invertIfNegative val="0"/>
          <c:val>
            <c:numRef>
              <c:f>'OP-8'!$Z$15</c:f>
              <c:numCache>
                <c:formatCode>0.00</c:formatCode>
                <c:ptCount val="1"/>
                <c:pt idx="0">
                  <c:v>2.5049999999999999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EB6B-49A7-8D0B-5F6A76445522}"/>
            </c:ext>
          </c:extLst>
        </c:ser>
        <c:ser>
          <c:idx val="15"/>
          <c:order val="15"/>
          <c:tx>
            <c:strRef>
              <c:f>'OP-8'!$AA$13</c:f>
              <c:strCache>
                <c:ptCount val="1"/>
                <c:pt idx="0">
                  <c:v>LEERLING</c:v>
                </c:pt>
              </c:strCache>
            </c:strRef>
          </c:tx>
          <c:spPr>
            <a:noFill/>
            <a:ln w="101600">
              <a:solidFill>
                <a:schemeClr val="accent1"/>
              </a:solidFill>
              <a:prstDash val="sysDot"/>
            </a:ln>
            <a:effectLst/>
          </c:spPr>
          <c:invertIfNegative val="0"/>
          <c:val>
            <c:numRef>
              <c:f>'OP-8'!$AA$15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EB6B-49A7-8D0B-5F6A76445522}"/>
            </c:ext>
          </c:extLst>
        </c:ser>
        <c:ser>
          <c:idx val="16"/>
          <c:order val="16"/>
          <c:tx>
            <c:strRef>
              <c:f>'OP-8'!$AB$13</c:f>
              <c:strCache>
                <c:ptCount val="1"/>
                <c:pt idx="0">
                  <c:v>ONDER WATER</c:v>
                </c:pt>
              </c:strCache>
            </c:strRef>
          </c:tx>
          <c:spPr>
            <a:solidFill>
              <a:srgbClr val="00B0F0">
                <a:alpha val="40000"/>
              </a:srgbClr>
            </a:solidFill>
            <a:ln>
              <a:noFill/>
            </a:ln>
            <a:effectLst/>
          </c:spPr>
          <c:invertIfNegative val="0"/>
          <c:val>
            <c:numRef>
              <c:f>'OP-8'!$AB$15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B6B-49A7-8D0B-5F6A764455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43339360"/>
        <c:axId val="1576776848"/>
      </c:barChart>
      <c:catAx>
        <c:axId val="16903113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690309952"/>
        <c:crosses val="autoZero"/>
        <c:auto val="1"/>
        <c:lblAlgn val="ctr"/>
        <c:lblOffset val="100"/>
        <c:noMultiLvlLbl val="0"/>
      </c:catAx>
      <c:valAx>
        <c:axId val="1690309952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690311392"/>
        <c:crosses val="autoZero"/>
        <c:crossBetween val="between"/>
        <c:majorUnit val="1"/>
      </c:valAx>
      <c:valAx>
        <c:axId val="1576776848"/>
        <c:scaling>
          <c:orientation val="minMax"/>
        </c:scaling>
        <c:delete val="1"/>
        <c:axPos val="r"/>
        <c:numFmt formatCode="0.00" sourceLinked="1"/>
        <c:majorTickMark val="out"/>
        <c:minorTickMark val="none"/>
        <c:tickLblPos val="nextTo"/>
        <c:crossAx val="1243339360"/>
        <c:crosses val="max"/>
        <c:crossBetween val="between"/>
      </c:valAx>
      <c:catAx>
        <c:axId val="1243339360"/>
        <c:scaling>
          <c:orientation val="minMax"/>
        </c:scaling>
        <c:delete val="1"/>
        <c:axPos val="b"/>
        <c:majorTickMark val="out"/>
        <c:minorTickMark val="none"/>
        <c:tickLblPos val="nextTo"/>
        <c:crossAx val="15767768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6461937605337713"/>
          <c:y val="9.5695429075550766E-3"/>
          <c:w val="0.13158596011686147"/>
          <c:h val="0.9688314674489620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 paperSize="9" orientation="landscape"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255454318995795E-2"/>
          <c:y val="2.7853992993536886E-2"/>
          <c:w val="0.75662018574648249"/>
          <c:h val="0.9010728834267428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'KINDGESPREK-8'!$I$13</c:f>
              <c:strCache>
                <c:ptCount val="1"/>
                <c:pt idx="0">
                  <c:v>TL-1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FF0000"/>
                </a:gs>
                <a:gs pos="100000">
                  <a:srgbClr val="FF000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'KINDGESPREK-8'!$I$16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4F-4D22-9C0F-652C00A26AC9}"/>
            </c:ext>
          </c:extLst>
        </c:ser>
        <c:ser>
          <c:idx val="1"/>
          <c:order val="1"/>
          <c:tx>
            <c:strRef>
              <c:f>'KINDGESPREK-8'!$J$13</c:f>
              <c:strCache>
                <c:ptCount val="1"/>
                <c:pt idx="0">
                  <c:v>TL-2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FF0000"/>
                </a:gs>
                <a:gs pos="100000">
                  <a:srgbClr val="FF000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'KINDGESPREK-8'!$J$16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4F-4D22-9C0F-652C00A26AC9}"/>
            </c:ext>
          </c:extLst>
        </c:ser>
        <c:ser>
          <c:idx val="2"/>
          <c:order val="2"/>
          <c:tx>
            <c:strRef>
              <c:f>'KINDGESPREK-8'!$K$13</c:f>
              <c:strCache>
                <c:ptCount val="1"/>
                <c:pt idx="0">
                  <c:v>BL-1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FFC000"/>
                </a:gs>
                <a:gs pos="100000">
                  <a:srgbClr val="FFC00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'KINDGESPREK-8'!$K$16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B4F-4D22-9C0F-652C00A26AC9}"/>
            </c:ext>
          </c:extLst>
        </c:ser>
        <c:ser>
          <c:idx val="3"/>
          <c:order val="3"/>
          <c:tx>
            <c:strRef>
              <c:f>'KINDGESPREK-8'!$L$13</c:f>
              <c:strCache>
                <c:ptCount val="1"/>
                <c:pt idx="0">
                  <c:v>BL-2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FFC000"/>
                </a:gs>
                <a:gs pos="100000">
                  <a:srgbClr val="FFC00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'KINDGESPREK-8'!$L$16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B4F-4D22-9C0F-652C00A26AC9}"/>
            </c:ext>
          </c:extLst>
        </c:ser>
        <c:ser>
          <c:idx val="4"/>
          <c:order val="4"/>
          <c:tx>
            <c:strRef>
              <c:f>'KINDGESPREK-8'!$M$13</c:f>
              <c:strCache>
                <c:ptCount val="1"/>
                <c:pt idx="0">
                  <c:v>SP-1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FFFF00"/>
                </a:gs>
                <a:gs pos="100000">
                  <a:srgbClr val="FFFF0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'KINDGESPREK-8'!$M$16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B4F-4D22-9C0F-652C00A26AC9}"/>
            </c:ext>
          </c:extLst>
        </c:ser>
        <c:ser>
          <c:idx val="5"/>
          <c:order val="5"/>
          <c:tx>
            <c:strRef>
              <c:f>'KINDGESPREK-8'!$N$13</c:f>
              <c:strCache>
                <c:ptCount val="1"/>
                <c:pt idx="0">
                  <c:v>SP2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FFFF00"/>
                </a:gs>
                <a:gs pos="100000">
                  <a:srgbClr val="FFFF0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'KINDGESPREK-8'!$N$16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B4F-4D22-9C0F-652C00A26AC9}"/>
            </c:ext>
          </c:extLst>
        </c:ser>
        <c:ser>
          <c:idx val="6"/>
          <c:order val="6"/>
          <c:tx>
            <c:strRef>
              <c:f>'KINDGESPREK-8'!$O$13</c:f>
              <c:strCache>
                <c:ptCount val="1"/>
                <c:pt idx="0">
                  <c:v>WW-1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92D050"/>
                </a:gs>
                <a:gs pos="100000">
                  <a:srgbClr val="92D05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'KINDGESPREK-8'!$O$16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B4F-4D22-9C0F-652C00A26AC9}"/>
            </c:ext>
          </c:extLst>
        </c:ser>
        <c:ser>
          <c:idx val="7"/>
          <c:order val="7"/>
          <c:tx>
            <c:strRef>
              <c:f>'KINDGESPREK-8'!$P$13</c:f>
              <c:strCache>
                <c:ptCount val="1"/>
                <c:pt idx="0">
                  <c:v>WW-2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92D050"/>
                </a:gs>
                <a:gs pos="100000">
                  <a:srgbClr val="92D05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'KINDGESPREK-8'!$P$16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B4F-4D22-9C0F-652C00A26AC9}"/>
            </c:ext>
          </c:extLst>
        </c:ser>
        <c:ser>
          <c:idx val="8"/>
          <c:order val="8"/>
          <c:tx>
            <c:strRef>
              <c:f>'KINDGESPREK-8'!$Q$13</c:f>
              <c:strCache>
                <c:ptCount val="1"/>
                <c:pt idx="0">
                  <c:v>HR-1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00B0F0"/>
                </a:gs>
                <a:gs pos="100000">
                  <a:srgbClr val="00B0F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'KINDGESPREK-8'!$Q$16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B4F-4D22-9C0F-652C00A26AC9}"/>
            </c:ext>
          </c:extLst>
        </c:ser>
        <c:ser>
          <c:idx val="9"/>
          <c:order val="9"/>
          <c:tx>
            <c:strRef>
              <c:f>'KINDGESPREK-8'!$R$13</c:f>
              <c:strCache>
                <c:ptCount val="1"/>
                <c:pt idx="0">
                  <c:v>HR-2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00B0F0"/>
                </a:gs>
                <a:gs pos="100000">
                  <a:srgbClr val="00B0F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'KINDGESPREK-8'!$R$16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B4F-4D22-9C0F-652C00A26AC9}"/>
            </c:ext>
          </c:extLst>
        </c:ser>
        <c:ser>
          <c:idx val="10"/>
          <c:order val="10"/>
          <c:tx>
            <c:strRef>
              <c:f>'KINDGESPREK-8'!$S$13</c:f>
              <c:strCache>
                <c:ptCount val="1"/>
                <c:pt idx="0">
                  <c:v>RW-1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CC00FF"/>
                </a:gs>
                <a:gs pos="100000">
                  <a:srgbClr val="CC00FF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'KINDGESPREK-8'!$S$16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B4F-4D22-9C0F-652C00A26AC9}"/>
            </c:ext>
          </c:extLst>
        </c:ser>
        <c:ser>
          <c:idx val="11"/>
          <c:order val="11"/>
          <c:tx>
            <c:strRef>
              <c:f>'KINDGESPREK-8'!$T$13</c:f>
              <c:strCache>
                <c:ptCount val="1"/>
                <c:pt idx="0">
                  <c:v>RW-2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CC00FF"/>
                </a:gs>
                <a:gs pos="100000">
                  <a:srgbClr val="CC00FF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'KINDGESPREK-8'!$T$16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B4F-4D22-9C0F-652C00A26A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-10"/>
        <c:axId val="150819200"/>
        <c:axId val="150823520"/>
      </c:barChart>
      <c:barChart>
        <c:barDir val="col"/>
        <c:grouping val="clustered"/>
        <c:varyColors val="0"/>
        <c:ser>
          <c:idx val="12"/>
          <c:order val="12"/>
          <c:tx>
            <c:strRef>
              <c:f>'KINDGESPREK-8'!$U$13</c:f>
              <c:strCache>
                <c:ptCount val="1"/>
                <c:pt idx="0">
                  <c:v>GEM</c:v>
                </c:pt>
              </c:strCache>
            </c:strRef>
          </c:tx>
          <c:spPr>
            <a:noFill/>
            <a:ln w="101600">
              <a:solidFill>
                <a:srgbClr val="FF00FF"/>
              </a:solidFill>
            </a:ln>
            <a:effectLst/>
          </c:spPr>
          <c:invertIfNegative val="0"/>
          <c:val>
            <c:numRef>
              <c:f>'KINDGESPREK-8'!$U$16</c:f>
              <c:numCache>
                <c:formatCode>0.0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B4F-4D22-9C0F-652C00A26AC9}"/>
            </c:ext>
          </c:extLst>
        </c:ser>
        <c:ser>
          <c:idx val="13"/>
          <c:order val="13"/>
          <c:tx>
            <c:strRef>
              <c:f>'KINDGESPREK-8'!$V$13</c:f>
              <c:strCache>
                <c:ptCount val="1"/>
                <c:pt idx="0">
                  <c:v>AANLEG</c:v>
                </c:pt>
              </c:strCache>
            </c:strRef>
          </c:tx>
          <c:spPr>
            <a:noFill/>
            <a:ln w="101600">
              <a:solidFill>
                <a:srgbClr val="7030A0"/>
              </a:solidFill>
              <a:prstDash val="sysDash"/>
            </a:ln>
            <a:effectLst/>
          </c:spPr>
          <c:invertIfNegative val="0"/>
          <c:val>
            <c:numRef>
              <c:f>'KINDGESPREK-8'!$V$16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BB4F-4D22-9C0F-652C00A26AC9}"/>
            </c:ext>
          </c:extLst>
        </c:ser>
        <c:ser>
          <c:idx val="14"/>
          <c:order val="14"/>
          <c:tx>
            <c:strRef>
              <c:f>'KINDGESPREK-8'!$W$13</c:f>
              <c:strCache>
                <c:ptCount val="1"/>
                <c:pt idx="0">
                  <c:v>SIGNAAL</c:v>
                </c:pt>
              </c:strCache>
            </c:strRef>
          </c:tx>
          <c:spPr>
            <a:noFill/>
            <a:ln w="101600">
              <a:solidFill>
                <a:srgbClr val="FF0000"/>
              </a:solidFill>
              <a:prstDash val="sysDot"/>
            </a:ln>
            <a:effectLst/>
          </c:spPr>
          <c:invertIfNegative val="0"/>
          <c:val>
            <c:numRef>
              <c:f>'KINDGESPREK-8'!$W$16</c:f>
              <c:numCache>
                <c:formatCode>General</c:formatCode>
                <c:ptCount val="1"/>
                <c:pt idx="0">
                  <c:v>4.3499999999999996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B4F-4D22-9C0F-652C00A26AC9}"/>
            </c:ext>
          </c:extLst>
        </c:ser>
        <c:ser>
          <c:idx val="15"/>
          <c:order val="15"/>
          <c:tx>
            <c:strRef>
              <c:f>'KINDGESPREK-8'!$X$13</c:f>
              <c:strCache>
                <c:ptCount val="1"/>
                <c:pt idx="0">
                  <c:v>LEERLING</c:v>
                </c:pt>
              </c:strCache>
            </c:strRef>
          </c:tx>
          <c:spPr>
            <a:noFill/>
            <a:ln w="101600">
              <a:solidFill>
                <a:srgbClr val="00B0F0"/>
              </a:solidFill>
              <a:prstDash val="sysDot"/>
            </a:ln>
            <a:effectLst/>
          </c:spPr>
          <c:invertIfNegative val="0"/>
          <c:val>
            <c:numRef>
              <c:f>'KINDGESPREK-8'!$X$16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BB4F-4D22-9C0F-652C00A26AC9}"/>
            </c:ext>
          </c:extLst>
        </c:ser>
        <c:ser>
          <c:idx val="16"/>
          <c:order val="16"/>
          <c:tx>
            <c:strRef>
              <c:f>'KINDGESPREK-8'!$Y$13</c:f>
              <c:strCache>
                <c:ptCount val="1"/>
                <c:pt idx="0">
                  <c:v>ONDER WATER</c:v>
                </c:pt>
              </c:strCache>
            </c:strRef>
          </c:tx>
          <c:spPr>
            <a:solidFill>
              <a:srgbClr val="00B0F0">
                <a:alpha val="40000"/>
              </a:srgbClr>
            </a:solidFill>
            <a:ln>
              <a:noFill/>
            </a:ln>
            <a:effectLst/>
          </c:spPr>
          <c:invertIfNegative val="0"/>
          <c:val>
            <c:numRef>
              <c:f>'KINDGESPREK-8'!$Y$16</c:f>
              <c:numCache>
                <c:formatCode>0.0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BB4F-4D22-9C0F-652C00A26A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50822080"/>
        <c:axId val="150815360"/>
      </c:barChart>
      <c:catAx>
        <c:axId val="1508192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0823520"/>
        <c:crosses val="autoZero"/>
        <c:auto val="1"/>
        <c:lblAlgn val="ctr"/>
        <c:lblOffset val="100"/>
        <c:noMultiLvlLbl val="0"/>
      </c:catAx>
      <c:valAx>
        <c:axId val="150823520"/>
        <c:scaling>
          <c:orientation val="minMax"/>
          <c:max val="10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crossAx val="150819200"/>
        <c:crosses val="autoZero"/>
        <c:crossBetween val="between"/>
        <c:majorUnit val="2"/>
      </c:valAx>
      <c:valAx>
        <c:axId val="150815360"/>
        <c:scaling>
          <c:orientation val="minMax"/>
        </c:scaling>
        <c:delete val="1"/>
        <c:axPos val="r"/>
        <c:numFmt formatCode="0.0" sourceLinked="1"/>
        <c:majorTickMark val="out"/>
        <c:minorTickMark val="none"/>
        <c:tickLblPos val="nextTo"/>
        <c:crossAx val="150822080"/>
        <c:crosses val="max"/>
        <c:crossBetween val="between"/>
      </c:valAx>
      <c:catAx>
        <c:axId val="150822080"/>
        <c:scaling>
          <c:orientation val="minMax"/>
        </c:scaling>
        <c:delete val="1"/>
        <c:axPos val="t"/>
        <c:majorTickMark val="out"/>
        <c:minorTickMark val="none"/>
        <c:tickLblPos val="nextTo"/>
        <c:crossAx val="150815360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24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</c:legendEntry>
      <c:layout>
        <c:manualLayout>
          <c:xMode val="edge"/>
          <c:yMode val="edge"/>
          <c:x val="0.78269668770742495"/>
          <c:y val="4.8615939713979664E-4"/>
          <c:w val="0.21730331229257499"/>
          <c:h val="0.8033486178189540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19050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574185078907985"/>
          <c:y val="1.8166797690271623E-2"/>
          <c:w val="0.71443354063060582"/>
          <c:h val="0.97064342943397097"/>
        </c:manualLayout>
      </c:layout>
      <c:barChart>
        <c:barDir val="col"/>
        <c:grouping val="clustered"/>
        <c:varyColors val="0"/>
        <c:ser>
          <c:idx val="5"/>
          <c:order val="0"/>
          <c:tx>
            <c:v>VWO</c:v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38AB-46EF-AF41-B008BFFFBD2C}"/>
            </c:ext>
          </c:extLst>
        </c:ser>
        <c:ser>
          <c:idx val="4"/>
          <c:order val="1"/>
          <c:tx>
            <c:v>HAVO</c:v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4.2</c:v>
              </c:pt>
            </c:numLit>
          </c:val>
          <c:extLst>
            <c:ext xmlns:c16="http://schemas.microsoft.com/office/drawing/2014/chart" uri="{C3380CC4-5D6E-409C-BE32-E72D297353CC}">
              <c16:uniqueId val="{00000001-38AB-46EF-AF41-B008BFFFBD2C}"/>
            </c:ext>
          </c:extLst>
        </c:ser>
        <c:ser>
          <c:idx val="3"/>
          <c:order val="2"/>
          <c:tx>
            <c:v>GTL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3.3</c:v>
              </c:pt>
            </c:numLit>
          </c:val>
          <c:extLst>
            <c:ext xmlns:c16="http://schemas.microsoft.com/office/drawing/2014/chart" uri="{C3380CC4-5D6E-409C-BE32-E72D297353CC}">
              <c16:uniqueId val="{00000002-38AB-46EF-AF41-B008BFFFBD2C}"/>
            </c:ext>
          </c:extLst>
        </c:ser>
        <c:ser>
          <c:idx val="2"/>
          <c:order val="3"/>
          <c:tx>
            <c:v>KBL</c:v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38AB-46EF-AF41-B008BFFFBD2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2.4</c:v>
              </c:pt>
            </c:numLit>
          </c:val>
          <c:extLst>
            <c:ext xmlns:c16="http://schemas.microsoft.com/office/drawing/2014/chart" uri="{C3380CC4-5D6E-409C-BE32-E72D297353CC}">
              <c16:uniqueId val="{00000005-38AB-46EF-AF41-B008BFFFBD2C}"/>
            </c:ext>
          </c:extLst>
        </c:ser>
        <c:ser>
          <c:idx val="1"/>
          <c:order val="4"/>
          <c:tx>
            <c:v>BBL</c:v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1.5</c:v>
              </c:pt>
            </c:numLit>
          </c:val>
          <c:extLst>
            <c:ext xmlns:c16="http://schemas.microsoft.com/office/drawing/2014/chart" uri="{C3380CC4-5D6E-409C-BE32-E72D297353CC}">
              <c16:uniqueId val="{00000006-38AB-46EF-AF41-B008BFFFBD2C}"/>
            </c:ext>
          </c:extLst>
        </c:ser>
        <c:ser>
          <c:idx val="0"/>
          <c:order val="5"/>
          <c:tx>
            <c:v>PRO</c:v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0.5</c:v>
              </c:pt>
            </c:numLit>
          </c:val>
          <c:extLst>
            <c:ext xmlns:c16="http://schemas.microsoft.com/office/drawing/2014/chart" uri="{C3380CC4-5D6E-409C-BE32-E72D297353CC}">
              <c16:uniqueId val="{00000007-38AB-46EF-AF41-B008BFFFBD2C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gapWidth val="0"/>
        <c:overlap val="100"/>
        <c:axId val="456738632"/>
        <c:axId val="456735888"/>
      </c:barChart>
      <c:catAx>
        <c:axId val="456738632"/>
        <c:scaling>
          <c:orientation val="minMax"/>
        </c:scaling>
        <c:delete val="1"/>
        <c:axPos val="b"/>
        <c:majorTickMark val="out"/>
        <c:minorTickMark val="none"/>
        <c:tickLblPos val="none"/>
        <c:crossAx val="456735888"/>
        <c:crosses val="autoZero"/>
        <c:auto val="1"/>
        <c:lblAlgn val="ctr"/>
        <c:lblOffset val="100"/>
        <c:noMultiLvlLbl val="0"/>
      </c:catAx>
      <c:valAx>
        <c:axId val="456735888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noFill/>
                <a:latin typeface="Arial"/>
                <a:ea typeface="Arial"/>
                <a:cs typeface="Arial"/>
              </a:defRPr>
            </a:pPr>
            <a:endParaRPr lang="nl-NL"/>
          </a:p>
        </c:txPr>
        <c:crossAx val="456738632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000000000000011" r="0.75000000000000011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0327419073026719E-2"/>
          <c:y val="8.1287293335315942E-3"/>
          <c:w val="0.82624386800184002"/>
          <c:h val="0.9493878078033004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'OP-3'!$K$13</c:f>
              <c:strCache>
                <c:ptCount val="1"/>
                <c:pt idx="0">
                  <c:v>TL-1</c:v>
                </c:pt>
              </c:strCache>
            </c:strRef>
          </c:tx>
          <c:spPr>
            <a:gradFill flip="none" rotWithShape="1"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0000">
                    <a:shade val="67500"/>
                    <a:satMod val="115000"/>
                  </a:srgbClr>
                </a:gs>
                <a:gs pos="100000">
                  <a:srgbClr val="FF0000">
                    <a:shade val="100000"/>
                    <a:satMod val="115000"/>
                  </a:srgbClr>
                </a:gs>
              </a:gsLst>
              <a:lin ang="0" scaled="1"/>
              <a:tileRect/>
            </a:gradFill>
            <a:ln>
              <a:noFill/>
            </a:ln>
            <a:effectLst/>
          </c:spPr>
          <c:invertIfNegative val="0"/>
          <c:val>
            <c:numRef>
              <c:f>'OP-3'!$K$15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B8-4AC2-9DC5-A104160CFD2E}"/>
            </c:ext>
          </c:extLst>
        </c:ser>
        <c:ser>
          <c:idx val="1"/>
          <c:order val="1"/>
          <c:tx>
            <c:strRef>
              <c:f>'OP-3'!$L$13</c:f>
              <c:strCache>
                <c:ptCount val="1"/>
                <c:pt idx="0">
                  <c:v>TL-2</c:v>
                </c:pt>
              </c:strCache>
            </c:strRef>
          </c:tx>
          <c:spPr>
            <a:gradFill>
              <a:gsLst>
                <a:gs pos="0">
                  <a:schemeClr val="bg2">
                    <a:lumMod val="50000"/>
                  </a:schemeClr>
                </a:gs>
                <a:gs pos="50000">
                  <a:srgbClr val="FF0000"/>
                </a:gs>
                <a:gs pos="100000">
                  <a:srgbClr val="FF0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'OP-3'!$L$15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B8-4AC2-9DC5-A104160CFD2E}"/>
            </c:ext>
          </c:extLst>
        </c:ser>
        <c:ser>
          <c:idx val="2"/>
          <c:order val="2"/>
          <c:tx>
            <c:strRef>
              <c:f>'OP-3'!$M$13</c:f>
              <c:strCache>
                <c:ptCount val="1"/>
                <c:pt idx="0">
                  <c:v>BL-1</c:v>
                </c:pt>
              </c:strCache>
            </c:strRef>
          </c:tx>
          <c:spPr>
            <a:gradFill>
              <a:gsLst>
                <a:gs pos="0">
                  <a:schemeClr val="bg2">
                    <a:lumMod val="50000"/>
                  </a:schemeClr>
                </a:gs>
                <a:gs pos="50000">
                  <a:srgbClr val="FFC000"/>
                </a:gs>
                <a:gs pos="100000">
                  <a:srgbClr val="FFC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'OP-3'!$M$15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0B8-4AC2-9DC5-A104160CFD2E}"/>
            </c:ext>
          </c:extLst>
        </c:ser>
        <c:ser>
          <c:idx val="3"/>
          <c:order val="3"/>
          <c:tx>
            <c:strRef>
              <c:f>'OP-3'!$N$13</c:f>
              <c:strCache>
                <c:ptCount val="1"/>
                <c:pt idx="0">
                  <c:v>BL-2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C000"/>
                </a:gs>
                <a:gs pos="100000">
                  <a:srgbClr val="FFC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'OP-3'!$N$15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0B8-4AC2-9DC5-A104160CFD2E}"/>
            </c:ext>
          </c:extLst>
        </c:ser>
        <c:ser>
          <c:idx val="4"/>
          <c:order val="4"/>
          <c:tx>
            <c:strRef>
              <c:f>'OP-3'!$O$13</c:f>
              <c:strCache>
                <c:ptCount val="1"/>
                <c:pt idx="0">
                  <c:v>SP-1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FF00"/>
                </a:gs>
                <a:gs pos="100000">
                  <a:srgbClr val="FFFF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'OP-3'!$O$15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0B8-4AC2-9DC5-A104160CFD2E}"/>
            </c:ext>
          </c:extLst>
        </c:ser>
        <c:ser>
          <c:idx val="5"/>
          <c:order val="5"/>
          <c:tx>
            <c:strRef>
              <c:f>'OP-3'!$P$13</c:f>
              <c:strCache>
                <c:ptCount val="1"/>
                <c:pt idx="0">
                  <c:v>SP2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FF00"/>
                </a:gs>
                <a:gs pos="100000">
                  <a:srgbClr val="FFFF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'OP-3'!$P$15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0B8-4AC2-9DC5-A104160CFD2E}"/>
            </c:ext>
          </c:extLst>
        </c:ser>
        <c:ser>
          <c:idx val="6"/>
          <c:order val="6"/>
          <c:tx>
            <c:strRef>
              <c:f>'OP-3'!$Q$13</c:f>
              <c:strCache>
                <c:ptCount val="1"/>
                <c:pt idx="0">
                  <c:v>WW-1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92D050"/>
                </a:gs>
                <a:gs pos="100000">
                  <a:srgbClr val="92D05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'OP-3'!$Q$15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0B8-4AC2-9DC5-A104160CFD2E}"/>
            </c:ext>
          </c:extLst>
        </c:ser>
        <c:ser>
          <c:idx val="7"/>
          <c:order val="7"/>
          <c:tx>
            <c:strRef>
              <c:f>'OP-3'!$R$13</c:f>
              <c:strCache>
                <c:ptCount val="1"/>
                <c:pt idx="0">
                  <c:v>WW-2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92D050"/>
                </a:gs>
                <a:gs pos="100000">
                  <a:srgbClr val="92D05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'OP-3'!$R$15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0B8-4AC2-9DC5-A104160CFD2E}"/>
            </c:ext>
          </c:extLst>
        </c:ser>
        <c:ser>
          <c:idx val="8"/>
          <c:order val="8"/>
          <c:tx>
            <c:strRef>
              <c:f>'OP-3'!$T$13</c:f>
              <c:strCache>
                <c:ptCount val="1"/>
                <c:pt idx="0">
                  <c:v>HR-1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00B0F0"/>
                </a:gs>
                <a:gs pos="100000">
                  <a:srgbClr val="00B0F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'OP-3'!$T$15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0B8-4AC2-9DC5-A104160CFD2E}"/>
            </c:ext>
          </c:extLst>
        </c:ser>
        <c:ser>
          <c:idx val="9"/>
          <c:order val="9"/>
          <c:tx>
            <c:strRef>
              <c:f>'OP-3'!$U$13</c:f>
              <c:strCache>
                <c:ptCount val="1"/>
                <c:pt idx="0">
                  <c:v>HR-2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00B0F0"/>
                </a:gs>
                <a:gs pos="100000">
                  <a:srgbClr val="00B0F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'OP-3'!$U$15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0B8-4AC2-9DC5-A104160CFD2E}"/>
            </c:ext>
          </c:extLst>
        </c:ser>
        <c:ser>
          <c:idx val="10"/>
          <c:order val="10"/>
          <c:tx>
            <c:strRef>
              <c:f>'OP-3'!$V$13</c:f>
              <c:strCache>
                <c:ptCount val="1"/>
                <c:pt idx="0">
                  <c:v>RW-1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CC00FF"/>
                </a:gs>
                <a:gs pos="100000">
                  <a:srgbClr val="FF00FF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'OP-3'!$V$15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0B8-4AC2-9DC5-A104160CFD2E}"/>
            </c:ext>
          </c:extLst>
        </c:ser>
        <c:ser>
          <c:idx val="11"/>
          <c:order val="11"/>
          <c:tx>
            <c:strRef>
              <c:f>'OP-3'!$W$13</c:f>
              <c:strCache>
                <c:ptCount val="1"/>
                <c:pt idx="0">
                  <c:v>RW-2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CC00FF"/>
                </a:gs>
                <a:gs pos="100000">
                  <a:srgbClr val="FF00FF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'OP-3'!$W$15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0B8-4AC2-9DC5-A104160CFD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10"/>
        <c:axId val="1690311392"/>
        <c:axId val="1690309952"/>
      </c:barChart>
      <c:barChart>
        <c:barDir val="col"/>
        <c:grouping val="clustered"/>
        <c:varyColors val="0"/>
        <c:ser>
          <c:idx val="12"/>
          <c:order val="12"/>
          <c:tx>
            <c:strRef>
              <c:f>'OP-3'!$X$13</c:f>
              <c:strCache>
                <c:ptCount val="1"/>
                <c:pt idx="0">
                  <c:v>GEM</c:v>
                </c:pt>
              </c:strCache>
            </c:strRef>
          </c:tx>
          <c:spPr>
            <a:noFill/>
            <a:ln w="101600">
              <a:solidFill>
                <a:srgbClr val="FF00FF"/>
              </a:solidFill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0B8-4AC2-9DC5-A104160CFD2E}"/>
                </c:ext>
              </c:extLst>
            </c:dLbl>
            <c:spPr>
              <a:solidFill>
                <a:srgbClr val="FF00FF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3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'OP-3'!$X$15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90B8-4AC2-9DC5-A104160CFD2E}"/>
            </c:ext>
          </c:extLst>
        </c:ser>
        <c:ser>
          <c:idx val="13"/>
          <c:order val="13"/>
          <c:tx>
            <c:strRef>
              <c:f>'OP-3'!$Y$13</c:f>
              <c:strCache>
                <c:ptCount val="1"/>
                <c:pt idx="0">
                  <c:v>AANLEG</c:v>
                </c:pt>
              </c:strCache>
            </c:strRef>
          </c:tx>
          <c:spPr>
            <a:noFill/>
            <a:ln w="101600">
              <a:solidFill>
                <a:srgbClr val="7030A0"/>
              </a:solidFill>
              <a:prstDash val="sysDash"/>
            </a:ln>
            <a:effectLst/>
          </c:spPr>
          <c:invertIfNegative val="0"/>
          <c:dLbls>
            <c:spPr>
              <a:solidFill>
                <a:srgbClr val="7030A0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3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'OP-3'!$Y$15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0B8-4AC2-9DC5-A104160CFD2E}"/>
            </c:ext>
          </c:extLst>
        </c:ser>
        <c:ser>
          <c:idx val="14"/>
          <c:order val="14"/>
          <c:tx>
            <c:strRef>
              <c:f>'OP-3'!$Z$13</c:f>
              <c:strCache>
                <c:ptCount val="1"/>
                <c:pt idx="0">
                  <c:v>SIGNAAL</c:v>
                </c:pt>
              </c:strCache>
            </c:strRef>
          </c:tx>
          <c:spPr>
            <a:noFill/>
            <a:ln w="101600">
              <a:solidFill>
                <a:srgbClr val="FF0000"/>
              </a:solidFill>
              <a:prstDash val="sysDot"/>
            </a:ln>
            <a:effectLst/>
          </c:spPr>
          <c:invertIfNegative val="0"/>
          <c:val>
            <c:numRef>
              <c:f>'OP-3'!$Z$15</c:f>
              <c:numCache>
                <c:formatCode>0.00</c:formatCode>
                <c:ptCount val="1"/>
                <c:pt idx="0">
                  <c:v>2.5049999999999999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90B8-4AC2-9DC5-A104160CFD2E}"/>
            </c:ext>
          </c:extLst>
        </c:ser>
        <c:ser>
          <c:idx val="15"/>
          <c:order val="15"/>
          <c:tx>
            <c:strRef>
              <c:f>'OP-3'!$AA$13</c:f>
              <c:strCache>
                <c:ptCount val="1"/>
                <c:pt idx="0">
                  <c:v>LEERLING</c:v>
                </c:pt>
              </c:strCache>
            </c:strRef>
          </c:tx>
          <c:spPr>
            <a:noFill/>
            <a:ln w="101600">
              <a:solidFill>
                <a:schemeClr val="accent1"/>
              </a:solidFill>
              <a:prstDash val="sysDot"/>
            </a:ln>
            <a:effectLst/>
          </c:spPr>
          <c:invertIfNegative val="0"/>
          <c:val>
            <c:numRef>
              <c:f>'OP-3'!$AA$15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90B8-4AC2-9DC5-A104160CFD2E}"/>
            </c:ext>
          </c:extLst>
        </c:ser>
        <c:ser>
          <c:idx val="16"/>
          <c:order val="16"/>
          <c:tx>
            <c:strRef>
              <c:f>'OP-3'!$AB$13</c:f>
              <c:strCache>
                <c:ptCount val="1"/>
                <c:pt idx="0">
                  <c:v>ONDER WATER</c:v>
                </c:pt>
              </c:strCache>
            </c:strRef>
          </c:tx>
          <c:spPr>
            <a:solidFill>
              <a:srgbClr val="00B0F0">
                <a:alpha val="40000"/>
              </a:srgbClr>
            </a:solidFill>
            <a:ln>
              <a:noFill/>
            </a:ln>
            <a:effectLst/>
          </c:spPr>
          <c:invertIfNegative val="0"/>
          <c:val>
            <c:numRef>
              <c:f>'OP-3'!$AB$15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0B8-4AC2-9DC5-A104160CFD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43339360"/>
        <c:axId val="1576776848"/>
      </c:barChart>
      <c:catAx>
        <c:axId val="16903113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690309952"/>
        <c:crosses val="autoZero"/>
        <c:auto val="1"/>
        <c:lblAlgn val="ctr"/>
        <c:lblOffset val="100"/>
        <c:noMultiLvlLbl val="0"/>
      </c:catAx>
      <c:valAx>
        <c:axId val="1690309952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690311392"/>
        <c:crosses val="autoZero"/>
        <c:crossBetween val="between"/>
        <c:majorUnit val="1"/>
      </c:valAx>
      <c:valAx>
        <c:axId val="1576776848"/>
        <c:scaling>
          <c:orientation val="minMax"/>
        </c:scaling>
        <c:delete val="1"/>
        <c:axPos val="r"/>
        <c:numFmt formatCode="0.00" sourceLinked="1"/>
        <c:majorTickMark val="out"/>
        <c:minorTickMark val="none"/>
        <c:tickLblPos val="nextTo"/>
        <c:crossAx val="1243339360"/>
        <c:crosses val="max"/>
        <c:crossBetween val="between"/>
      </c:valAx>
      <c:catAx>
        <c:axId val="1243339360"/>
        <c:scaling>
          <c:orientation val="minMax"/>
        </c:scaling>
        <c:delete val="1"/>
        <c:axPos val="b"/>
        <c:majorTickMark val="out"/>
        <c:minorTickMark val="none"/>
        <c:tickLblPos val="nextTo"/>
        <c:crossAx val="15767768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6461937605337713"/>
          <c:y val="9.5695429075550766E-3"/>
          <c:w val="0.13158596011686147"/>
          <c:h val="0.9688314674489620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255454318995795E-2"/>
          <c:y val="2.7853992993536886E-2"/>
          <c:w val="0.75662018574648249"/>
          <c:h val="0.9010728834267428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'KINDGESPREK-3'!$I$13</c:f>
              <c:strCache>
                <c:ptCount val="1"/>
                <c:pt idx="0">
                  <c:v>TL-1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FF0000"/>
                </a:gs>
                <a:gs pos="100000">
                  <a:srgbClr val="FF000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'KINDGESPREK-3'!$I$16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DD-43B8-A07F-CAD1C8E4EBE1}"/>
            </c:ext>
          </c:extLst>
        </c:ser>
        <c:ser>
          <c:idx val="1"/>
          <c:order val="1"/>
          <c:tx>
            <c:strRef>
              <c:f>'KINDGESPREK-3'!$J$13</c:f>
              <c:strCache>
                <c:ptCount val="1"/>
                <c:pt idx="0">
                  <c:v>TL-2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FF0000"/>
                </a:gs>
                <a:gs pos="100000">
                  <a:srgbClr val="FF000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'KINDGESPREK-3'!$J$16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8DD-43B8-A07F-CAD1C8E4EBE1}"/>
            </c:ext>
          </c:extLst>
        </c:ser>
        <c:ser>
          <c:idx val="2"/>
          <c:order val="2"/>
          <c:tx>
            <c:strRef>
              <c:f>'KINDGESPREK-3'!$K$13</c:f>
              <c:strCache>
                <c:ptCount val="1"/>
                <c:pt idx="0">
                  <c:v>BL-1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FFC000"/>
                </a:gs>
                <a:gs pos="100000">
                  <a:srgbClr val="FFC00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'KINDGESPREK-3'!$K$16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8DD-43B8-A07F-CAD1C8E4EBE1}"/>
            </c:ext>
          </c:extLst>
        </c:ser>
        <c:ser>
          <c:idx val="3"/>
          <c:order val="3"/>
          <c:tx>
            <c:strRef>
              <c:f>'KINDGESPREK-3'!$L$13</c:f>
              <c:strCache>
                <c:ptCount val="1"/>
                <c:pt idx="0">
                  <c:v>BL-2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FFC000"/>
                </a:gs>
                <a:gs pos="100000">
                  <a:srgbClr val="FFC00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'KINDGESPREK-3'!$L$16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8DD-43B8-A07F-CAD1C8E4EBE1}"/>
            </c:ext>
          </c:extLst>
        </c:ser>
        <c:ser>
          <c:idx val="4"/>
          <c:order val="4"/>
          <c:tx>
            <c:strRef>
              <c:f>'KINDGESPREK-3'!$M$13</c:f>
              <c:strCache>
                <c:ptCount val="1"/>
                <c:pt idx="0">
                  <c:v>SP-1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FFFF00"/>
                </a:gs>
                <a:gs pos="100000">
                  <a:srgbClr val="FFFF0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'KINDGESPREK-3'!$M$16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8DD-43B8-A07F-CAD1C8E4EBE1}"/>
            </c:ext>
          </c:extLst>
        </c:ser>
        <c:ser>
          <c:idx val="5"/>
          <c:order val="5"/>
          <c:tx>
            <c:strRef>
              <c:f>'KINDGESPREK-3'!$N$13</c:f>
              <c:strCache>
                <c:ptCount val="1"/>
                <c:pt idx="0">
                  <c:v>SP2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FFFF00"/>
                </a:gs>
                <a:gs pos="100000">
                  <a:srgbClr val="FFFF0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'KINDGESPREK-3'!$N$16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8DD-43B8-A07F-CAD1C8E4EBE1}"/>
            </c:ext>
          </c:extLst>
        </c:ser>
        <c:ser>
          <c:idx val="6"/>
          <c:order val="6"/>
          <c:tx>
            <c:strRef>
              <c:f>'KINDGESPREK-3'!$O$13</c:f>
              <c:strCache>
                <c:ptCount val="1"/>
                <c:pt idx="0">
                  <c:v>WW-1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92D050"/>
                </a:gs>
                <a:gs pos="100000">
                  <a:srgbClr val="92D05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'KINDGESPREK-3'!$O$16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8DD-43B8-A07F-CAD1C8E4EBE1}"/>
            </c:ext>
          </c:extLst>
        </c:ser>
        <c:ser>
          <c:idx val="7"/>
          <c:order val="7"/>
          <c:tx>
            <c:strRef>
              <c:f>'KINDGESPREK-3'!$P$13</c:f>
              <c:strCache>
                <c:ptCount val="1"/>
                <c:pt idx="0">
                  <c:v>WW-2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92D050"/>
                </a:gs>
                <a:gs pos="100000">
                  <a:srgbClr val="92D05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'KINDGESPREK-3'!$P$16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8DD-43B8-A07F-CAD1C8E4EBE1}"/>
            </c:ext>
          </c:extLst>
        </c:ser>
        <c:ser>
          <c:idx val="8"/>
          <c:order val="8"/>
          <c:tx>
            <c:strRef>
              <c:f>'KINDGESPREK-3'!$Q$13</c:f>
              <c:strCache>
                <c:ptCount val="1"/>
                <c:pt idx="0">
                  <c:v>HR-1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00B0F0"/>
                </a:gs>
                <a:gs pos="100000">
                  <a:srgbClr val="00B0F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'KINDGESPREK-3'!$Q$16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8DD-43B8-A07F-CAD1C8E4EBE1}"/>
            </c:ext>
          </c:extLst>
        </c:ser>
        <c:ser>
          <c:idx val="9"/>
          <c:order val="9"/>
          <c:tx>
            <c:strRef>
              <c:f>'KINDGESPREK-3'!$R$13</c:f>
              <c:strCache>
                <c:ptCount val="1"/>
                <c:pt idx="0">
                  <c:v>HR-2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00B0F0"/>
                </a:gs>
                <a:gs pos="100000">
                  <a:srgbClr val="00B0F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'KINDGESPREK-3'!$R$16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8DD-43B8-A07F-CAD1C8E4EBE1}"/>
            </c:ext>
          </c:extLst>
        </c:ser>
        <c:ser>
          <c:idx val="10"/>
          <c:order val="10"/>
          <c:tx>
            <c:strRef>
              <c:f>'KINDGESPREK-3'!$S$13</c:f>
              <c:strCache>
                <c:ptCount val="1"/>
                <c:pt idx="0">
                  <c:v>RW-1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CC00FF"/>
                </a:gs>
                <a:gs pos="100000">
                  <a:srgbClr val="CC00FF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'KINDGESPREK-3'!$S$16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8DD-43B8-A07F-CAD1C8E4EBE1}"/>
            </c:ext>
          </c:extLst>
        </c:ser>
        <c:ser>
          <c:idx val="11"/>
          <c:order val="11"/>
          <c:tx>
            <c:strRef>
              <c:f>'KINDGESPREK-3'!$T$13</c:f>
              <c:strCache>
                <c:ptCount val="1"/>
                <c:pt idx="0">
                  <c:v>RW-2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CC00FF"/>
                </a:gs>
                <a:gs pos="100000">
                  <a:srgbClr val="CC00FF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'KINDGESPREK-3'!$T$16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8DD-43B8-A07F-CAD1C8E4EB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-10"/>
        <c:axId val="150819200"/>
        <c:axId val="150823520"/>
      </c:barChart>
      <c:barChart>
        <c:barDir val="col"/>
        <c:grouping val="clustered"/>
        <c:varyColors val="0"/>
        <c:ser>
          <c:idx val="12"/>
          <c:order val="12"/>
          <c:tx>
            <c:strRef>
              <c:f>'KINDGESPREK-3'!$U$13</c:f>
              <c:strCache>
                <c:ptCount val="1"/>
                <c:pt idx="0">
                  <c:v>GEM</c:v>
                </c:pt>
              </c:strCache>
            </c:strRef>
          </c:tx>
          <c:spPr>
            <a:noFill/>
            <a:ln w="101600">
              <a:solidFill>
                <a:srgbClr val="FF00FF"/>
              </a:solidFill>
            </a:ln>
            <a:effectLst/>
          </c:spPr>
          <c:invertIfNegative val="0"/>
          <c:val>
            <c:numRef>
              <c:f>'KINDGESPREK-3'!$U$16</c:f>
              <c:numCache>
                <c:formatCode>0.0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8DD-43B8-A07F-CAD1C8E4EBE1}"/>
            </c:ext>
          </c:extLst>
        </c:ser>
        <c:ser>
          <c:idx val="13"/>
          <c:order val="13"/>
          <c:tx>
            <c:strRef>
              <c:f>'KINDGESPREK-3'!$V$13</c:f>
              <c:strCache>
                <c:ptCount val="1"/>
                <c:pt idx="0">
                  <c:v>AANLEG</c:v>
                </c:pt>
              </c:strCache>
            </c:strRef>
          </c:tx>
          <c:spPr>
            <a:noFill/>
            <a:ln w="101600">
              <a:solidFill>
                <a:srgbClr val="7030A0"/>
              </a:solidFill>
              <a:prstDash val="sysDash"/>
            </a:ln>
            <a:effectLst/>
          </c:spPr>
          <c:invertIfNegative val="0"/>
          <c:val>
            <c:numRef>
              <c:f>'KINDGESPREK-3'!$V$16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E8DD-43B8-A07F-CAD1C8E4EBE1}"/>
            </c:ext>
          </c:extLst>
        </c:ser>
        <c:ser>
          <c:idx val="14"/>
          <c:order val="14"/>
          <c:tx>
            <c:strRef>
              <c:f>'KINDGESPREK-3'!$W$13</c:f>
              <c:strCache>
                <c:ptCount val="1"/>
                <c:pt idx="0">
                  <c:v>SIGNAAL</c:v>
                </c:pt>
              </c:strCache>
            </c:strRef>
          </c:tx>
          <c:spPr>
            <a:noFill/>
            <a:ln w="101600">
              <a:solidFill>
                <a:srgbClr val="FF0000"/>
              </a:solidFill>
              <a:prstDash val="sysDot"/>
            </a:ln>
            <a:effectLst/>
          </c:spPr>
          <c:invertIfNegative val="0"/>
          <c:val>
            <c:numRef>
              <c:f>'KINDGESPREK-3'!$W$16</c:f>
              <c:numCache>
                <c:formatCode>General</c:formatCode>
                <c:ptCount val="1"/>
                <c:pt idx="0">
                  <c:v>4.3499999999999996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8DD-43B8-A07F-CAD1C8E4EBE1}"/>
            </c:ext>
          </c:extLst>
        </c:ser>
        <c:ser>
          <c:idx val="15"/>
          <c:order val="15"/>
          <c:tx>
            <c:strRef>
              <c:f>'KINDGESPREK-3'!$X$13</c:f>
              <c:strCache>
                <c:ptCount val="1"/>
                <c:pt idx="0">
                  <c:v>LEERLING</c:v>
                </c:pt>
              </c:strCache>
            </c:strRef>
          </c:tx>
          <c:spPr>
            <a:noFill/>
            <a:ln w="101600">
              <a:solidFill>
                <a:srgbClr val="00B0F0"/>
              </a:solidFill>
              <a:prstDash val="sysDot"/>
            </a:ln>
            <a:effectLst/>
          </c:spPr>
          <c:invertIfNegative val="0"/>
          <c:val>
            <c:numRef>
              <c:f>'KINDGESPREK-3'!$X$16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E8DD-43B8-A07F-CAD1C8E4EBE1}"/>
            </c:ext>
          </c:extLst>
        </c:ser>
        <c:ser>
          <c:idx val="16"/>
          <c:order val="16"/>
          <c:tx>
            <c:strRef>
              <c:f>'KINDGESPREK-3'!$Y$13</c:f>
              <c:strCache>
                <c:ptCount val="1"/>
                <c:pt idx="0">
                  <c:v>ONDER WATER</c:v>
                </c:pt>
              </c:strCache>
            </c:strRef>
          </c:tx>
          <c:spPr>
            <a:solidFill>
              <a:srgbClr val="00B0F0">
                <a:alpha val="40000"/>
              </a:srgbClr>
            </a:solidFill>
            <a:ln>
              <a:noFill/>
            </a:ln>
            <a:effectLst/>
          </c:spPr>
          <c:invertIfNegative val="0"/>
          <c:val>
            <c:numRef>
              <c:f>'KINDGESPREK-3'!$Y$16</c:f>
              <c:numCache>
                <c:formatCode>0.0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E8DD-43B8-A07F-CAD1C8E4EB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50822080"/>
        <c:axId val="150815360"/>
      </c:barChart>
      <c:catAx>
        <c:axId val="1508192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0823520"/>
        <c:crosses val="autoZero"/>
        <c:auto val="1"/>
        <c:lblAlgn val="ctr"/>
        <c:lblOffset val="100"/>
        <c:noMultiLvlLbl val="0"/>
      </c:catAx>
      <c:valAx>
        <c:axId val="150823520"/>
        <c:scaling>
          <c:orientation val="minMax"/>
          <c:max val="10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crossAx val="150819200"/>
        <c:crosses val="autoZero"/>
        <c:crossBetween val="between"/>
        <c:majorUnit val="2"/>
      </c:valAx>
      <c:valAx>
        <c:axId val="150815360"/>
        <c:scaling>
          <c:orientation val="minMax"/>
        </c:scaling>
        <c:delete val="1"/>
        <c:axPos val="r"/>
        <c:numFmt formatCode="0.0" sourceLinked="1"/>
        <c:majorTickMark val="out"/>
        <c:minorTickMark val="none"/>
        <c:tickLblPos val="nextTo"/>
        <c:crossAx val="150822080"/>
        <c:crosses val="max"/>
        <c:crossBetween val="between"/>
      </c:valAx>
      <c:catAx>
        <c:axId val="150822080"/>
        <c:scaling>
          <c:orientation val="minMax"/>
        </c:scaling>
        <c:delete val="1"/>
        <c:axPos val="t"/>
        <c:majorTickMark val="out"/>
        <c:minorTickMark val="none"/>
        <c:tickLblPos val="nextTo"/>
        <c:crossAx val="150815360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24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</c:legendEntry>
      <c:layout>
        <c:manualLayout>
          <c:xMode val="edge"/>
          <c:yMode val="edge"/>
          <c:x val="0.78269668770742495"/>
          <c:y val="4.8615939713979664E-4"/>
          <c:w val="0.21730331229257499"/>
          <c:h val="0.8033486178189540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19050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546119738647062E-2"/>
          <c:y val="8.9285714285714288E-2"/>
          <c:w val="0.87722201668992383"/>
          <c:h val="0.67321428571428577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9999FF" mc:Ignorable="a14" a14:legacySpreadsheetColorIndex="24"/>
                </a:gs>
                <a:gs pos="50000">
                  <a:srgbClr xmlns:mc="http://schemas.openxmlformats.org/markup-compatibility/2006" xmlns:a14="http://schemas.microsoft.com/office/drawing/2010/main" val="FFFFFF" mc:Ignorable="a14" a14:legacySpreadsheetColorIndex="9"/>
                </a:gs>
                <a:gs pos="100000">
                  <a:srgbClr xmlns:mc="http://schemas.openxmlformats.org/markup-compatibility/2006" xmlns:a14="http://schemas.microsoft.com/office/drawing/2010/main" val="9999FF" mc:Ignorable="a14" a14:legacySpreadsheetColorIndex="24"/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3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FF8080" mc:Ignorable="a14" a14:legacySpreadsheetColorIndex="29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FF8080" mc:Ignorable="a14" a14:legacySpreadsheetColorIndex="29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6EEE-4BD1-84DC-BC0456A7675C}"/>
              </c:ext>
            </c:extLst>
          </c:dPt>
          <c:dPt>
            <c:idx val="4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FF8080" mc:Ignorable="a14" a14:legacySpreadsheetColorIndex="29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FF8080" mc:Ignorable="a14" a14:legacySpreadsheetColorIndex="29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6EEE-4BD1-84DC-BC0456A7675C}"/>
              </c:ext>
            </c:extLst>
          </c:dPt>
          <c:dPt>
            <c:idx val="5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FF00FF" mc:Ignorable="a14" a14:legacySpreadsheetColorIndex="14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FF00FF" mc:Ignorable="a14" a14:legacySpreadsheetColorIndex="14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EEE-4BD1-84DC-BC0456A7675C}"/>
              </c:ext>
            </c:extLst>
          </c:dPt>
          <c:dPt>
            <c:idx val="6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FFFF00" mc:Ignorable="a14" a14:legacySpreadsheetColorIndex="13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FFFF00" mc:Ignorable="a14" a14:legacySpreadsheetColorIndex="13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6EEE-4BD1-84DC-BC0456A7675C}"/>
              </c:ext>
            </c:extLst>
          </c:dPt>
          <c:dPt>
            <c:idx val="7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CC99FF" mc:Ignorable="a14" a14:legacySpreadsheetColorIndex="46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CC99FF" mc:Ignorable="a14" a14:legacySpreadsheetColorIndex="46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EEE-4BD1-84DC-BC0456A7675C}"/>
              </c:ext>
            </c:extLst>
          </c:dPt>
          <c:dPt>
            <c:idx val="8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993366" mc:Ignorable="a14" a14:legacySpreadsheetColorIndex="61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993366" mc:Ignorable="a14" a14:legacySpreadsheetColorIndex="61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EEE-4BD1-84DC-BC0456A7675C}"/>
              </c:ext>
            </c:extLst>
          </c:dPt>
          <c:dPt>
            <c:idx val="9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99CC00" mc:Ignorable="a14" a14:legacySpreadsheetColorIndex="50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99CC00" mc:Ignorable="a14" a14:legacySpreadsheetColorIndex="50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6EEE-4BD1-84DC-BC0456A7675C}"/>
              </c:ext>
            </c:extLst>
          </c:dPt>
          <c:dPt>
            <c:idx val="10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99CC00" mc:Ignorable="a14" a14:legacySpreadsheetColorIndex="50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99CC00" mc:Ignorable="a14" a14:legacySpreadsheetColorIndex="50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6EEE-4BD1-84DC-BC0456A7675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'M4'!$D$62:$AO$62</c:f>
              <c:strCache>
                <c:ptCount val="13"/>
                <c:pt idx="0">
                  <c:v>technisch lezen</c:v>
                </c:pt>
                <c:pt idx="1">
                  <c:v>begrijpend lezen</c:v>
                </c:pt>
                <c:pt idx="2">
                  <c:v>spellen</c:v>
                </c:pt>
                <c:pt idx="3">
                  <c:v>ww spellen</c:v>
                </c:pt>
                <c:pt idx="4">
                  <c:v>hoofdrekenen</c:v>
                </c:pt>
                <c:pt idx="5">
                  <c:v>rekenen &amp; wiskunde</c:v>
                </c:pt>
                <c:pt idx="6">
                  <c:v>eindresultaat</c:v>
                </c:pt>
                <c:pt idx="7">
                  <c:v>doublure</c:v>
                </c:pt>
                <c:pt idx="8">
                  <c:v>specifieke onderwijsbehoefte</c:v>
                </c:pt>
                <c:pt idx="9">
                  <c:v>sociaal competent</c:v>
                </c:pt>
                <c:pt idx="10">
                  <c:v>plaatsing VO</c:v>
                </c:pt>
                <c:pt idx="11">
                  <c:v>plaatsing VO</c:v>
                </c:pt>
                <c:pt idx="12">
                  <c:v>positie VO na 3 jr. </c:v>
                </c:pt>
              </c:strCache>
            </c:strRef>
          </c:cat>
          <c:val>
            <c:numRef>
              <c:f>'M4'!$D$63:$AO$63</c:f>
              <c:numCache>
                <c:formatCode>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 formatCode="0.00%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6EEE-4BD1-84DC-BC0456A76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82691784"/>
        <c:axId val="382694528"/>
      </c:barChart>
      <c:catAx>
        <c:axId val="3826917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resultaten per indicator</a:t>
                </a:r>
              </a:p>
            </c:rich>
          </c:tx>
          <c:layout>
            <c:manualLayout>
              <c:xMode val="edge"/>
              <c:yMode val="edge"/>
              <c:x val="0.3877224383159884"/>
              <c:y val="8.9285714285714281E-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3826945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8269452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382691784"/>
        <c:crosses val="autoZero"/>
        <c:crossBetween val="between"/>
        <c:majorUnit val="0.2"/>
      </c:valAx>
      <c:spPr>
        <a:gradFill rotWithShape="0">
          <a:gsLst>
            <a:gs pos="0">
              <a:srgbClr xmlns:mc="http://schemas.openxmlformats.org/markup-compatibility/2006" xmlns:a14="http://schemas.microsoft.com/office/drawing/2010/main" val="FFFF00" mc:Ignorable="a14" a14:legacySpreadsheetColorIndex="13"/>
            </a:gs>
            <a:gs pos="100000">
              <a:srgbClr xmlns:mc="http://schemas.openxmlformats.org/markup-compatibility/2006" xmlns:a14="http://schemas.microsoft.com/office/drawing/2010/main" val="CCFFFF" mc:Ignorable="a14" a14:legacySpreadsheetColorIndex="41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676165859380091"/>
          <c:y val="9.6774362914361617E-2"/>
          <c:w val="0.72064119550815608"/>
          <c:h val="0.82078996694032635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'M4'!$B$74</c:f>
              <c:strCache>
                <c:ptCount val="1"/>
                <c:pt idx="0">
                  <c:v>Aanleg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3366FF" mc:Ignorable="a14" a14:legacySpreadsheetColorIndex="48"/>
                </a:gs>
                <a:gs pos="50000">
                  <a:srgbClr xmlns:mc="http://schemas.openxmlformats.org/markup-compatibility/2006" xmlns:a14="http://schemas.microsoft.com/office/drawing/2010/main" val="FFFFFF" mc:Ignorable="a14" a14:legacySpreadsheetColorIndex="9"/>
                </a:gs>
                <a:gs pos="100000">
                  <a:srgbClr xmlns:mc="http://schemas.openxmlformats.org/markup-compatibility/2006" xmlns:a14="http://schemas.microsoft.com/office/drawing/2010/main" val="3366FF" mc:Ignorable="a14" a14:legacySpreadsheetColorIndex="48"/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795F-4E29-8D0F-4AB032EE0CF6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795F-4E29-8D0F-4AB032EE0CF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95F-4E29-8D0F-4AB032EE0CF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95F-4E29-8D0F-4AB032EE0CF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95F-4E29-8D0F-4AB032EE0CF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'M4'!$D$66:$H$66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'M4'!$D$74:$H$74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95F-4E29-8D0F-4AB032EE0CF6}"/>
            </c:ext>
          </c:extLst>
        </c:ser>
        <c:ser>
          <c:idx val="2"/>
          <c:order val="2"/>
          <c:tx>
            <c:strRef>
              <c:f>'M4'!$B$75</c:f>
              <c:strCache>
                <c:ptCount val="1"/>
                <c:pt idx="0">
                  <c:v>Resultaat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FF9900" mc:Ignorable="a14" a14:legacySpreadsheetColorIndex="52"/>
                </a:gs>
                <a:gs pos="50000">
                  <a:srgbClr xmlns:mc="http://schemas.openxmlformats.org/markup-compatibility/2006" xmlns:a14="http://schemas.microsoft.com/office/drawing/2010/main" val="FFFFFF" mc:Ignorable="a14" a14:legacySpreadsheetColorIndex="9"/>
                </a:gs>
                <a:gs pos="100000">
                  <a:srgbClr xmlns:mc="http://schemas.openxmlformats.org/markup-compatibility/2006" xmlns:a14="http://schemas.microsoft.com/office/drawing/2010/main" val="FF9900" mc:Ignorable="a14" a14:legacySpreadsheetColorIndex="52"/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'M4'!$D$66:$H$66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'M4'!$D$75:$H$75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95F-4E29-8D0F-4AB032EE0C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382692176"/>
        <c:axId val="528134512"/>
      </c:barChart>
      <c:barChart>
        <c:barDir val="col"/>
        <c:grouping val="clustered"/>
        <c:varyColors val="0"/>
        <c:ser>
          <c:idx val="0"/>
          <c:order val="0"/>
          <c:tx>
            <c:strRef>
              <c:f>'M4'!$B$67</c:f>
              <c:strCache>
                <c:ptCount val="1"/>
                <c:pt idx="0">
                  <c:v>Norm</c:v>
                </c:pt>
              </c:strCache>
            </c:strRef>
          </c:tx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'M4'!$D$66:$H$66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'M4'!$D$67:$H$67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95F-4E29-8D0F-4AB032EE0C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28129024"/>
        <c:axId val="380862776"/>
      </c:barChart>
      <c:catAx>
        <c:axId val="3826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281345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2813451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382692176"/>
        <c:crosses val="autoZero"/>
        <c:crossBetween val="between"/>
        <c:majorUnit val="0.2"/>
      </c:valAx>
      <c:catAx>
        <c:axId val="528129024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aanleg - resultaat</a:t>
                </a:r>
              </a:p>
            </c:rich>
          </c:tx>
          <c:layout>
            <c:manualLayout>
              <c:xMode val="edge"/>
              <c:yMode val="edge"/>
              <c:x val="0.36121027824235974"/>
              <c:y val="1.612906048572693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crossAx val="380862776"/>
        <c:crosses val="autoZero"/>
        <c:auto val="1"/>
        <c:lblAlgn val="ctr"/>
        <c:lblOffset val="100"/>
        <c:noMultiLvlLbl val="0"/>
      </c:catAx>
      <c:valAx>
        <c:axId val="38086277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28129024"/>
        <c:crosses val="max"/>
        <c:crossBetween val="between"/>
      </c:valAx>
      <c:spPr>
        <a:gradFill rotWithShape="0">
          <a:gsLst>
            <a:gs pos="0">
              <a:srgbClr xmlns:mc="http://schemas.openxmlformats.org/markup-compatibility/2006" xmlns:a14="http://schemas.microsoft.com/office/drawing/2010/main" val="FFFF00" mc:Ignorable="a14" a14:legacySpreadsheetColorIndex="13"/>
            </a:gs>
            <a:gs pos="100000">
              <a:srgbClr xmlns:mc="http://schemas.openxmlformats.org/markup-compatibility/2006" xmlns:a14="http://schemas.microsoft.com/office/drawing/2010/main" val="CCFFFF" mc:Ignorable="a14" a14:legacySpreadsheetColorIndex="41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469758248441539"/>
          <c:y val="0.43906886877812218"/>
          <c:w val="0.13345207324225114"/>
          <c:h val="0.1146955412318359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START!A1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hyperlink" Target="#INTRO!A1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png"/><Relationship Id="rId13" Type="http://schemas.openxmlformats.org/officeDocument/2006/relationships/hyperlink" Target="#'OP-3'!A1"/><Relationship Id="rId3" Type="http://schemas.microsoft.com/office/2007/relationships/hdphoto" Target="../media/hdphoto1.wdp"/><Relationship Id="rId7" Type="http://schemas.microsoft.com/office/2007/relationships/hdphoto" Target="../media/hdphoto3.wdp"/><Relationship Id="rId12" Type="http://schemas.openxmlformats.org/officeDocument/2006/relationships/hyperlink" Target="#'E3'!A1"/><Relationship Id="rId2" Type="http://schemas.openxmlformats.org/officeDocument/2006/relationships/image" Target="../media/image9.png"/><Relationship Id="rId1" Type="http://schemas.openxmlformats.org/officeDocument/2006/relationships/chart" Target="../charts/chart7.xml"/><Relationship Id="rId6" Type="http://schemas.openxmlformats.org/officeDocument/2006/relationships/image" Target="../media/image11.png"/><Relationship Id="rId11" Type="http://schemas.openxmlformats.org/officeDocument/2006/relationships/hyperlink" Target="#'M3'!A1"/><Relationship Id="rId5" Type="http://schemas.microsoft.com/office/2007/relationships/hdphoto" Target="../media/hdphoto2.wdp"/><Relationship Id="rId10" Type="http://schemas.openxmlformats.org/officeDocument/2006/relationships/hyperlink" Target="#START!A1"/><Relationship Id="rId4" Type="http://schemas.openxmlformats.org/officeDocument/2006/relationships/image" Target="../media/image10.png"/><Relationship Id="rId9" Type="http://schemas.microsoft.com/office/2007/relationships/hdphoto" Target="../media/hdphoto4.wdp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hyperlink" Target="#START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6" Type="http://schemas.openxmlformats.org/officeDocument/2006/relationships/hyperlink" Target="#'KINDGESPREK-4'!A1"/><Relationship Id="rId5" Type="http://schemas.openxmlformats.org/officeDocument/2006/relationships/hyperlink" Target="#'OP-4'!A1"/><Relationship Id="rId4" Type="http://schemas.openxmlformats.org/officeDocument/2006/relationships/hyperlink" Target="#'E4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'M4'!A1"/><Relationship Id="rId2" Type="http://schemas.openxmlformats.org/officeDocument/2006/relationships/chart" Target="../charts/chart11.xml"/><Relationship Id="rId1" Type="http://schemas.openxmlformats.org/officeDocument/2006/relationships/chart" Target="../charts/chart10.xml"/><Relationship Id="rId6" Type="http://schemas.openxmlformats.org/officeDocument/2006/relationships/hyperlink" Target="#'KINDGESPREK-4'!A1"/><Relationship Id="rId5" Type="http://schemas.openxmlformats.org/officeDocument/2006/relationships/hyperlink" Target="#'OP-4'!A1"/><Relationship Id="rId4" Type="http://schemas.openxmlformats.org/officeDocument/2006/relationships/hyperlink" Target="#START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hyperlink" Target="#START!A1"/><Relationship Id="rId2" Type="http://schemas.openxmlformats.org/officeDocument/2006/relationships/chart" Target="../charts/chart13.xml"/><Relationship Id="rId1" Type="http://schemas.openxmlformats.org/officeDocument/2006/relationships/chart" Target="../charts/chart12.xml"/><Relationship Id="rId6" Type="http://schemas.openxmlformats.org/officeDocument/2006/relationships/hyperlink" Target="#'KINDGESPREK-4'!A1"/><Relationship Id="rId5" Type="http://schemas.openxmlformats.org/officeDocument/2006/relationships/hyperlink" Target="#'E4'!A1"/><Relationship Id="rId4" Type="http://schemas.openxmlformats.org/officeDocument/2006/relationships/hyperlink" Target="#'M4'!A1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png"/><Relationship Id="rId13" Type="http://schemas.openxmlformats.org/officeDocument/2006/relationships/hyperlink" Target="#'OP-4'!A1"/><Relationship Id="rId3" Type="http://schemas.microsoft.com/office/2007/relationships/hdphoto" Target="../media/hdphoto1.wdp"/><Relationship Id="rId7" Type="http://schemas.microsoft.com/office/2007/relationships/hdphoto" Target="../media/hdphoto3.wdp"/><Relationship Id="rId12" Type="http://schemas.openxmlformats.org/officeDocument/2006/relationships/hyperlink" Target="#'E4'!A1"/><Relationship Id="rId2" Type="http://schemas.openxmlformats.org/officeDocument/2006/relationships/image" Target="../media/image9.png"/><Relationship Id="rId1" Type="http://schemas.openxmlformats.org/officeDocument/2006/relationships/chart" Target="../charts/chart14.xml"/><Relationship Id="rId6" Type="http://schemas.openxmlformats.org/officeDocument/2006/relationships/image" Target="../media/image11.png"/><Relationship Id="rId11" Type="http://schemas.openxmlformats.org/officeDocument/2006/relationships/hyperlink" Target="#'M4'!A1"/><Relationship Id="rId5" Type="http://schemas.microsoft.com/office/2007/relationships/hdphoto" Target="../media/hdphoto2.wdp"/><Relationship Id="rId10" Type="http://schemas.openxmlformats.org/officeDocument/2006/relationships/hyperlink" Target="#START!A1"/><Relationship Id="rId4" Type="http://schemas.openxmlformats.org/officeDocument/2006/relationships/image" Target="../media/image10.png"/><Relationship Id="rId9" Type="http://schemas.microsoft.com/office/2007/relationships/hdphoto" Target="../media/hdphoto4.wdp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hyperlink" Target="#START!A1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6" Type="http://schemas.openxmlformats.org/officeDocument/2006/relationships/hyperlink" Target="#'KINDGESPREK-5'!A1"/><Relationship Id="rId5" Type="http://schemas.openxmlformats.org/officeDocument/2006/relationships/hyperlink" Target="#'OP-5'!A1"/><Relationship Id="rId4" Type="http://schemas.openxmlformats.org/officeDocument/2006/relationships/hyperlink" Target="#'E5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hyperlink" Target="#'M5'!A1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6" Type="http://schemas.openxmlformats.org/officeDocument/2006/relationships/hyperlink" Target="#'KINDGESPREK-5'!A1"/><Relationship Id="rId5" Type="http://schemas.openxmlformats.org/officeDocument/2006/relationships/hyperlink" Target="#'OP-5'!A1"/><Relationship Id="rId4" Type="http://schemas.openxmlformats.org/officeDocument/2006/relationships/hyperlink" Target="#START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START!A1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6" Type="http://schemas.openxmlformats.org/officeDocument/2006/relationships/hyperlink" Target="#'KINDGESPREK-5'!A1"/><Relationship Id="rId5" Type="http://schemas.openxmlformats.org/officeDocument/2006/relationships/hyperlink" Target="#'E5'!A1"/><Relationship Id="rId4" Type="http://schemas.openxmlformats.org/officeDocument/2006/relationships/hyperlink" Target="#'M5'!A1"/></Relationships>
</file>

<file path=xl/drawings/_rels/drawing18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png"/><Relationship Id="rId13" Type="http://schemas.openxmlformats.org/officeDocument/2006/relationships/hyperlink" Target="#'OP-5'!A1"/><Relationship Id="rId3" Type="http://schemas.microsoft.com/office/2007/relationships/hdphoto" Target="../media/hdphoto1.wdp"/><Relationship Id="rId7" Type="http://schemas.microsoft.com/office/2007/relationships/hdphoto" Target="../media/hdphoto3.wdp"/><Relationship Id="rId12" Type="http://schemas.openxmlformats.org/officeDocument/2006/relationships/hyperlink" Target="#'E5'!A1"/><Relationship Id="rId2" Type="http://schemas.openxmlformats.org/officeDocument/2006/relationships/image" Target="../media/image9.png"/><Relationship Id="rId1" Type="http://schemas.openxmlformats.org/officeDocument/2006/relationships/chart" Target="../charts/chart21.xml"/><Relationship Id="rId6" Type="http://schemas.openxmlformats.org/officeDocument/2006/relationships/image" Target="../media/image11.png"/><Relationship Id="rId11" Type="http://schemas.openxmlformats.org/officeDocument/2006/relationships/hyperlink" Target="#'M5'!A1"/><Relationship Id="rId5" Type="http://schemas.microsoft.com/office/2007/relationships/hdphoto" Target="../media/hdphoto2.wdp"/><Relationship Id="rId10" Type="http://schemas.openxmlformats.org/officeDocument/2006/relationships/hyperlink" Target="#START!A1"/><Relationship Id="rId4" Type="http://schemas.openxmlformats.org/officeDocument/2006/relationships/image" Target="../media/image10.png"/><Relationship Id="rId9" Type="http://schemas.microsoft.com/office/2007/relationships/hdphoto" Target="../media/hdphoto4.wdp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hyperlink" Target="#START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6" Type="http://schemas.openxmlformats.org/officeDocument/2006/relationships/hyperlink" Target="#'KINDGESPREK-6'!A1"/><Relationship Id="rId5" Type="http://schemas.openxmlformats.org/officeDocument/2006/relationships/hyperlink" Target="#'OP-6'!A1"/><Relationship Id="rId4" Type="http://schemas.openxmlformats.org/officeDocument/2006/relationships/hyperlink" Target="#'E6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4" Type="http://schemas.openxmlformats.org/officeDocument/2006/relationships/hyperlink" Target="#START!A1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hyperlink" Target="#'M6'!A1"/><Relationship Id="rId7" Type="http://schemas.openxmlformats.org/officeDocument/2006/relationships/hyperlink" Target="#'KINDGESPREK-6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6" Type="http://schemas.openxmlformats.org/officeDocument/2006/relationships/hyperlink" Target="#'OP-6'!A1"/><Relationship Id="rId5" Type="http://schemas.openxmlformats.org/officeDocument/2006/relationships/hyperlink" Target="#START!A1"/><Relationship Id="rId4" Type="http://schemas.openxmlformats.org/officeDocument/2006/relationships/image" Target="../media/image13.pn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hyperlink" Target="#START!A1"/><Relationship Id="rId2" Type="http://schemas.openxmlformats.org/officeDocument/2006/relationships/chart" Target="../charts/chart27.xml"/><Relationship Id="rId1" Type="http://schemas.openxmlformats.org/officeDocument/2006/relationships/chart" Target="../charts/chart26.xml"/><Relationship Id="rId6" Type="http://schemas.openxmlformats.org/officeDocument/2006/relationships/hyperlink" Target="#'KINDGESPREK-6'!A1"/><Relationship Id="rId5" Type="http://schemas.openxmlformats.org/officeDocument/2006/relationships/hyperlink" Target="#'E6'!A1"/><Relationship Id="rId4" Type="http://schemas.openxmlformats.org/officeDocument/2006/relationships/hyperlink" Target="#'M6'!A1"/></Relationships>
</file>

<file path=xl/drawings/_rels/drawing2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png"/><Relationship Id="rId13" Type="http://schemas.openxmlformats.org/officeDocument/2006/relationships/hyperlink" Target="#'OP-6'!A1"/><Relationship Id="rId3" Type="http://schemas.microsoft.com/office/2007/relationships/hdphoto" Target="../media/hdphoto1.wdp"/><Relationship Id="rId7" Type="http://schemas.microsoft.com/office/2007/relationships/hdphoto" Target="../media/hdphoto3.wdp"/><Relationship Id="rId12" Type="http://schemas.openxmlformats.org/officeDocument/2006/relationships/hyperlink" Target="#'E6'!A1"/><Relationship Id="rId2" Type="http://schemas.openxmlformats.org/officeDocument/2006/relationships/image" Target="../media/image9.png"/><Relationship Id="rId1" Type="http://schemas.openxmlformats.org/officeDocument/2006/relationships/chart" Target="../charts/chart28.xml"/><Relationship Id="rId6" Type="http://schemas.openxmlformats.org/officeDocument/2006/relationships/image" Target="../media/image11.png"/><Relationship Id="rId11" Type="http://schemas.openxmlformats.org/officeDocument/2006/relationships/hyperlink" Target="#'M6'!A1"/><Relationship Id="rId5" Type="http://schemas.microsoft.com/office/2007/relationships/hdphoto" Target="../media/hdphoto2.wdp"/><Relationship Id="rId10" Type="http://schemas.openxmlformats.org/officeDocument/2006/relationships/hyperlink" Target="#START!A1"/><Relationship Id="rId4" Type="http://schemas.openxmlformats.org/officeDocument/2006/relationships/image" Target="../media/image10.png"/><Relationship Id="rId9" Type="http://schemas.microsoft.com/office/2007/relationships/hdphoto" Target="../media/hdphoto4.wdp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hyperlink" Target="#START!A1"/><Relationship Id="rId2" Type="http://schemas.openxmlformats.org/officeDocument/2006/relationships/chart" Target="../charts/chart30.xml"/><Relationship Id="rId1" Type="http://schemas.openxmlformats.org/officeDocument/2006/relationships/chart" Target="../charts/chart29.xml"/><Relationship Id="rId6" Type="http://schemas.openxmlformats.org/officeDocument/2006/relationships/hyperlink" Target="#'KINDGESPREK-7'!A1"/><Relationship Id="rId5" Type="http://schemas.openxmlformats.org/officeDocument/2006/relationships/hyperlink" Target="#'OP-7'!A1"/><Relationship Id="rId4" Type="http://schemas.openxmlformats.org/officeDocument/2006/relationships/hyperlink" Target="#'E7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hyperlink" Target="#'M7'!A1"/><Relationship Id="rId7" Type="http://schemas.openxmlformats.org/officeDocument/2006/relationships/hyperlink" Target="#'KINDGESPREK-7'!A1"/><Relationship Id="rId2" Type="http://schemas.openxmlformats.org/officeDocument/2006/relationships/chart" Target="../charts/chart32.xml"/><Relationship Id="rId1" Type="http://schemas.openxmlformats.org/officeDocument/2006/relationships/chart" Target="../charts/chart31.xml"/><Relationship Id="rId6" Type="http://schemas.openxmlformats.org/officeDocument/2006/relationships/hyperlink" Target="#'OP-7'!A1"/><Relationship Id="rId5" Type="http://schemas.openxmlformats.org/officeDocument/2006/relationships/hyperlink" Target="#START!A1"/><Relationship Id="rId4" Type="http://schemas.openxmlformats.org/officeDocument/2006/relationships/image" Target="../media/image13.png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hyperlink" Target="#START!A1"/><Relationship Id="rId2" Type="http://schemas.openxmlformats.org/officeDocument/2006/relationships/chart" Target="../charts/chart34.xml"/><Relationship Id="rId1" Type="http://schemas.openxmlformats.org/officeDocument/2006/relationships/chart" Target="../charts/chart33.xml"/><Relationship Id="rId6" Type="http://schemas.openxmlformats.org/officeDocument/2006/relationships/hyperlink" Target="#'KINDGESPREK-7'!A1"/><Relationship Id="rId5" Type="http://schemas.openxmlformats.org/officeDocument/2006/relationships/hyperlink" Target="#'E7'!A1"/><Relationship Id="rId4" Type="http://schemas.openxmlformats.org/officeDocument/2006/relationships/hyperlink" Target="#'M7'!A1"/></Relationships>
</file>

<file path=xl/drawings/_rels/drawing2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png"/><Relationship Id="rId13" Type="http://schemas.openxmlformats.org/officeDocument/2006/relationships/hyperlink" Target="#'OP-7'!A1"/><Relationship Id="rId3" Type="http://schemas.microsoft.com/office/2007/relationships/hdphoto" Target="../media/hdphoto1.wdp"/><Relationship Id="rId7" Type="http://schemas.microsoft.com/office/2007/relationships/hdphoto" Target="../media/hdphoto3.wdp"/><Relationship Id="rId12" Type="http://schemas.openxmlformats.org/officeDocument/2006/relationships/hyperlink" Target="#'E7'!A1"/><Relationship Id="rId2" Type="http://schemas.openxmlformats.org/officeDocument/2006/relationships/image" Target="../media/image9.png"/><Relationship Id="rId1" Type="http://schemas.openxmlformats.org/officeDocument/2006/relationships/chart" Target="../charts/chart35.xml"/><Relationship Id="rId6" Type="http://schemas.openxmlformats.org/officeDocument/2006/relationships/image" Target="../media/image11.png"/><Relationship Id="rId11" Type="http://schemas.openxmlformats.org/officeDocument/2006/relationships/hyperlink" Target="#'M7'!A1"/><Relationship Id="rId5" Type="http://schemas.microsoft.com/office/2007/relationships/hdphoto" Target="../media/hdphoto2.wdp"/><Relationship Id="rId10" Type="http://schemas.openxmlformats.org/officeDocument/2006/relationships/hyperlink" Target="#START!A1"/><Relationship Id="rId4" Type="http://schemas.openxmlformats.org/officeDocument/2006/relationships/image" Target="../media/image10.png"/><Relationship Id="rId9" Type="http://schemas.microsoft.com/office/2007/relationships/hdphoto" Target="../media/hdphoto4.wdp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hyperlink" Target="#START!A1"/><Relationship Id="rId2" Type="http://schemas.openxmlformats.org/officeDocument/2006/relationships/chart" Target="../charts/chart37.xml"/><Relationship Id="rId1" Type="http://schemas.openxmlformats.org/officeDocument/2006/relationships/chart" Target="../charts/chart36.xml"/><Relationship Id="rId6" Type="http://schemas.openxmlformats.org/officeDocument/2006/relationships/hyperlink" Target="#'KINDGESPREK-8'!A1"/><Relationship Id="rId5" Type="http://schemas.openxmlformats.org/officeDocument/2006/relationships/hyperlink" Target="#'OP-8'!A1"/><Relationship Id="rId4" Type="http://schemas.openxmlformats.org/officeDocument/2006/relationships/hyperlink" Target="#'B8'!A1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hyperlink" Target="#'8E7'!A1"/><Relationship Id="rId7" Type="http://schemas.openxmlformats.org/officeDocument/2006/relationships/hyperlink" Target="#'KINDGESPREK-8'!A1"/><Relationship Id="rId2" Type="http://schemas.openxmlformats.org/officeDocument/2006/relationships/chart" Target="../charts/chart39.xml"/><Relationship Id="rId1" Type="http://schemas.openxmlformats.org/officeDocument/2006/relationships/chart" Target="../charts/chart38.xml"/><Relationship Id="rId6" Type="http://schemas.openxmlformats.org/officeDocument/2006/relationships/hyperlink" Target="#'OP-8'!A1"/><Relationship Id="rId5" Type="http://schemas.openxmlformats.org/officeDocument/2006/relationships/hyperlink" Target="#START!A1"/><Relationship Id="rId4" Type="http://schemas.openxmlformats.org/officeDocument/2006/relationships/image" Target="../media/image13.pn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hyperlink" Target="#START!A1"/><Relationship Id="rId2" Type="http://schemas.openxmlformats.org/officeDocument/2006/relationships/chart" Target="../charts/chart41.xml"/><Relationship Id="rId1" Type="http://schemas.openxmlformats.org/officeDocument/2006/relationships/chart" Target="../charts/chart40.xml"/><Relationship Id="rId6" Type="http://schemas.openxmlformats.org/officeDocument/2006/relationships/hyperlink" Target="#'KINDGESPREK-8'!A1"/><Relationship Id="rId5" Type="http://schemas.openxmlformats.org/officeDocument/2006/relationships/hyperlink" Target="#'B8'!A1"/><Relationship Id="rId4" Type="http://schemas.openxmlformats.org/officeDocument/2006/relationships/hyperlink" Target="#'8E7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TOTAAL M-TOETSEN'!A1"/><Relationship Id="rId2" Type="http://schemas.openxmlformats.org/officeDocument/2006/relationships/hyperlink" Target="#'TOTAAL E-TOETSEN'!A1"/><Relationship Id="rId1" Type="http://schemas.openxmlformats.org/officeDocument/2006/relationships/hyperlink" Target="#START!A1"/><Relationship Id="rId4" Type="http://schemas.openxmlformats.org/officeDocument/2006/relationships/hyperlink" Target="#INTRO!A1"/></Relationships>
</file>

<file path=xl/drawings/_rels/drawing30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png"/><Relationship Id="rId13" Type="http://schemas.openxmlformats.org/officeDocument/2006/relationships/hyperlink" Target="#'OP-8'!A1"/><Relationship Id="rId3" Type="http://schemas.microsoft.com/office/2007/relationships/hdphoto" Target="../media/hdphoto1.wdp"/><Relationship Id="rId7" Type="http://schemas.microsoft.com/office/2007/relationships/hdphoto" Target="../media/hdphoto3.wdp"/><Relationship Id="rId12" Type="http://schemas.openxmlformats.org/officeDocument/2006/relationships/hyperlink" Target="#'B8'!A1"/><Relationship Id="rId2" Type="http://schemas.openxmlformats.org/officeDocument/2006/relationships/image" Target="../media/image9.png"/><Relationship Id="rId1" Type="http://schemas.openxmlformats.org/officeDocument/2006/relationships/chart" Target="../charts/chart42.xml"/><Relationship Id="rId6" Type="http://schemas.openxmlformats.org/officeDocument/2006/relationships/image" Target="../media/image11.png"/><Relationship Id="rId11" Type="http://schemas.openxmlformats.org/officeDocument/2006/relationships/hyperlink" Target="#'8E7'!A1"/><Relationship Id="rId5" Type="http://schemas.microsoft.com/office/2007/relationships/hdphoto" Target="../media/hdphoto2.wdp"/><Relationship Id="rId10" Type="http://schemas.openxmlformats.org/officeDocument/2006/relationships/hyperlink" Target="#START!A1"/><Relationship Id="rId4" Type="http://schemas.openxmlformats.org/officeDocument/2006/relationships/image" Target="../media/image10.png"/><Relationship Id="rId9" Type="http://schemas.microsoft.com/office/2007/relationships/hdphoto" Target="../media/hdphoto4.wdp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hyperlink" Target="#'TOTAAL E-TOETSEN'!A1"/><Relationship Id="rId2" Type="http://schemas.openxmlformats.org/officeDocument/2006/relationships/hyperlink" Target="#schoolweging!A1"/><Relationship Id="rId1" Type="http://schemas.openxmlformats.org/officeDocument/2006/relationships/hyperlink" Target="#START!A1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hyperlink" Target="#'TOTAAL M-TOETSEN'!A1"/><Relationship Id="rId2" Type="http://schemas.openxmlformats.org/officeDocument/2006/relationships/hyperlink" Target="#schoolweging!A1"/><Relationship Id="rId1" Type="http://schemas.openxmlformats.org/officeDocument/2006/relationships/hyperlink" Target="#START!A1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hyperlink" Target="#INTENSIEF!A1"/><Relationship Id="rId2" Type="http://schemas.openxmlformats.org/officeDocument/2006/relationships/hyperlink" Target="#START!A1"/><Relationship Id="rId1" Type="http://schemas.openxmlformats.org/officeDocument/2006/relationships/hyperlink" Target="#BASIS!A1"/><Relationship Id="rId4" Type="http://schemas.openxmlformats.org/officeDocument/2006/relationships/hyperlink" Target="#VERRIJKT!A1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hyperlink" Target="#INTENSIEF!A1"/><Relationship Id="rId2" Type="http://schemas.openxmlformats.org/officeDocument/2006/relationships/hyperlink" Target="#START!A1"/><Relationship Id="rId1" Type="http://schemas.openxmlformats.org/officeDocument/2006/relationships/hyperlink" Target="#'DOORGAANDE LIJN'!A1"/><Relationship Id="rId4" Type="http://schemas.openxmlformats.org/officeDocument/2006/relationships/hyperlink" Target="#VERRIJKT!A1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hyperlink" Target="#BASIS!A1"/><Relationship Id="rId2" Type="http://schemas.openxmlformats.org/officeDocument/2006/relationships/hyperlink" Target="#START!A1"/><Relationship Id="rId1" Type="http://schemas.openxmlformats.org/officeDocument/2006/relationships/hyperlink" Target="#'DOORGAANDE LIJN'!A1"/><Relationship Id="rId4" Type="http://schemas.openxmlformats.org/officeDocument/2006/relationships/hyperlink" Target="#VERRIJKT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hyperlink" Target="#BASIS!A1"/><Relationship Id="rId2" Type="http://schemas.openxmlformats.org/officeDocument/2006/relationships/hyperlink" Target="#START!A1"/><Relationship Id="rId1" Type="http://schemas.openxmlformats.org/officeDocument/2006/relationships/hyperlink" Target="#'DOORGAANDE LIJN'!A1"/><Relationship Id="rId4" Type="http://schemas.openxmlformats.org/officeDocument/2006/relationships/hyperlink" Target="#INTENSIEF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INTRO!A1"/><Relationship Id="rId1" Type="http://schemas.openxmlformats.org/officeDocument/2006/relationships/hyperlink" Target="#START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DOORGAANDE LIJN'!A1"/><Relationship Id="rId7" Type="http://schemas.openxmlformats.org/officeDocument/2006/relationships/hyperlink" Target="#schoolweging!A1"/><Relationship Id="rId2" Type="http://schemas.openxmlformats.org/officeDocument/2006/relationships/image" Target="../media/image7.jpeg"/><Relationship Id="rId1" Type="http://schemas.openxmlformats.org/officeDocument/2006/relationships/hyperlink" Target="#'de indicatoren'!A1"/><Relationship Id="rId6" Type="http://schemas.openxmlformats.org/officeDocument/2006/relationships/hyperlink" Target="#START!A1"/><Relationship Id="rId5" Type="http://schemas.openxmlformats.org/officeDocument/2006/relationships/image" Target="../media/image8.png"/><Relationship Id="rId4" Type="http://schemas.openxmlformats.org/officeDocument/2006/relationships/hyperlink" Target="#leerrendement!A1"/></Relationships>
</file>

<file path=xl/drawings/_rels/drawing6.xml.rels><?xml version="1.0" encoding="UTF-8" standalone="yes"?>
<Relationships xmlns="http://schemas.openxmlformats.org/package/2006/relationships"><Relationship Id="rId13" Type="http://schemas.openxmlformats.org/officeDocument/2006/relationships/hyperlink" Target="#'OP-4'!A1"/><Relationship Id="rId18" Type="http://schemas.openxmlformats.org/officeDocument/2006/relationships/hyperlink" Target="#'KINDGESPREK-5'!A1"/><Relationship Id="rId26" Type="http://schemas.openxmlformats.org/officeDocument/2006/relationships/hyperlink" Target="#'KINDGESPREK-7'!A1"/><Relationship Id="rId3" Type="http://schemas.openxmlformats.org/officeDocument/2006/relationships/hyperlink" Target="#leerrendement!A1"/><Relationship Id="rId21" Type="http://schemas.openxmlformats.org/officeDocument/2006/relationships/hyperlink" Target="#'OP-6'!A1"/><Relationship Id="rId34" Type="http://schemas.openxmlformats.org/officeDocument/2006/relationships/hyperlink" Target="#INTENSIEF!A1"/><Relationship Id="rId7" Type="http://schemas.openxmlformats.org/officeDocument/2006/relationships/hyperlink" Target="#'M3'!A1"/><Relationship Id="rId12" Type="http://schemas.openxmlformats.org/officeDocument/2006/relationships/hyperlink" Target="#'E4'!A1"/><Relationship Id="rId17" Type="http://schemas.openxmlformats.org/officeDocument/2006/relationships/hyperlink" Target="#'OP-5'!A1"/><Relationship Id="rId25" Type="http://schemas.openxmlformats.org/officeDocument/2006/relationships/hyperlink" Target="#'OP-7'!A1"/><Relationship Id="rId33" Type="http://schemas.openxmlformats.org/officeDocument/2006/relationships/hyperlink" Target="#BASIS!A1"/><Relationship Id="rId2" Type="http://schemas.openxmlformats.org/officeDocument/2006/relationships/hyperlink" Target="#INTRO!A1"/><Relationship Id="rId16" Type="http://schemas.openxmlformats.org/officeDocument/2006/relationships/hyperlink" Target="#'E5'!A1"/><Relationship Id="rId20" Type="http://schemas.openxmlformats.org/officeDocument/2006/relationships/hyperlink" Target="#'E6'!A1"/><Relationship Id="rId29" Type="http://schemas.openxmlformats.org/officeDocument/2006/relationships/hyperlink" Target="#'OP-8'!A1"/><Relationship Id="rId1" Type="http://schemas.openxmlformats.org/officeDocument/2006/relationships/hyperlink" Target="#START!A1"/><Relationship Id="rId6" Type="http://schemas.openxmlformats.org/officeDocument/2006/relationships/hyperlink" Target="#'TOTAAL M-TOETSEN'!A1"/><Relationship Id="rId11" Type="http://schemas.openxmlformats.org/officeDocument/2006/relationships/hyperlink" Target="#'M4'!A1"/><Relationship Id="rId24" Type="http://schemas.openxmlformats.org/officeDocument/2006/relationships/hyperlink" Target="#'E7'!A1"/><Relationship Id="rId32" Type="http://schemas.openxmlformats.org/officeDocument/2006/relationships/hyperlink" Target="#'DOORGAANDE LIJN'!A1"/><Relationship Id="rId5" Type="http://schemas.openxmlformats.org/officeDocument/2006/relationships/hyperlink" Target="#'de indicatoren'!A1"/><Relationship Id="rId15" Type="http://schemas.openxmlformats.org/officeDocument/2006/relationships/hyperlink" Target="#'M5'!A1"/><Relationship Id="rId23" Type="http://schemas.openxmlformats.org/officeDocument/2006/relationships/hyperlink" Target="#'M7'!A1"/><Relationship Id="rId28" Type="http://schemas.openxmlformats.org/officeDocument/2006/relationships/hyperlink" Target="#'B8'!A1"/><Relationship Id="rId10" Type="http://schemas.openxmlformats.org/officeDocument/2006/relationships/hyperlink" Target="#'KINDGESPREK-3'!A1"/><Relationship Id="rId19" Type="http://schemas.openxmlformats.org/officeDocument/2006/relationships/hyperlink" Target="#'M6'!A1"/><Relationship Id="rId31" Type="http://schemas.openxmlformats.org/officeDocument/2006/relationships/hyperlink" Target="#'TOTAAL E-TOETSEN'!A1"/><Relationship Id="rId4" Type="http://schemas.openxmlformats.org/officeDocument/2006/relationships/hyperlink" Target="#schoolweging!A1"/><Relationship Id="rId9" Type="http://schemas.openxmlformats.org/officeDocument/2006/relationships/hyperlink" Target="#'OP-3'!A1"/><Relationship Id="rId14" Type="http://schemas.openxmlformats.org/officeDocument/2006/relationships/hyperlink" Target="#'KINDGESPREK-4'!A1"/><Relationship Id="rId22" Type="http://schemas.openxmlformats.org/officeDocument/2006/relationships/hyperlink" Target="#'KINDGESPREK-6'!A1"/><Relationship Id="rId27" Type="http://schemas.openxmlformats.org/officeDocument/2006/relationships/hyperlink" Target="#'8E7'!A1"/><Relationship Id="rId30" Type="http://schemas.openxmlformats.org/officeDocument/2006/relationships/hyperlink" Target="#'KINDGESPREK-8'!A1"/><Relationship Id="rId35" Type="http://schemas.openxmlformats.org/officeDocument/2006/relationships/hyperlink" Target="#VERRIJKT!A1"/><Relationship Id="rId8" Type="http://schemas.openxmlformats.org/officeDocument/2006/relationships/hyperlink" Target="#'E3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START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hyperlink" Target="#'KINDGESPREK-3'!A1"/><Relationship Id="rId5" Type="http://schemas.openxmlformats.org/officeDocument/2006/relationships/hyperlink" Target="#'OP-3'!A1"/><Relationship Id="rId4" Type="http://schemas.openxmlformats.org/officeDocument/2006/relationships/hyperlink" Target="#'E3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M3'!A1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hyperlink" Target="#'KINDGESPREK-3'!A1"/><Relationship Id="rId5" Type="http://schemas.openxmlformats.org/officeDocument/2006/relationships/hyperlink" Target="#'OP-3'!A1"/><Relationship Id="rId4" Type="http://schemas.openxmlformats.org/officeDocument/2006/relationships/hyperlink" Target="#START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START!A1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hyperlink" Target="#'KINDGESPREK-3'!A1"/><Relationship Id="rId5" Type="http://schemas.openxmlformats.org/officeDocument/2006/relationships/hyperlink" Target="#'E3'!A1"/><Relationship Id="rId4" Type="http://schemas.openxmlformats.org/officeDocument/2006/relationships/hyperlink" Target="#'M3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11</xdr:col>
      <xdr:colOff>507937</xdr:colOff>
      <xdr:row>57</xdr:row>
      <xdr:rowOff>160020</xdr:rowOff>
    </xdr:to>
    <xdr:pic>
      <xdr:nvPicPr>
        <xdr:cNvPr id="10" name="Afbeelding 9">
          <a:extLst>
            <a:ext uri="{FF2B5EF4-FFF2-40B4-BE49-F238E27FC236}">
              <a16:creationId xmlns:a16="http://schemas.microsoft.com/office/drawing/2014/main" id="{22886E04-F5BE-BC88-C8E4-B3FE10DFB6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7640"/>
          <a:ext cx="6603937" cy="954786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12</xdr:col>
      <xdr:colOff>0</xdr:colOff>
      <xdr:row>1</xdr:row>
      <xdr:rowOff>0</xdr:rowOff>
    </xdr:from>
    <xdr:to>
      <xdr:col>22</xdr:col>
      <xdr:colOff>121211</xdr:colOff>
      <xdr:row>57</xdr:row>
      <xdr:rowOff>160020</xdr:rowOff>
    </xdr:to>
    <xdr:pic>
      <xdr:nvPicPr>
        <xdr:cNvPr id="14" name="Afbeelding 13">
          <a:extLst>
            <a:ext uri="{FF2B5EF4-FFF2-40B4-BE49-F238E27FC236}">
              <a16:creationId xmlns:a16="http://schemas.microsoft.com/office/drawing/2014/main" id="{1EE8275A-9E31-D111-22E3-C1098B7FA6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315200" y="167640"/>
          <a:ext cx="6217211" cy="954786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19</xdr:col>
      <xdr:colOff>586740</xdr:colOff>
      <xdr:row>6</xdr:row>
      <xdr:rowOff>76200</xdr:rowOff>
    </xdr:from>
    <xdr:to>
      <xdr:col>23</xdr:col>
      <xdr:colOff>281940</xdr:colOff>
      <xdr:row>9</xdr:row>
      <xdr:rowOff>25997</xdr:rowOff>
    </xdr:to>
    <xdr:sp macro="" textlink="">
      <xdr:nvSpPr>
        <xdr:cNvPr id="3" name="Rechthoek: afgeronde hoeken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F9227A6-7D83-4C90-9FCE-C93683863500}"/>
            </a:ext>
          </a:extLst>
        </xdr:cNvPr>
        <xdr:cNvSpPr/>
      </xdr:nvSpPr>
      <xdr:spPr>
        <a:xfrm>
          <a:off x="12169140" y="1082040"/>
          <a:ext cx="2133600" cy="452717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/>
            <a:t>Terug naar START</a:t>
          </a:r>
        </a:p>
      </xdr:txBody>
    </xdr:sp>
    <xdr:clientData fPrintsWithSheet="0"/>
  </xdr:twoCellAnchor>
  <xdr:twoCellAnchor>
    <xdr:from>
      <xdr:col>19</xdr:col>
      <xdr:colOff>601980</xdr:colOff>
      <xdr:row>9</xdr:row>
      <xdr:rowOff>129540</xdr:rowOff>
    </xdr:from>
    <xdr:to>
      <xdr:col>23</xdr:col>
      <xdr:colOff>297180</xdr:colOff>
      <xdr:row>12</xdr:row>
      <xdr:rowOff>79337</xdr:rowOff>
    </xdr:to>
    <xdr:sp macro="" textlink="">
      <xdr:nvSpPr>
        <xdr:cNvPr id="4" name="Rechthoek: afgeronde hoeken 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8AF1F01-7E99-47DA-85E4-28B63D3072D9}"/>
            </a:ext>
          </a:extLst>
        </xdr:cNvPr>
        <xdr:cNvSpPr/>
      </xdr:nvSpPr>
      <xdr:spPr>
        <a:xfrm>
          <a:off x="12184380" y="1638300"/>
          <a:ext cx="2133600" cy="452717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/>
            <a:t>Handleiding</a:t>
          </a:r>
        </a:p>
      </xdr:txBody>
    </xdr:sp>
    <xdr:clientData fPrintsWithSheet="0"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279400</xdr:colOff>
      <xdr:row>30</xdr:row>
      <xdr:rowOff>50800</xdr:rowOff>
    </xdr:from>
    <xdr:to>
      <xdr:col>40</xdr:col>
      <xdr:colOff>406400</xdr:colOff>
      <xdr:row>133</xdr:row>
      <xdr:rowOff>228600</xdr:rowOff>
    </xdr:to>
    <xdr:sp macro="" textlink="">
      <xdr:nvSpPr>
        <xdr:cNvPr id="2" name="Rechthoek 1">
          <a:extLst>
            <a:ext uri="{FF2B5EF4-FFF2-40B4-BE49-F238E27FC236}">
              <a16:creationId xmlns:a16="http://schemas.microsoft.com/office/drawing/2014/main" id="{8E1D0900-62D8-4E75-B516-8D2C1A6F9E0F}"/>
            </a:ext>
          </a:extLst>
        </xdr:cNvPr>
        <xdr:cNvSpPr/>
      </xdr:nvSpPr>
      <xdr:spPr>
        <a:xfrm>
          <a:off x="5697220" y="9263380"/>
          <a:ext cx="21386800" cy="25186640"/>
        </a:xfrm>
        <a:prstGeom prst="rect">
          <a:avLst/>
        </a:prstGeom>
        <a:noFill/>
        <a:ln w="381000"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twoCellAnchor>
    <xdr:from>
      <xdr:col>6</xdr:col>
      <xdr:colOff>98404</xdr:colOff>
      <xdr:row>115</xdr:row>
      <xdr:rowOff>107292</xdr:rowOff>
    </xdr:from>
    <xdr:to>
      <xdr:col>22</xdr:col>
      <xdr:colOff>249074</xdr:colOff>
      <xdr:row>130</xdr:row>
      <xdr:rowOff>193511</xdr:rowOff>
    </xdr:to>
    <xdr:sp macro="" textlink="">
      <xdr:nvSpPr>
        <xdr:cNvPr id="3" name="Rechthoek 2">
          <a:extLst>
            <a:ext uri="{FF2B5EF4-FFF2-40B4-BE49-F238E27FC236}">
              <a16:creationId xmlns:a16="http://schemas.microsoft.com/office/drawing/2014/main" id="{FB313E75-146F-4ACF-899E-40C2FF383486}"/>
            </a:ext>
          </a:extLst>
        </xdr:cNvPr>
        <xdr:cNvSpPr/>
      </xdr:nvSpPr>
      <xdr:spPr>
        <a:xfrm rot="21418421">
          <a:off x="6110584" y="29939592"/>
          <a:ext cx="9660430" cy="3743819"/>
        </a:xfrm>
        <a:custGeom>
          <a:avLst/>
          <a:gdLst>
            <a:gd name="csX0" fmla="*/ 0 w 9660430"/>
            <a:gd name="csY0" fmla="*/ 0 h 3743819"/>
            <a:gd name="csX1" fmla="*/ 278448 w 9660430"/>
            <a:gd name="csY1" fmla="*/ 0 h 3743819"/>
            <a:gd name="csX2" fmla="*/ 556895 w 9660430"/>
            <a:gd name="csY2" fmla="*/ 0 h 3743819"/>
            <a:gd name="csX3" fmla="*/ 1125156 w 9660430"/>
            <a:gd name="csY3" fmla="*/ 0 h 3743819"/>
            <a:gd name="csX4" fmla="*/ 1886625 w 9660430"/>
            <a:gd name="csY4" fmla="*/ 0 h 3743819"/>
            <a:gd name="csX5" fmla="*/ 2358281 w 9660430"/>
            <a:gd name="csY5" fmla="*/ 0 h 3743819"/>
            <a:gd name="csX6" fmla="*/ 2926542 w 9660430"/>
            <a:gd name="csY6" fmla="*/ 0 h 3743819"/>
            <a:gd name="csX7" fmla="*/ 3398198 w 9660430"/>
            <a:gd name="csY7" fmla="*/ 0 h 3743819"/>
            <a:gd name="csX8" fmla="*/ 4063063 w 9660430"/>
            <a:gd name="csY8" fmla="*/ 0 h 3743819"/>
            <a:gd name="csX9" fmla="*/ 4438115 w 9660430"/>
            <a:gd name="csY9" fmla="*/ 0 h 3743819"/>
            <a:gd name="csX10" fmla="*/ 5102980 w 9660430"/>
            <a:gd name="csY10" fmla="*/ 0 h 3743819"/>
            <a:gd name="csX11" fmla="*/ 5574636 w 9660430"/>
            <a:gd name="csY11" fmla="*/ 0 h 3743819"/>
            <a:gd name="csX12" fmla="*/ 5949688 w 9660430"/>
            <a:gd name="csY12" fmla="*/ 0 h 3743819"/>
            <a:gd name="csX13" fmla="*/ 6421345 w 9660430"/>
            <a:gd name="csY13" fmla="*/ 0 h 3743819"/>
            <a:gd name="csX14" fmla="*/ 6893001 w 9660430"/>
            <a:gd name="csY14" fmla="*/ 0 h 3743819"/>
            <a:gd name="csX15" fmla="*/ 7268053 w 9660430"/>
            <a:gd name="csY15" fmla="*/ 0 h 3743819"/>
            <a:gd name="csX16" fmla="*/ 7546501 w 9660430"/>
            <a:gd name="csY16" fmla="*/ 0 h 3743819"/>
            <a:gd name="csX17" fmla="*/ 7921553 w 9660430"/>
            <a:gd name="csY17" fmla="*/ 0 h 3743819"/>
            <a:gd name="csX18" fmla="*/ 8296605 w 9660430"/>
            <a:gd name="csY18" fmla="*/ 0 h 3743819"/>
            <a:gd name="csX19" fmla="*/ 8671657 w 9660430"/>
            <a:gd name="csY19" fmla="*/ 0 h 3743819"/>
            <a:gd name="csX20" fmla="*/ 9046709 w 9660430"/>
            <a:gd name="csY20" fmla="*/ 0 h 3743819"/>
            <a:gd name="csX21" fmla="*/ 9660430 w 9660430"/>
            <a:gd name="csY21" fmla="*/ 0 h 3743819"/>
            <a:gd name="csX22" fmla="*/ 9660430 w 9660430"/>
            <a:gd name="csY22" fmla="*/ 534831 h 3743819"/>
            <a:gd name="csX23" fmla="*/ 9660430 w 9660430"/>
            <a:gd name="csY23" fmla="*/ 1107101 h 3743819"/>
            <a:gd name="csX24" fmla="*/ 9660430 w 9660430"/>
            <a:gd name="csY24" fmla="*/ 1679370 h 3743819"/>
            <a:gd name="csX25" fmla="*/ 9660430 w 9660430"/>
            <a:gd name="csY25" fmla="*/ 2176763 h 3743819"/>
            <a:gd name="csX26" fmla="*/ 9660430 w 9660430"/>
            <a:gd name="csY26" fmla="*/ 2711595 h 3743819"/>
            <a:gd name="csX27" fmla="*/ 9660430 w 9660430"/>
            <a:gd name="csY27" fmla="*/ 3208988 h 3743819"/>
            <a:gd name="csX28" fmla="*/ 9660430 w 9660430"/>
            <a:gd name="csY28" fmla="*/ 3743819 h 3743819"/>
            <a:gd name="csX29" fmla="*/ 8898961 w 9660430"/>
            <a:gd name="csY29" fmla="*/ 3743819 h 3743819"/>
            <a:gd name="csX30" fmla="*/ 8620513 w 9660430"/>
            <a:gd name="csY30" fmla="*/ 3743819 h 3743819"/>
            <a:gd name="csX31" fmla="*/ 8245461 w 9660430"/>
            <a:gd name="csY31" fmla="*/ 3743819 h 3743819"/>
            <a:gd name="csX32" fmla="*/ 7870409 w 9660430"/>
            <a:gd name="csY32" fmla="*/ 3743819 h 3743819"/>
            <a:gd name="csX33" fmla="*/ 7495357 w 9660430"/>
            <a:gd name="csY33" fmla="*/ 3743819 h 3743819"/>
            <a:gd name="csX34" fmla="*/ 6927097 w 9660430"/>
            <a:gd name="csY34" fmla="*/ 3743819 h 3743819"/>
            <a:gd name="csX35" fmla="*/ 6358836 w 9660430"/>
            <a:gd name="csY35" fmla="*/ 3743819 h 3743819"/>
            <a:gd name="csX36" fmla="*/ 6080388 w 9660430"/>
            <a:gd name="csY36" fmla="*/ 3743819 h 3743819"/>
            <a:gd name="csX37" fmla="*/ 5512128 w 9660430"/>
            <a:gd name="csY37" fmla="*/ 3743819 h 3743819"/>
            <a:gd name="csX38" fmla="*/ 4750659 w 9660430"/>
            <a:gd name="csY38" fmla="*/ 3743819 h 3743819"/>
            <a:gd name="csX39" fmla="*/ 4279002 w 9660430"/>
            <a:gd name="csY39" fmla="*/ 3743819 h 3743819"/>
            <a:gd name="csX40" fmla="*/ 3517533 w 9660430"/>
            <a:gd name="csY40" fmla="*/ 3743819 h 3743819"/>
            <a:gd name="csX41" fmla="*/ 2852668 w 9660430"/>
            <a:gd name="csY41" fmla="*/ 3743819 h 3743819"/>
            <a:gd name="csX42" fmla="*/ 2187803 w 9660430"/>
            <a:gd name="csY42" fmla="*/ 3743819 h 3743819"/>
            <a:gd name="csX43" fmla="*/ 1716147 w 9660430"/>
            <a:gd name="csY43" fmla="*/ 3743819 h 3743819"/>
            <a:gd name="csX44" fmla="*/ 1437699 w 9660430"/>
            <a:gd name="csY44" fmla="*/ 3743819 h 3743819"/>
            <a:gd name="csX45" fmla="*/ 869439 w 9660430"/>
            <a:gd name="csY45" fmla="*/ 3743819 h 3743819"/>
            <a:gd name="csX46" fmla="*/ 0 w 9660430"/>
            <a:gd name="csY46" fmla="*/ 3743819 h 3743819"/>
            <a:gd name="csX47" fmla="*/ 0 w 9660430"/>
            <a:gd name="csY47" fmla="*/ 3208988 h 3743819"/>
            <a:gd name="csX48" fmla="*/ 0 w 9660430"/>
            <a:gd name="csY48" fmla="*/ 2749033 h 3743819"/>
            <a:gd name="csX49" fmla="*/ 0 w 9660430"/>
            <a:gd name="csY49" fmla="*/ 2289078 h 3743819"/>
            <a:gd name="csX50" fmla="*/ 0 w 9660430"/>
            <a:gd name="csY50" fmla="*/ 1866561 h 3743819"/>
            <a:gd name="csX51" fmla="*/ 0 w 9660430"/>
            <a:gd name="csY51" fmla="*/ 1369168 h 3743819"/>
            <a:gd name="csX52" fmla="*/ 0 w 9660430"/>
            <a:gd name="csY52" fmla="*/ 946651 h 3743819"/>
            <a:gd name="csX53" fmla="*/ 0 w 9660430"/>
            <a:gd name="csY53" fmla="*/ 0 h 3743819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  <a:cxn ang="0">
              <a:pos x="csX47" y="csY47"/>
            </a:cxn>
            <a:cxn ang="0">
              <a:pos x="csX48" y="csY48"/>
            </a:cxn>
            <a:cxn ang="0">
              <a:pos x="csX49" y="csY49"/>
            </a:cxn>
            <a:cxn ang="0">
              <a:pos x="csX50" y="csY50"/>
            </a:cxn>
            <a:cxn ang="0">
              <a:pos x="csX51" y="csY51"/>
            </a:cxn>
            <a:cxn ang="0">
              <a:pos x="csX52" y="csY52"/>
            </a:cxn>
            <a:cxn ang="0">
              <a:pos x="csX53" y="csY53"/>
            </a:cxn>
          </a:cxnLst>
          <a:rect l="l" t="t" r="r" b="b"/>
          <a:pathLst>
            <a:path w="9660430" h="3743819" extrusionOk="0">
              <a:moveTo>
                <a:pt x="0" y="0"/>
              </a:moveTo>
              <a:cubicBezTo>
                <a:pt x="77888" y="-8415"/>
                <a:pt x="170354" y="4459"/>
                <a:pt x="278448" y="0"/>
              </a:cubicBezTo>
              <a:cubicBezTo>
                <a:pt x="386542" y="-4459"/>
                <a:pt x="431029" y="8894"/>
                <a:pt x="556895" y="0"/>
              </a:cubicBezTo>
              <a:cubicBezTo>
                <a:pt x="682761" y="-8894"/>
                <a:pt x="909821" y="34610"/>
                <a:pt x="1125156" y="0"/>
              </a:cubicBezTo>
              <a:cubicBezTo>
                <a:pt x="1340491" y="-34610"/>
                <a:pt x="1506933" y="22932"/>
                <a:pt x="1886625" y="0"/>
              </a:cubicBezTo>
              <a:cubicBezTo>
                <a:pt x="2266317" y="-22932"/>
                <a:pt x="2234172" y="39037"/>
                <a:pt x="2358281" y="0"/>
              </a:cubicBezTo>
              <a:cubicBezTo>
                <a:pt x="2482390" y="-39037"/>
                <a:pt x="2715024" y="57762"/>
                <a:pt x="2926542" y="0"/>
              </a:cubicBezTo>
              <a:cubicBezTo>
                <a:pt x="3138060" y="-57762"/>
                <a:pt x="3261178" y="48914"/>
                <a:pt x="3398198" y="0"/>
              </a:cubicBezTo>
              <a:cubicBezTo>
                <a:pt x="3535218" y="-48914"/>
                <a:pt x="3846920" y="32460"/>
                <a:pt x="4063063" y="0"/>
              </a:cubicBezTo>
              <a:cubicBezTo>
                <a:pt x="4279207" y="-32460"/>
                <a:pt x="4343834" y="23072"/>
                <a:pt x="4438115" y="0"/>
              </a:cubicBezTo>
              <a:cubicBezTo>
                <a:pt x="4532396" y="-23072"/>
                <a:pt x="4945611" y="13602"/>
                <a:pt x="5102980" y="0"/>
              </a:cubicBezTo>
              <a:cubicBezTo>
                <a:pt x="5260350" y="-13602"/>
                <a:pt x="5442473" y="2531"/>
                <a:pt x="5574636" y="0"/>
              </a:cubicBezTo>
              <a:cubicBezTo>
                <a:pt x="5706799" y="-2531"/>
                <a:pt x="5837860" y="6156"/>
                <a:pt x="5949688" y="0"/>
              </a:cubicBezTo>
              <a:cubicBezTo>
                <a:pt x="6061516" y="-6156"/>
                <a:pt x="6289400" y="22118"/>
                <a:pt x="6421345" y="0"/>
              </a:cubicBezTo>
              <a:cubicBezTo>
                <a:pt x="6553290" y="-22118"/>
                <a:pt x="6794580" y="47384"/>
                <a:pt x="6893001" y="0"/>
              </a:cubicBezTo>
              <a:cubicBezTo>
                <a:pt x="6991422" y="-47384"/>
                <a:pt x="7083021" y="28071"/>
                <a:pt x="7268053" y="0"/>
              </a:cubicBezTo>
              <a:cubicBezTo>
                <a:pt x="7453085" y="-28071"/>
                <a:pt x="7420363" y="12845"/>
                <a:pt x="7546501" y="0"/>
              </a:cubicBezTo>
              <a:cubicBezTo>
                <a:pt x="7672639" y="-12845"/>
                <a:pt x="7814580" y="44542"/>
                <a:pt x="7921553" y="0"/>
              </a:cubicBezTo>
              <a:cubicBezTo>
                <a:pt x="8028526" y="-44542"/>
                <a:pt x="8191856" y="33358"/>
                <a:pt x="8296605" y="0"/>
              </a:cubicBezTo>
              <a:cubicBezTo>
                <a:pt x="8401354" y="-33358"/>
                <a:pt x="8560958" y="23861"/>
                <a:pt x="8671657" y="0"/>
              </a:cubicBezTo>
              <a:cubicBezTo>
                <a:pt x="8782356" y="-23861"/>
                <a:pt x="8951041" y="17355"/>
                <a:pt x="9046709" y="0"/>
              </a:cubicBezTo>
              <a:cubicBezTo>
                <a:pt x="9142377" y="-17355"/>
                <a:pt x="9361437" y="5364"/>
                <a:pt x="9660430" y="0"/>
              </a:cubicBezTo>
              <a:cubicBezTo>
                <a:pt x="9679332" y="123128"/>
                <a:pt x="9626453" y="300926"/>
                <a:pt x="9660430" y="534831"/>
              </a:cubicBezTo>
              <a:cubicBezTo>
                <a:pt x="9694407" y="768736"/>
                <a:pt x="9634997" y="977726"/>
                <a:pt x="9660430" y="1107101"/>
              </a:cubicBezTo>
              <a:cubicBezTo>
                <a:pt x="9685863" y="1236476"/>
                <a:pt x="9604993" y="1493019"/>
                <a:pt x="9660430" y="1679370"/>
              </a:cubicBezTo>
              <a:cubicBezTo>
                <a:pt x="9715867" y="1865721"/>
                <a:pt x="9614135" y="2027376"/>
                <a:pt x="9660430" y="2176763"/>
              </a:cubicBezTo>
              <a:cubicBezTo>
                <a:pt x="9706725" y="2326150"/>
                <a:pt x="9651900" y="2482869"/>
                <a:pt x="9660430" y="2711595"/>
              </a:cubicBezTo>
              <a:cubicBezTo>
                <a:pt x="9668960" y="2940321"/>
                <a:pt x="9614190" y="2972573"/>
                <a:pt x="9660430" y="3208988"/>
              </a:cubicBezTo>
              <a:cubicBezTo>
                <a:pt x="9706670" y="3445403"/>
                <a:pt x="9654788" y="3506587"/>
                <a:pt x="9660430" y="3743819"/>
              </a:cubicBezTo>
              <a:cubicBezTo>
                <a:pt x="9443828" y="3788756"/>
                <a:pt x="9191734" y="3662736"/>
                <a:pt x="8898961" y="3743819"/>
              </a:cubicBezTo>
              <a:cubicBezTo>
                <a:pt x="8606188" y="3824902"/>
                <a:pt x="8723106" y="3717797"/>
                <a:pt x="8620513" y="3743819"/>
              </a:cubicBezTo>
              <a:cubicBezTo>
                <a:pt x="8517920" y="3769841"/>
                <a:pt x="8374935" y="3717133"/>
                <a:pt x="8245461" y="3743819"/>
              </a:cubicBezTo>
              <a:cubicBezTo>
                <a:pt x="8115987" y="3770505"/>
                <a:pt x="7945817" y="3701780"/>
                <a:pt x="7870409" y="3743819"/>
              </a:cubicBezTo>
              <a:cubicBezTo>
                <a:pt x="7795001" y="3785858"/>
                <a:pt x="7629931" y="3703849"/>
                <a:pt x="7495357" y="3743819"/>
              </a:cubicBezTo>
              <a:cubicBezTo>
                <a:pt x="7360783" y="3783789"/>
                <a:pt x="7073963" y="3704413"/>
                <a:pt x="6927097" y="3743819"/>
              </a:cubicBezTo>
              <a:cubicBezTo>
                <a:pt x="6780231" y="3783225"/>
                <a:pt x="6520349" y="3724575"/>
                <a:pt x="6358836" y="3743819"/>
              </a:cubicBezTo>
              <a:cubicBezTo>
                <a:pt x="6197323" y="3763063"/>
                <a:pt x="6182563" y="3743189"/>
                <a:pt x="6080388" y="3743819"/>
              </a:cubicBezTo>
              <a:cubicBezTo>
                <a:pt x="5978213" y="3744449"/>
                <a:pt x="5663118" y="3695720"/>
                <a:pt x="5512128" y="3743819"/>
              </a:cubicBezTo>
              <a:cubicBezTo>
                <a:pt x="5361138" y="3791918"/>
                <a:pt x="5033521" y="3737134"/>
                <a:pt x="4750659" y="3743819"/>
              </a:cubicBezTo>
              <a:cubicBezTo>
                <a:pt x="4467797" y="3750504"/>
                <a:pt x="4481235" y="3727227"/>
                <a:pt x="4279002" y="3743819"/>
              </a:cubicBezTo>
              <a:cubicBezTo>
                <a:pt x="4076769" y="3760411"/>
                <a:pt x="3750818" y="3709022"/>
                <a:pt x="3517533" y="3743819"/>
              </a:cubicBezTo>
              <a:cubicBezTo>
                <a:pt x="3284248" y="3778616"/>
                <a:pt x="3029299" y="3702008"/>
                <a:pt x="2852668" y="3743819"/>
              </a:cubicBezTo>
              <a:cubicBezTo>
                <a:pt x="2676038" y="3785630"/>
                <a:pt x="2382419" y="3696235"/>
                <a:pt x="2187803" y="3743819"/>
              </a:cubicBezTo>
              <a:cubicBezTo>
                <a:pt x="1993187" y="3791403"/>
                <a:pt x="1880484" y="3712923"/>
                <a:pt x="1716147" y="3743819"/>
              </a:cubicBezTo>
              <a:cubicBezTo>
                <a:pt x="1551810" y="3774715"/>
                <a:pt x="1497043" y="3713647"/>
                <a:pt x="1437699" y="3743819"/>
              </a:cubicBezTo>
              <a:cubicBezTo>
                <a:pt x="1378355" y="3773991"/>
                <a:pt x="1103326" y="3698963"/>
                <a:pt x="869439" y="3743819"/>
              </a:cubicBezTo>
              <a:cubicBezTo>
                <a:pt x="635552" y="3788675"/>
                <a:pt x="329415" y="3724696"/>
                <a:pt x="0" y="3743819"/>
              </a:cubicBezTo>
              <a:cubicBezTo>
                <a:pt x="-19449" y="3489538"/>
                <a:pt x="42918" y="3446575"/>
                <a:pt x="0" y="3208988"/>
              </a:cubicBezTo>
              <a:cubicBezTo>
                <a:pt x="-42918" y="2971401"/>
                <a:pt x="9227" y="2909569"/>
                <a:pt x="0" y="2749033"/>
              </a:cubicBezTo>
              <a:cubicBezTo>
                <a:pt x="-9227" y="2588498"/>
                <a:pt x="46955" y="2443356"/>
                <a:pt x="0" y="2289078"/>
              </a:cubicBezTo>
              <a:cubicBezTo>
                <a:pt x="-46955" y="2134800"/>
                <a:pt x="1895" y="1951321"/>
                <a:pt x="0" y="1866561"/>
              </a:cubicBezTo>
              <a:cubicBezTo>
                <a:pt x="-1895" y="1781801"/>
                <a:pt x="2967" y="1474874"/>
                <a:pt x="0" y="1369168"/>
              </a:cubicBezTo>
              <a:cubicBezTo>
                <a:pt x="-2967" y="1263462"/>
                <a:pt x="40158" y="1069920"/>
                <a:pt x="0" y="946651"/>
              </a:cubicBezTo>
              <a:cubicBezTo>
                <a:pt x="-40158" y="823382"/>
                <a:pt x="3364" y="272951"/>
                <a:pt x="0" y="0"/>
              </a:cubicBezTo>
              <a:close/>
            </a:path>
          </a:pathLst>
        </a:custGeom>
        <a:noFill/>
        <a:ln w="127000">
          <a:solidFill>
            <a:srgbClr val="00B0F0"/>
          </a:solidFill>
          <a:extLst>
            <a:ext uri="{C807C97D-BFC1-408E-A445-0C87EB9F89A2}">
              <ask:lineSketchStyleProps xmlns:ask="http://schemas.microsoft.com/office/drawing/2018/sketchyshapes" sd="681359694">
                <a:prstGeom prst="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twoCellAnchor>
    <xdr:from>
      <xdr:col>22</xdr:col>
      <xdr:colOff>320040</xdr:colOff>
      <xdr:row>83</xdr:row>
      <xdr:rowOff>15240</xdr:rowOff>
    </xdr:from>
    <xdr:to>
      <xdr:col>38</xdr:col>
      <xdr:colOff>101600</xdr:colOff>
      <xdr:row>97</xdr:row>
      <xdr:rowOff>190500</xdr:rowOff>
    </xdr:to>
    <xdr:sp macro="" textlink="">
      <xdr:nvSpPr>
        <xdr:cNvPr id="4" name="Rechthoek: afgeronde hoeken 3">
          <a:extLst>
            <a:ext uri="{FF2B5EF4-FFF2-40B4-BE49-F238E27FC236}">
              <a16:creationId xmlns:a16="http://schemas.microsoft.com/office/drawing/2014/main" id="{444F77BF-F0FB-4285-A8E8-E2AAB38C7AEB}"/>
            </a:ext>
          </a:extLst>
        </xdr:cNvPr>
        <xdr:cNvSpPr/>
      </xdr:nvSpPr>
      <xdr:spPr>
        <a:xfrm>
          <a:off x="15841980" y="22044660"/>
          <a:ext cx="9657080" cy="3589020"/>
        </a:xfrm>
        <a:custGeom>
          <a:avLst/>
          <a:gdLst>
            <a:gd name="csX0" fmla="*/ 0 w 9657080"/>
            <a:gd name="csY0" fmla="*/ 598182 h 3589020"/>
            <a:gd name="csX1" fmla="*/ 598182 w 9657080"/>
            <a:gd name="csY1" fmla="*/ 0 h 3589020"/>
            <a:gd name="csX2" fmla="*/ 908408 w 9657080"/>
            <a:gd name="csY2" fmla="*/ 0 h 3589020"/>
            <a:gd name="csX3" fmla="*/ 1557063 w 9657080"/>
            <a:gd name="csY3" fmla="*/ 0 h 3589020"/>
            <a:gd name="csX4" fmla="*/ 2121111 w 9657080"/>
            <a:gd name="csY4" fmla="*/ 0 h 3589020"/>
            <a:gd name="csX5" fmla="*/ 2854373 w 9657080"/>
            <a:gd name="csY5" fmla="*/ 0 h 3589020"/>
            <a:gd name="csX6" fmla="*/ 3587635 w 9657080"/>
            <a:gd name="csY6" fmla="*/ 0 h 3589020"/>
            <a:gd name="csX7" fmla="*/ 4236290 w 9657080"/>
            <a:gd name="csY7" fmla="*/ 0 h 3589020"/>
            <a:gd name="csX8" fmla="*/ 4715730 w 9657080"/>
            <a:gd name="csY8" fmla="*/ 0 h 3589020"/>
            <a:gd name="csX9" fmla="*/ 5110564 w 9657080"/>
            <a:gd name="csY9" fmla="*/ 0 h 3589020"/>
            <a:gd name="csX10" fmla="*/ 5674612 w 9657080"/>
            <a:gd name="csY10" fmla="*/ 0 h 3589020"/>
            <a:gd name="csX11" fmla="*/ 6154052 w 9657080"/>
            <a:gd name="csY11" fmla="*/ 0 h 3589020"/>
            <a:gd name="csX12" fmla="*/ 6718100 w 9657080"/>
            <a:gd name="csY12" fmla="*/ 0 h 3589020"/>
            <a:gd name="csX13" fmla="*/ 7028326 w 9657080"/>
            <a:gd name="csY13" fmla="*/ 0 h 3589020"/>
            <a:gd name="csX14" fmla="*/ 7338552 w 9657080"/>
            <a:gd name="csY14" fmla="*/ 0 h 3589020"/>
            <a:gd name="csX15" fmla="*/ 7987207 w 9657080"/>
            <a:gd name="csY15" fmla="*/ 0 h 3589020"/>
            <a:gd name="csX16" fmla="*/ 8551255 w 9657080"/>
            <a:gd name="csY16" fmla="*/ 0 h 3589020"/>
            <a:gd name="csX17" fmla="*/ 9058898 w 9657080"/>
            <a:gd name="csY17" fmla="*/ 0 h 3589020"/>
            <a:gd name="csX18" fmla="*/ 9657080 w 9657080"/>
            <a:gd name="csY18" fmla="*/ 598182 h 3589020"/>
            <a:gd name="csX19" fmla="*/ 9657080 w 9657080"/>
            <a:gd name="csY19" fmla="*/ 1220273 h 3589020"/>
            <a:gd name="csX20" fmla="*/ 9657080 w 9657080"/>
            <a:gd name="csY20" fmla="*/ 1770583 h 3589020"/>
            <a:gd name="csX21" fmla="*/ 9657080 w 9657080"/>
            <a:gd name="csY21" fmla="*/ 2344821 h 3589020"/>
            <a:gd name="csX22" fmla="*/ 9657080 w 9657080"/>
            <a:gd name="csY22" fmla="*/ 2990838 h 3589020"/>
            <a:gd name="csX23" fmla="*/ 9058898 w 9657080"/>
            <a:gd name="csY23" fmla="*/ 3589020 h 3589020"/>
            <a:gd name="csX24" fmla="*/ 8494850 w 9657080"/>
            <a:gd name="csY24" fmla="*/ 3589020 h 3589020"/>
            <a:gd name="csX25" fmla="*/ 8184624 w 9657080"/>
            <a:gd name="csY25" fmla="*/ 3589020 h 3589020"/>
            <a:gd name="csX26" fmla="*/ 7789791 w 9657080"/>
            <a:gd name="csY26" fmla="*/ 3589020 h 3589020"/>
            <a:gd name="csX27" fmla="*/ 7225743 w 9657080"/>
            <a:gd name="csY27" fmla="*/ 3589020 h 3589020"/>
            <a:gd name="csX28" fmla="*/ 6915517 w 9657080"/>
            <a:gd name="csY28" fmla="*/ 3589020 h 3589020"/>
            <a:gd name="csX29" fmla="*/ 6351469 w 9657080"/>
            <a:gd name="csY29" fmla="*/ 3589020 h 3589020"/>
            <a:gd name="csX30" fmla="*/ 6041243 w 9657080"/>
            <a:gd name="csY30" fmla="*/ 3589020 h 3589020"/>
            <a:gd name="csX31" fmla="*/ 5477195 w 9657080"/>
            <a:gd name="csY31" fmla="*/ 3589020 h 3589020"/>
            <a:gd name="csX32" fmla="*/ 4913147 w 9657080"/>
            <a:gd name="csY32" fmla="*/ 3589020 h 3589020"/>
            <a:gd name="csX33" fmla="*/ 4264492 w 9657080"/>
            <a:gd name="csY33" fmla="*/ 3589020 h 3589020"/>
            <a:gd name="csX34" fmla="*/ 3785052 w 9657080"/>
            <a:gd name="csY34" fmla="*/ 3589020 h 3589020"/>
            <a:gd name="csX35" fmla="*/ 3221004 w 9657080"/>
            <a:gd name="csY35" fmla="*/ 3589020 h 3589020"/>
            <a:gd name="csX36" fmla="*/ 2741563 w 9657080"/>
            <a:gd name="csY36" fmla="*/ 3589020 h 3589020"/>
            <a:gd name="csX37" fmla="*/ 2346730 w 9657080"/>
            <a:gd name="csY37" fmla="*/ 3589020 h 3589020"/>
            <a:gd name="csX38" fmla="*/ 1951897 w 9657080"/>
            <a:gd name="csY38" fmla="*/ 3589020 h 3589020"/>
            <a:gd name="csX39" fmla="*/ 1641670 w 9657080"/>
            <a:gd name="csY39" fmla="*/ 3589020 h 3589020"/>
            <a:gd name="csX40" fmla="*/ 1246837 w 9657080"/>
            <a:gd name="csY40" fmla="*/ 3589020 h 3589020"/>
            <a:gd name="csX41" fmla="*/ 598182 w 9657080"/>
            <a:gd name="csY41" fmla="*/ 3589020 h 3589020"/>
            <a:gd name="csX42" fmla="*/ 0 w 9657080"/>
            <a:gd name="csY42" fmla="*/ 2990838 h 3589020"/>
            <a:gd name="csX43" fmla="*/ 0 w 9657080"/>
            <a:gd name="csY43" fmla="*/ 2440527 h 3589020"/>
            <a:gd name="csX44" fmla="*/ 0 w 9657080"/>
            <a:gd name="csY44" fmla="*/ 1914143 h 3589020"/>
            <a:gd name="csX45" fmla="*/ 0 w 9657080"/>
            <a:gd name="csY45" fmla="*/ 1363832 h 3589020"/>
            <a:gd name="csX46" fmla="*/ 0 w 9657080"/>
            <a:gd name="csY46" fmla="*/ 598182 h 3589020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</a:cxnLst>
          <a:rect l="l" t="t" r="r" b="b"/>
          <a:pathLst>
            <a:path w="9657080" h="3589020" extrusionOk="0">
              <a:moveTo>
                <a:pt x="0" y="598182"/>
              </a:moveTo>
              <a:cubicBezTo>
                <a:pt x="-43977" y="340424"/>
                <a:pt x="283223" y="4120"/>
                <a:pt x="598182" y="0"/>
              </a:cubicBezTo>
              <a:cubicBezTo>
                <a:pt x="690374" y="-34368"/>
                <a:pt x="768762" y="23249"/>
                <a:pt x="908408" y="0"/>
              </a:cubicBezTo>
              <a:cubicBezTo>
                <a:pt x="1048054" y="-23249"/>
                <a:pt x="1324679" y="49748"/>
                <a:pt x="1557063" y="0"/>
              </a:cubicBezTo>
              <a:cubicBezTo>
                <a:pt x="1789448" y="-49748"/>
                <a:pt x="1868053" y="24780"/>
                <a:pt x="2121111" y="0"/>
              </a:cubicBezTo>
              <a:cubicBezTo>
                <a:pt x="2374169" y="-24780"/>
                <a:pt x="2674366" y="17948"/>
                <a:pt x="2854373" y="0"/>
              </a:cubicBezTo>
              <a:cubicBezTo>
                <a:pt x="3034380" y="-17948"/>
                <a:pt x="3278528" y="4454"/>
                <a:pt x="3587635" y="0"/>
              </a:cubicBezTo>
              <a:cubicBezTo>
                <a:pt x="3896742" y="-4454"/>
                <a:pt x="4100103" y="67406"/>
                <a:pt x="4236290" y="0"/>
              </a:cubicBezTo>
              <a:cubicBezTo>
                <a:pt x="4372478" y="-67406"/>
                <a:pt x="4487092" y="19324"/>
                <a:pt x="4715730" y="0"/>
              </a:cubicBezTo>
              <a:cubicBezTo>
                <a:pt x="4944368" y="-19324"/>
                <a:pt x="5018374" y="3640"/>
                <a:pt x="5110564" y="0"/>
              </a:cubicBezTo>
              <a:cubicBezTo>
                <a:pt x="5202754" y="-3640"/>
                <a:pt x="5407708" y="50042"/>
                <a:pt x="5674612" y="0"/>
              </a:cubicBezTo>
              <a:cubicBezTo>
                <a:pt x="5941516" y="-50042"/>
                <a:pt x="6054438" y="44787"/>
                <a:pt x="6154052" y="0"/>
              </a:cubicBezTo>
              <a:cubicBezTo>
                <a:pt x="6253666" y="-44787"/>
                <a:pt x="6448858" y="29490"/>
                <a:pt x="6718100" y="0"/>
              </a:cubicBezTo>
              <a:cubicBezTo>
                <a:pt x="6987342" y="-29490"/>
                <a:pt x="6942700" y="11896"/>
                <a:pt x="7028326" y="0"/>
              </a:cubicBezTo>
              <a:cubicBezTo>
                <a:pt x="7113952" y="-11896"/>
                <a:pt x="7230205" y="29820"/>
                <a:pt x="7338552" y="0"/>
              </a:cubicBezTo>
              <a:cubicBezTo>
                <a:pt x="7446899" y="-29820"/>
                <a:pt x="7834067" y="56436"/>
                <a:pt x="7987207" y="0"/>
              </a:cubicBezTo>
              <a:cubicBezTo>
                <a:pt x="8140348" y="-56436"/>
                <a:pt x="8384062" y="47810"/>
                <a:pt x="8551255" y="0"/>
              </a:cubicBezTo>
              <a:cubicBezTo>
                <a:pt x="8718448" y="-47810"/>
                <a:pt x="8869319" y="2172"/>
                <a:pt x="9058898" y="0"/>
              </a:cubicBezTo>
              <a:cubicBezTo>
                <a:pt x="9346841" y="-18644"/>
                <a:pt x="9680456" y="255230"/>
                <a:pt x="9657080" y="598182"/>
              </a:cubicBezTo>
              <a:cubicBezTo>
                <a:pt x="9718727" y="801413"/>
                <a:pt x="9653773" y="936265"/>
                <a:pt x="9657080" y="1220273"/>
              </a:cubicBezTo>
              <a:cubicBezTo>
                <a:pt x="9660387" y="1504281"/>
                <a:pt x="9615700" y="1568093"/>
                <a:pt x="9657080" y="1770583"/>
              </a:cubicBezTo>
              <a:cubicBezTo>
                <a:pt x="9698460" y="1973073"/>
                <a:pt x="9643460" y="2134665"/>
                <a:pt x="9657080" y="2344821"/>
              </a:cubicBezTo>
              <a:cubicBezTo>
                <a:pt x="9670700" y="2554977"/>
                <a:pt x="9597672" y="2749108"/>
                <a:pt x="9657080" y="2990838"/>
              </a:cubicBezTo>
              <a:cubicBezTo>
                <a:pt x="9739528" y="3367320"/>
                <a:pt x="9385813" y="3582408"/>
                <a:pt x="9058898" y="3589020"/>
              </a:cubicBezTo>
              <a:cubicBezTo>
                <a:pt x="8808726" y="3637621"/>
                <a:pt x="8763681" y="3565786"/>
                <a:pt x="8494850" y="3589020"/>
              </a:cubicBezTo>
              <a:cubicBezTo>
                <a:pt x="8226019" y="3612254"/>
                <a:pt x="8281681" y="3588562"/>
                <a:pt x="8184624" y="3589020"/>
              </a:cubicBezTo>
              <a:cubicBezTo>
                <a:pt x="8087567" y="3589478"/>
                <a:pt x="7874081" y="3588413"/>
                <a:pt x="7789791" y="3589020"/>
              </a:cubicBezTo>
              <a:cubicBezTo>
                <a:pt x="7705501" y="3589627"/>
                <a:pt x="7386125" y="3565357"/>
                <a:pt x="7225743" y="3589020"/>
              </a:cubicBezTo>
              <a:cubicBezTo>
                <a:pt x="7065361" y="3612683"/>
                <a:pt x="6983835" y="3553930"/>
                <a:pt x="6915517" y="3589020"/>
              </a:cubicBezTo>
              <a:cubicBezTo>
                <a:pt x="6847199" y="3624110"/>
                <a:pt x="6480904" y="3534705"/>
                <a:pt x="6351469" y="3589020"/>
              </a:cubicBezTo>
              <a:cubicBezTo>
                <a:pt x="6222034" y="3643335"/>
                <a:pt x="6150569" y="3559756"/>
                <a:pt x="6041243" y="3589020"/>
              </a:cubicBezTo>
              <a:cubicBezTo>
                <a:pt x="5931917" y="3618284"/>
                <a:pt x="5739076" y="3583419"/>
                <a:pt x="5477195" y="3589020"/>
              </a:cubicBezTo>
              <a:cubicBezTo>
                <a:pt x="5215314" y="3594621"/>
                <a:pt x="5157714" y="3528959"/>
                <a:pt x="4913147" y="3589020"/>
              </a:cubicBezTo>
              <a:cubicBezTo>
                <a:pt x="4668580" y="3649081"/>
                <a:pt x="4488997" y="3551888"/>
                <a:pt x="4264492" y="3589020"/>
              </a:cubicBezTo>
              <a:cubicBezTo>
                <a:pt x="4039987" y="3626152"/>
                <a:pt x="4024564" y="3580107"/>
                <a:pt x="3785052" y="3589020"/>
              </a:cubicBezTo>
              <a:cubicBezTo>
                <a:pt x="3545540" y="3597933"/>
                <a:pt x="3375230" y="3521688"/>
                <a:pt x="3221004" y="3589020"/>
              </a:cubicBezTo>
              <a:cubicBezTo>
                <a:pt x="3066778" y="3656352"/>
                <a:pt x="2962690" y="3579885"/>
                <a:pt x="2741563" y="3589020"/>
              </a:cubicBezTo>
              <a:cubicBezTo>
                <a:pt x="2520436" y="3598155"/>
                <a:pt x="2508437" y="3561364"/>
                <a:pt x="2346730" y="3589020"/>
              </a:cubicBezTo>
              <a:cubicBezTo>
                <a:pt x="2185023" y="3616676"/>
                <a:pt x="2104839" y="3585903"/>
                <a:pt x="1951897" y="3589020"/>
              </a:cubicBezTo>
              <a:cubicBezTo>
                <a:pt x="1798955" y="3592137"/>
                <a:pt x="1706222" y="3570223"/>
                <a:pt x="1641670" y="3589020"/>
              </a:cubicBezTo>
              <a:cubicBezTo>
                <a:pt x="1577118" y="3607817"/>
                <a:pt x="1436260" y="3584099"/>
                <a:pt x="1246837" y="3589020"/>
              </a:cubicBezTo>
              <a:cubicBezTo>
                <a:pt x="1057414" y="3593941"/>
                <a:pt x="914579" y="3528836"/>
                <a:pt x="598182" y="3589020"/>
              </a:cubicBezTo>
              <a:cubicBezTo>
                <a:pt x="273041" y="3662945"/>
                <a:pt x="-68834" y="3283138"/>
                <a:pt x="0" y="2990838"/>
              </a:cubicBezTo>
              <a:cubicBezTo>
                <a:pt x="-59350" y="2767884"/>
                <a:pt x="51391" y="2619109"/>
                <a:pt x="0" y="2440527"/>
              </a:cubicBezTo>
              <a:cubicBezTo>
                <a:pt x="-51391" y="2261945"/>
                <a:pt x="61047" y="2115799"/>
                <a:pt x="0" y="1914143"/>
              </a:cubicBezTo>
              <a:cubicBezTo>
                <a:pt x="-61047" y="1712487"/>
                <a:pt x="23963" y="1578049"/>
                <a:pt x="0" y="1363832"/>
              </a:cubicBezTo>
              <a:cubicBezTo>
                <a:pt x="-23963" y="1149615"/>
                <a:pt x="45984" y="879693"/>
                <a:pt x="0" y="598182"/>
              </a:cubicBezTo>
              <a:close/>
            </a:path>
          </a:pathLst>
        </a:custGeom>
        <a:noFill/>
        <a:ln w="127000" cmpd="dbl">
          <a:solidFill>
            <a:srgbClr val="FFC000"/>
          </a:solidFill>
          <a:prstDash val="solid"/>
          <a:extLst>
            <a:ext uri="{C807C97D-BFC1-408E-A445-0C87EB9F89A2}">
              <ask:lineSketchStyleProps xmlns:ask="http://schemas.microsoft.com/office/drawing/2018/sketchyshapes" sd="3453261900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twoCellAnchor>
    <xdr:from>
      <xdr:col>23</xdr:col>
      <xdr:colOff>104140</xdr:colOff>
      <xdr:row>113</xdr:row>
      <xdr:rowOff>213360</xdr:rowOff>
    </xdr:from>
    <xdr:to>
      <xdr:col>39</xdr:col>
      <xdr:colOff>317500</xdr:colOff>
      <xdr:row>132</xdr:row>
      <xdr:rowOff>137160</xdr:rowOff>
    </xdr:to>
    <xdr:sp macro="" textlink="">
      <xdr:nvSpPr>
        <xdr:cNvPr id="5" name="Rechthoek: afgeronde hoeken 4">
          <a:extLst>
            <a:ext uri="{FF2B5EF4-FFF2-40B4-BE49-F238E27FC236}">
              <a16:creationId xmlns:a16="http://schemas.microsoft.com/office/drawing/2014/main" id="{5A48298A-C83A-46B9-B059-6F7AC731ACF6}"/>
            </a:ext>
          </a:extLst>
        </xdr:cNvPr>
        <xdr:cNvSpPr/>
      </xdr:nvSpPr>
      <xdr:spPr>
        <a:xfrm>
          <a:off x="16220440" y="29557980"/>
          <a:ext cx="10134600" cy="4556760"/>
        </a:xfrm>
        <a:custGeom>
          <a:avLst/>
          <a:gdLst>
            <a:gd name="csX0" fmla="*/ 0 w 10134600"/>
            <a:gd name="csY0" fmla="*/ 759475 h 4556760"/>
            <a:gd name="csX1" fmla="*/ 759475 w 10134600"/>
            <a:gd name="csY1" fmla="*/ 0 h 4556760"/>
            <a:gd name="csX2" fmla="*/ 1506165 w 10134600"/>
            <a:gd name="csY2" fmla="*/ 0 h 4556760"/>
            <a:gd name="csX3" fmla="*/ 1822072 w 10134600"/>
            <a:gd name="csY3" fmla="*/ 0 h 4556760"/>
            <a:gd name="csX4" fmla="*/ 2137979 w 10134600"/>
            <a:gd name="csY4" fmla="*/ 0 h 4556760"/>
            <a:gd name="csX5" fmla="*/ 2453886 w 10134600"/>
            <a:gd name="csY5" fmla="*/ 0 h 4556760"/>
            <a:gd name="csX6" fmla="*/ 3200576 w 10134600"/>
            <a:gd name="csY6" fmla="*/ 0 h 4556760"/>
            <a:gd name="csX7" fmla="*/ 3774953 w 10134600"/>
            <a:gd name="csY7" fmla="*/ 0 h 4556760"/>
            <a:gd name="csX8" fmla="*/ 4349329 w 10134600"/>
            <a:gd name="csY8" fmla="*/ 0 h 4556760"/>
            <a:gd name="csX9" fmla="*/ 4665236 w 10134600"/>
            <a:gd name="csY9" fmla="*/ 0 h 4556760"/>
            <a:gd name="csX10" fmla="*/ 5325770 w 10134600"/>
            <a:gd name="csY10" fmla="*/ 0 h 4556760"/>
            <a:gd name="csX11" fmla="*/ 5986303 w 10134600"/>
            <a:gd name="csY11" fmla="*/ 0 h 4556760"/>
            <a:gd name="csX12" fmla="*/ 6474523 w 10134600"/>
            <a:gd name="csY12" fmla="*/ 0 h 4556760"/>
            <a:gd name="csX13" fmla="*/ 6790430 w 10134600"/>
            <a:gd name="csY13" fmla="*/ 0 h 4556760"/>
            <a:gd name="csX14" fmla="*/ 7106337 w 10134600"/>
            <a:gd name="csY14" fmla="*/ 0 h 4556760"/>
            <a:gd name="csX15" fmla="*/ 7508401 w 10134600"/>
            <a:gd name="csY15" fmla="*/ 0 h 4556760"/>
            <a:gd name="csX16" fmla="*/ 8255090 w 10134600"/>
            <a:gd name="csY16" fmla="*/ 0 h 4556760"/>
            <a:gd name="csX17" fmla="*/ 8570998 w 10134600"/>
            <a:gd name="csY17" fmla="*/ 0 h 4556760"/>
            <a:gd name="csX18" fmla="*/ 9375125 w 10134600"/>
            <a:gd name="csY18" fmla="*/ 0 h 4556760"/>
            <a:gd name="csX19" fmla="*/ 10134600 w 10134600"/>
            <a:gd name="csY19" fmla="*/ 759475 h 4556760"/>
            <a:gd name="csX20" fmla="*/ 10134600 w 10134600"/>
            <a:gd name="csY20" fmla="*/ 1326533 h 4556760"/>
            <a:gd name="csX21" fmla="*/ 10134600 w 10134600"/>
            <a:gd name="csY21" fmla="*/ 1893591 h 4556760"/>
            <a:gd name="csX22" fmla="*/ 10134600 w 10134600"/>
            <a:gd name="csY22" fmla="*/ 2460649 h 4556760"/>
            <a:gd name="csX23" fmla="*/ 10134600 w 10134600"/>
            <a:gd name="csY23" fmla="*/ 3027706 h 4556760"/>
            <a:gd name="csX24" fmla="*/ 10134600 w 10134600"/>
            <a:gd name="csY24" fmla="*/ 3797285 h 4556760"/>
            <a:gd name="csX25" fmla="*/ 9375125 w 10134600"/>
            <a:gd name="csY25" fmla="*/ 4556760 h 4556760"/>
            <a:gd name="csX26" fmla="*/ 8800748 w 10134600"/>
            <a:gd name="csY26" fmla="*/ 4556760 h 4556760"/>
            <a:gd name="csX27" fmla="*/ 8140215 w 10134600"/>
            <a:gd name="csY27" fmla="*/ 4556760 h 4556760"/>
            <a:gd name="csX28" fmla="*/ 7393526 w 10134600"/>
            <a:gd name="csY28" fmla="*/ 4556760 h 4556760"/>
            <a:gd name="csX29" fmla="*/ 6905305 w 10134600"/>
            <a:gd name="csY29" fmla="*/ 4556760 h 4556760"/>
            <a:gd name="csX30" fmla="*/ 6503242 w 10134600"/>
            <a:gd name="csY30" fmla="*/ 4556760 h 4556760"/>
            <a:gd name="csX31" fmla="*/ 6015022 w 10134600"/>
            <a:gd name="csY31" fmla="*/ 4556760 h 4556760"/>
            <a:gd name="csX32" fmla="*/ 5699114 w 10134600"/>
            <a:gd name="csY32" fmla="*/ 4556760 h 4556760"/>
            <a:gd name="csX33" fmla="*/ 5210894 w 10134600"/>
            <a:gd name="csY33" fmla="*/ 4556760 h 4556760"/>
            <a:gd name="csX34" fmla="*/ 4894987 w 10134600"/>
            <a:gd name="csY34" fmla="*/ 4556760 h 4556760"/>
            <a:gd name="csX35" fmla="*/ 4579080 w 10134600"/>
            <a:gd name="csY35" fmla="*/ 4556760 h 4556760"/>
            <a:gd name="csX36" fmla="*/ 3918547 w 10134600"/>
            <a:gd name="csY36" fmla="*/ 4556760 h 4556760"/>
            <a:gd name="csX37" fmla="*/ 3516483 w 10134600"/>
            <a:gd name="csY37" fmla="*/ 4556760 h 4556760"/>
            <a:gd name="csX38" fmla="*/ 2769793 w 10134600"/>
            <a:gd name="csY38" fmla="*/ 4556760 h 4556760"/>
            <a:gd name="csX39" fmla="*/ 2367730 w 10134600"/>
            <a:gd name="csY39" fmla="*/ 4556760 h 4556760"/>
            <a:gd name="csX40" fmla="*/ 1621040 w 10134600"/>
            <a:gd name="csY40" fmla="*/ 4556760 h 4556760"/>
            <a:gd name="csX41" fmla="*/ 759475 w 10134600"/>
            <a:gd name="csY41" fmla="*/ 4556760 h 4556760"/>
            <a:gd name="csX42" fmla="*/ 0 w 10134600"/>
            <a:gd name="csY42" fmla="*/ 3797285 h 4556760"/>
            <a:gd name="csX43" fmla="*/ 0 w 10134600"/>
            <a:gd name="csY43" fmla="*/ 3230227 h 4556760"/>
            <a:gd name="csX44" fmla="*/ 0 w 10134600"/>
            <a:gd name="csY44" fmla="*/ 2754304 h 4556760"/>
            <a:gd name="csX45" fmla="*/ 0 w 10134600"/>
            <a:gd name="csY45" fmla="*/ 2217624 h 4556760"/>
            <a:gd name="csX46" fmla="*/ 0 w 10134600"/>
            <a:gd name="csY46" fmla="*/ 1711322 h 4556760"/>
            <a:gd name="csX47" fmla="*/ 0 w 10134600"/>
            <a:gd name="csY47" fmla="*/ 1296155 h 4556760"/>
            <a:gd name="csX48" fmla="*/ 0 w 10134600"/>
            <a:gd name="csY48" fmla="*/ 759475 h 4556760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  <a:cxn ang="0">
              <a:pos x="csX47" y="csY47"/>
            </a:cxn>
            <a:cxn ang="0">
              <a:pos x="csX48" y="csY48"/>
            </a:cxn>
          </a:cxnLst>
          <a:rect l="l" t="t" r="r" b="b"/>
          <a:pathLst>
            <a:path w="10134600" h="4556760" extrusionOk="0">
              <a:moveTo>
                <a:pt x="0" y="759475"/>
              </a:moveTo>
              <a:cubicBezTo>
                <a:pt x="-89503" y="302814"/>
                <a:pt x="337272" y="-47415"/>
                <a:pt x="759475" y="0"/>
              </a:cubicBezTo>
              <a:cubicBezTo>
                <a:pt x="970000" y="-70751"/>
                <a:pt x="1200121" y="21728"/>
                <a:pt x="1506165" y="0"/>
              </a:cubicBezTo>
              <a:cubicBezTo>
                <a:pt x="1812209" y="-21728"/>
                <a:pt x="1710334" y="5682"/>
                <a:pt x="1822072" y="0"/>
              </a:cubicBezTo>
              <a:cubicBezTo>
                <a:pt x="1933810" y="-5682"/>
                <a:pt x="1980083" y="24184"/>
                <a:pt x="2137979" y="0"/>
              </a:cubicBezTo>
              <a:cubicBezTo>
                <a:pt x="2295875" y="-24184"/>
                <a:pt x="2303059" y="8038"/>
                <a:pt x="2453886" y="0"/>
              </a:cubicBezTo>
              <a:cubicBezTo>
                <a:pt x="2604713" y="-8038"/>
                <a:pt x="2875779" y="76158"/>
                <a:pt x="3200576" y="0"/>
              </a:cubicBezTo>
              <a:cubicBezTo>
                <a:pt x="3525373" y="-76158"/>
                <a:pt x="3589675" y="63053"/>
                <a:pt x="3774953" y="0"/>
              </a:cubicBezTo>
              <a:cubicBezTo>
                <a:pt x="3960231" y="-63053"/>
                <a:pt x="4108885" y="58774"/>
                <a:pt x="4349329" y="0"/>
              </a:cubicBezTo>
              <a:cubicBezTo>
                <a:pt x="4589773" y="-58774"/>
                <a:pt x="4590289" y="12708"/>
                <a:pt x="4665236" y="0"/>
              </a:cubicBezTo>
              <a:cubicBezTo>
                <a:pt x="4740183" y="-12708"/>
                <a:pt x="5128864" y="35754"/>
                <a:pt x="5325770" y="0"/>
              </a:cubicBezTo>
              <a:cubicBezTo>
                <a:pt x="5522676" y="-35754"/>
                <a:pt x="5751818" y="76088"/>
                <a:pt x="5986303" y="0"/>
              </a:cubicBezTo>
              <a:cubicBezTo>
                <a:pt x="6220788" y="-76088"/>
                <a:pt x="6330857" y="53962"/>
                <a:pt x="6474523" y="0"/>
              </a:cubicBezTo>
              <a:cubicBezTo>
                <a:pt x="6618189" y="-53962"/>
                <a:pt x="6661237" y="20724"/>
                <a:pt x="6790430" y="0"/>
              </a:cubicBezTo>
              <a:cubicBezTo>
                <a:pt x="6919623" y="-20724"/>
                <a:pt x="7007471" y="37175"/>
                <a:pt x="7106337" y="0"/>
              </a:cubicBezTo>
              <a:cubicBezTo>
                <a:pt x="7205203" y="-37175"/>
                <a:pt x="7366215" y="5213"/>
                <a:pt x="7508401" y="0"/>
              </a:cubicBezTo>
              <a:cubicBezTo>
                <a:pt x="7650587" y="-5213"/>
                <a:pt x="7982851" y="14940"/>
                <a:pt x="8255090" y="0"/>
              </a:cubicBezTo>
              <a:cubicBezTo>
                <a:pt x="8527329" y="-14940"/>
                <a:pt x="8450928" y="29527"/>
                <a:pt x="8570998" y="0"/>
              </a:cubicBezTo>
              <a:cubicBezTo>
                <a:pt x="8691068" y="-29527"/>
                <a:pt x="9160671" y="79050"/>
                <a:pt x="9375125" y="0"/>
              </a:cubicBezTo>
              <a:cubicBezTo>
                <a:pt x="9768160" y="78482"/>
                <a:pt x="10124813" y="352804"/>
                <a:pt x="10134600" y="759475"/>
              </a:cubicBezTo>
              <a:cubicBezTo>
                <a:pt x="10192285" y="1003669"/>
                <a:pt x="10068571" y="1063579"/>
                <a:pt x="10134600" y="1326533"/>
              </a:cubicBezTo>
              <a:cubicBezTo>
                <a:pt x="10200629" y="1589487"/>
                <a:pt x="10129819" y="1674126"/>
                <a:pt x="10134600" y="1893591"/>
              </a:cubicBezTo>
              <a:cubicBezTo>
                <a:pt x="10139381" y="2113056"/>
                <a:pt x="10099835" y="2331488"/>
                <a:pt x="10134600" y="2460649"/>
              </a:cubicBezTo>
              <a:cubicBezTo>
                <a:pt x="10169365" y="2589810"/>
                <a:pt x="10066874" y="2804023"/>
                <a:pt x="10134600" y="3027706"/>
              </a:cubicBezTo>
              <a:cubicBezTo>
                <a:pt x="10202326" y="3251389"/>
                <a:pt x="10102034" y="3470933"/>
                <a:pt x="10134600" y="3797285"/>
              </a:cubicBezTo>
              <a:cubicBezTo>
                <a:pt x="10175614" y="4268086"/>
                <a:pt x="9805612" y="4514896"/>
                <a:pt x="9375125" y="4556760"/>
              </a:cubicBezTo>
              <a:cubicBezTo>
                <a:pt x="9120201" y="4590442"/>
                <a:pt x="9075391" y="4520571"/>
                <a:pt x="8800748" y="4556760"/>
              </a:cubicBezTo>
              <a:cubicBezTo>
                <a:pt x="8526105" y="4592949"/>
                <a:pt x="8303287" y="4543290"/>
                <a:pt x="8140215" y="4556760"/>
              </a:cubicBezTo>
              <a:cubicBezTo>
                <a:pt x="7977143" y="4570230"/>
                <a:pt x="7659098" y="4498295"/>
                <a:pt x="7393526" y="4556760"/>
              </a:cubicBezTo>
              <a:cubicBezTo>
                <a:pt x="7127954" y="4615225"/>
                <a:pt x="7146720" y="4532482"/>
                <a:pt x="6905305" y="4556760"/>
              </a:cubicBezTo>
              <a:cubicBezTo>
                <a:pt x="6663890" y="4581038"/>
                <a:pt x="6631408" y="4541242"/>
                <a:pt x="6503242" y="4556760"/>
              </a:cubicBezTo>
              <a:cubicBezTo>
                <a:pt x="6375076" y="4572278"/>
                <a:pt x="6158368" y="4522967"/>
                <a:pt x="6015022" y="4556760"/>
              </a:cubicBezTo>
              <a:cubicBezTo>
                <a:pt x="5871676" y="4590553"/>
                <a:pt x="5809710" y="4522386"/>
                <a:pt x="5699114" y="4556760"/>
              </a:cubicBezTo>
              <a:cubicBezTo>
                <a:pt x="5588518" y="4591134"/>
                <a:pt x="5375421" y="4498235"/>
                <a:pt x="5210894" y="4556760"/>
              </a:cubicBezTo>
              <a:cubicBezTo>
                <a:pt x="5046367" y="4615285"/>
                <a:pt x="5007927" y="4554117"/>
                <a:pt x="4894987" y="4556760"/>
              </a:cubicBezTo>
              <a:cubicBezTo>
                <a:pt x="4782047" y="4559403"/>
                <a:pt x="4642444" y="4544643"/>
                <a:pt x="4579080" y="4556760"/>
              </a:cubicBezTo>
              <a:cubicBezTo>
                <a:pt x="4515716" y="4568877"/>
                <a:pt x="4165807" y="4486996"/>
                <a:pt x="3918547" y="4556760"/>
              </a:cubicBezTo>
              <a:cubicBezTo>
                <a:pt x="3671287" y="4626524"/>
                <a:pt x="3653094" y="4545169"/>
                <a:pt x="3516483" y="4556760"/>
              </a:cubicBezTo>
              <a:cubicBezTo>
                <a:pt x="3379872" y="4568351"/>
                <a:pt x="3138484" y="4543993"/>
                <a:pt x="2769793" y="4556760"/>
              </a:cubicBezTo>
              <a:cubicBezTo>
                <a:pt x="2401102" y="4569527"/>
                <a:pt x="2497053" y="4526183"/>
                <a:pt x="2367730" y="4556760"/>
              </a:cubicBezTo>
              <a:cubicBezTo>
                <a:pt x="2238407" y="4587337"/>
                <a:pt x="1970972" y="4539703"/>
                <a:pt x="1621040" y="4556760"/>
              </a:cubicBezTo>
              <a:cubicBezTo>
                <a:pt x="1271108" y="4573817"/>
                <a:pt x="986519" y="4472335"/>
                <a:pt x="759475" y="4556760"/>
              </a:cubicBezTo>
              <a:cubicBezTo>
                <a:pt x="331481" y="4605704"/>
                <a:pt x="60995" y="4124212"/>
                <a:pt x="0" y="3797285"/>
              </a:cubicBezTo>
              <a:cubicBezTo>
                <a:pt x="-28901" y="3578885"/>
                <a:pt x="47346" y="3389850"/>
                <a:pt x="0" y="3230227"/>
              </a:cubicBezTo>
              <a:cubicBezTo>
                <a:pt x="-47346" y="3070604"/>
                <a:pt x="13984" y="2903942"/>
                <a:pt x="0" y="2754304"/>
              </a:cubicBezTo>
              <a:cubicBezTo>
                <a:pt x="-13984" y="2604666"/>
                <a:pt x="59187" y="2389928"/>
                <a:pt x="0" y="2217624"/>
              </a:cubicBezTo>
              <a:cubicBezTo>
                <a:pt x="-59187" y="2045320"/>
                <a:pt x="29655" y="1858257"/>
                <a:pt x="0" y="1711322"/>
              </a:cubicBezTo>
              <a:cubicBezTo>
                <a:pt x="-29655" y="1564387"/>
                <a:pt x="30368" y="1394870"/>
                <a:pt x="0" y="1296155"/>
              </a:cubicBezTo>
              <a:cubicBezTo>
                <a:pt x="-30368" y="1197440"/>
                <a:pt x="22984" y="923932"/>
                <a:pt x="0" y="759475"/>
              </a:cubicBezTo>
              <a:close/>
            </a:path>
          </a:pathLst>
        </a:custGeom>
        <a:noFill/>
        <a:ln w="127000" cap="flat" cmpd="sng" algn="ctr">
          <a:solidFill>
            <a:srgbClr val="00CC99"/>
          </a:solidFill>
          <a:prstDash val="solid"/>
          <a:miter lim="800000"/>
          <a:extLst>
            <a:ext uri="{C807C97D-BFC1-408E-A445-0C87EB9F89A2}">
              <ask:lineSketchStyleProps xmlns:ask="http://schemas.microsoft.com/office/drawing/2018/sketchyshapes" sd="2970887918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nl-NL" sz="2000">
              <a:solidFill>
                <a:srgbClr val="00CC99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nl-NL" sz="2000">
              <a:solidFill>
                <a:srgbClr val="00CC99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nl-NL" sz="1100">
              <a:solidFill>
                <a:srgbClr val="00CC99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nl-NL" sz="1100">
              <a:solidFill>
                <a:srgbClr val="00CC99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21</xdr:col>
      <xdr:colOff>381000</xdr:colOff>
      <xdr:row>40</xdr:row>
      <xdr:rowOff>101600</xdr:rowOff>
    </xdr:from>
    <xdr:to>
      <xdr:col>39</xdr:col>
      <xdr:colOff>393700</xdr:colOff>
      <xdr:row>62</xdr:row>
      <xdr:rowOff>124460</xdr:rowOff>
    </xdr:to>
    <xdr:sp macro="" textlink="">
      <xdr:nvSpPr>
        <xdr:cNvPr id="6" name="Rechthoek: afgeronde hoeken 5">
          <a:extLst>
            <a:ext uri="{FF2B5EF4-FFF2-40B4-BE49-F238E27FC236}">
              <a16:creationId xmlns:a16="http://schemas.microsoft.com/office/drawing/2014/main" id="{108EF117-1684-45F3-A011-14759E630AF6}"/>
            </a:ext>
          </a:extLst>
        </xdr:cNvPr>
        <xdr:cNvSpPr/>
      </xdr:nvSpPr>
      <xdr:spPr>
        <a:xfrm>
          <a:off x="15308580" y="11645900"/>
          <a:ext cx="11122660" cy="5387340"/>
        </a:xfrm>
        <a:custGeom>
          <a:avLst/>
          <a:gdLst>
            <a:gd name="csX0" fmla="*/ 0 w 11122660"/>
            <a:gd name="csY0" fmla="*/ 897908 h 5387340"/>
            <a:gd name="csX1" fmla="*/ 897908 w 11122660"/>
            <a:gd name="csY1" fmla="*/ 0 h 5387340"/>
            <a:gd name="csX2" fmla="*/ 1667373 w 11122660"/>
            <a:gd name="csY2" fmla="*/ 0 h 5387340"/>
            <a:gd name="csX3" fmla="*/ 1970495 w 11122660"/>
            <a:gd name="csY3" fmla="*/ 0 h 5387340"/>
            <a:gd name="csX4" fmla="*/ 2273617 w 11122660"/>
            <a:gd name="csY4" fmla="*/ 0 h 5387340"/>
            <a:gd name="csX5" fmla="*/ 2576740 w 11122660"/>
            <a:gd name="csY5" fmla="*/ 0 h 5387340"/>
            <a:gd name="csX6" fmla="*/ 3346205 w 11122660"/>
            <a:gd name="csY6" fmla="*/ 0 h 5387340"/>
            <a:gd name="csX7" fmla="*/ 3929132 w 11122660"/>
            <a:gd name="csY7" fmla="*/ 0 h 5387340"/>
            <a:gd name="csX8" fmla="*/ 4512060 w 11122660"/>
            <a:gd name="csY8" fmla="*/ 0 h 5387340"/>
            <a:gd name="csX9" fmla="*/ 4815182 w 11122660"/>
            <a:gd name="csY9" fmla="*/ 0 h 5387340"/>
            <a:gd name="csX10" fmla="*/ 5491379 w 11122660"/>
            <a:gd name="csY10" fmla="*/ 0 h 5387340"/>
            <a:gd name="csX11" fmla="*/ 6167575 w 11122660"/>
            <a:gd name="csY11" fmla="*/ 0 h 5387340"/>
            <a:gd name="csX12" fmla="*/ 6657234 w 11122660"/>
            <a:gd name="csY12" fmla="*/ 0 h 5387340"/>
            <a:gd name="csX13" fmla="*/ 6960357 w 11122660"/>
            <a:gd name="csY13" fmla="*/ 0 h 5387340"/>
            <a:gd name="csX14" fmla="*/ 7263479 w 11122660"/>
            <a:gd name="csY14" fmla="*/ 0 h 5387340"/>
            <a:gd name="csX15" fmla="*/ 7659870 w 11122660"/>
            <a:gd name="csY15" fmla="*/ 0 h 5387340"/>
            <a:gd name="csX16" fmla="*/ 8429335 w 11122660"/>
            <a:gd name="csY16" fmla="*/ 0 h 5387340"/>
            <a:gd name="csX17" fmla="*/ 8732457 w 11122660"/>
            <a:gd name="csY17" fmla="*/ 0 h 5387340"/>
            <a:gd name="csX18" fmla="*/ 9222116 w 11122660"/>
            <a:gd name="csY18" fmla="*/ 0 h 5387340"/>
            <a:gd name="csX19" fmla="*/ 9711776 w 11122660"/>
            <a:gd name="csY19" fmla="*/ 0 h 5387340"/>
            <a:gd name="csX20" fmla="*/ 10224752 w 11122660"/>
            <a:gd name="csY20" fmla="*/ 0 h 5387340"/>
            <a:gd name="csX21" fmla="*/ 11122660 w 11122660"/>
            <a:gd name="csY21" fmla="*/ 897908 h 5387340"/>
            <a:gd name="csX22" fmla="*/ 11122660 w 11122660"/>
            <a:gd name="csY22" fmla="*/ 1388750 h 5387340"/>
            <a:gd name="csX23" fmla="*/ 11122660 w 11122660"/>
            <a:gd name="csY23" fmla="*/ 2059167 h 5387340"/>
            <a:gd name="csX24" fmla="*/ 11122660 w 11122660"/>
            <a:gd name="csY24" fmla="*/ 2550009 h 5387340"/>
            <a:gd name="csX25" fmla="*/ 11122660 w 11122660"/>
            <a:gd name="csY25" fmla="*/ 3220427 h 5387340"/>
            <a:gd name="csX26" fmla="*/ 11122660 w 11122660"/>
            <a:gd name="csY26" fmla="*/ 3854929 h 5387340"/>
            <a:gd name="csX27" fmla="*/ 11122660 w 11122660"/>
            <a:gd name="csY27" fmla="*/ 4489432 h 5387340"/>
            <a:gd name="csX28" fmla="*/ 10224752 w 11122660"/>
            <a:gd name="csY28" fmla="*/ 5387340 h 5387340"/>
            <a:gd name="csX29" fmla="*/ 9828361 w 11122660"/>
            <a:gd name="csY29" fmla="*/ 5387340 h 5387340"/>
            <a:gd name="csX30" fmla="*/ 9431970 w 11122660"/>
            <a:gd name="csY30" fmla="*/ 5387340 h 5387340"/>
            <a:gd name="csX31" fmla="*/ 8942311 w 11122660"/>
            <a:gd name="csY31" fmla="*/ 5387340 h 5387340"/>
            <a:gd name="csX32" fmla="*/ 8639189 w 11122660"/>
            <a:gd name="csY32" fmla="*/ 5387340 h 5387340"/>
            <a:gd name="csX33" fmla="*/ 8149529 w 11122660"/>
            <a:gd name="csY33" fmla="*/ 5387340 h 5387340"/>
            <a:gd name="csX34" fmla="*/ 7846407 w 11122660"/>
            <a:gd name="csY34" fmla="*/ 5387340 h 5387340"/>
            <a:gd name="csX35" fmla="*/ 7543284 w 11122660"/>
            <a:gd name="csY35" fmla="*/ 5387340 h 5387340"/>
            <a:gd name="csX36" fmla="*/ 6867088 w 11122660"/>
            <a:gd name="csY36" fmla="*/ 5387340 h 5387340"/>
            <a:gd name="csX37" fmla="*/ 6470697 w 11122660"/>
            <a:gd name="csY37" fmla="*/ 5387340 h 5387340"/>
            <a:gd name="csX38" fmla="*/ 5701233 w 11122660"/>
            <a:gd name="csY38" fmla="*/ 5387340 h 5387340"/>
            <a:gd name="csX39" fmla="*/ 5304842 w 11122660"/>
            <a:gd name="csY39" fmla="*/ 5387340 h 5387340"/>
            <a:gd name="csX40" fmla="*/ 4535377 w 11122660"/>
            <a:gd name="csY40" fmla="*/ 5387340 h 5387340"/>
            <a:gd name="csX41" fmla="*/ 3952449 w 11122660"/>
            <a:gd name="csY41" fmla="*/ 5387340 h 5387340"/>
            <a:gd name="csX42" fmla="*/ 3556059 w 11122660"/>
            <a:gd name="csY42" fmla="*/ 5387340 h 5387340"/>
            <a:gd name="csX43" fmla="*/ 2879862 w 11122660"/>
            <a:gd name="csY43" fmla="*/ 5387340 h 5387340"/>
            <a:gd name="csX44" fmla="*/ 2576740 w 11122660"/>
            <a:gd name="csY44" fmla="*/ 5387340 h 5387340"/>
            <a:gd name="csX45" fmla="*/ 2087081 w 11122660"/>
            <a:gd name="csY45" fmla="*/ 5387340 h 5387340"/>
            <a:gd name="csX46" fmla="*/ 1410884 w 11122660"/>
            <a:gd name="csY46" fmla="*/ 5387340 h 5387340"/>
            <a:gd name="csX47" fmla="*/ 897908 w 11122660"/>
            <a:gd name="csY47" fmla="*/ 5387340 h 5387340"/>
            <a:gd name="csX48" fmla="*/ 0 w 11122660"/>
            <a:gd name="csY48" fmla="*/ 4489432 h 5387340"/>
            <a:gd name="csX49" fmla="*/ 0 w 11122660"/>
            <a:gd name="csY49" fmla="*/ 3890845 h 5387340"/>
            <a:gd name="csX50" fmla="*/ 0 w 11122660"/>
            <a:gd name="csY50" fmla="*/ 3364088 h 5387340"/>
            <a:gd name="csX51" fmla="*/ 0 w 11122660"/>
            <a:gd name="csY51" fmla="*/ 2873246 h 5387340"/>
            <a:gd name="csX52" fmla="*/ 0 w 11122660"/>
            <a:gd name="csY52" fmla="*/ 2202828 h 5387340"/>
            <a:gd name="csX53" fmla="*/ 0 w 11122660"/>
            <a:gd name="csY53" fmla="*/ 1676072 h 5387340"/>
            <a:gd name="csX54" fmla="*/ 0 w 11122660"/>
            <a:gd name="csY54" fmla="*/ 897908 h 5387340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  <a:cxn ang="0">
              <a:pos x="csX47" y="csY47"/>
            </a:cxn>
            <a:cxn ang="0">
              <a:pos x="csX48" y="csY48"/>
            </a:cxn>
            <a:cxn ang="0">
              <a:pos x="csX49" y="csY49"/>
            </a:cxn>
            <a:cxn ang="0">
              <a:pos x="csX50" y="csY50"/>
            </a:cxn>
            <a:cxn ang="0">
              <a:pos x="csX51" y="csY51"/>
            </a:cxn>
            <a:cxn ang="0">
              <a:pos x="csX52" y="csY52"/>
            </a:cxn>
            <a:cxn ang="0">
              <a:pos x="csX53" y="csY53"/>
            </a:cxn>
            <a:cxn ang="0">
              <a:pos x="csX54" y="csY54"/>
            </a:cxn>
          </a:cxnLst>
          <a:rect l="l" t="t" r="r" b="b"/>
          <a:pathLst>
            <a:path w="11122660" h="5387340" extrusionOk="0">
              <a:moveTo>
                <a:pt x="0" y="897908"/>
              </a:moveTo>
              <a:cubicBezTo>
                <a:pt x="-122875" y="350916"/>
                <a:pt x="393562" y="-145254"/>
                <a:pt x="897908" y="0"/>
              </a:cubicBezTo>
              <a:cubicBezTo>
                <a:pt x="1191042" y="-5878"/>
                <a:pt x="1368446" y="42332"/>
                <a:pt x="1667373" y="0"/>
              </a:cubicBezTo>
              <a:cubicBezTo>
                <a:pt x="1966300" y="-42332"/>
                <a:pt x="1821014" y="1781"/>
                <a:pt x="1970495" y="0"/>
              </a:cubicBezTo>
              <a:cubicBezTo>
                <a:pt x="2119976" y="-1781"/>
                <a:pt x="2134429" y="29613"/>
                <a:pt x="2273617" y="0"/>
              </a:cubicBezTo>
              <a:cubicBezTo>
                <a:pt x="2412805" y="-29613"/>
                <a:pt x="2485871" y="30811"/>
                <a:pt x="2576740" y="0"/>
              </a:cubicBezTo>
              <a:cubicBezTo>
                <a:pt x="2667609" y="-30811"/>
                <a:pt x="3117722" y="78355"/>
                <a:pt x="3346205" y="0"/>
              </a:cubicBezTo>
              <a:cubicBezTo>
                <a:pt x="3574688" y="-78355"/>
                <a:pt x="3772105" y="26463"/>
                <a:pt x="3929132" y="0"/>
              </a:cubicBezTo>
              <a:cubicBezTo>
                <a:pt x="4086159" y="-26463"/>
                <a:pt x="4332966" y="14968"/>
                <a:pt x="4512060" y="0"/>
              </a:cubicBezTo>
              <a:cubicBezTo>
                <a:pt x="4691154" y="-14968"/>
                <a:pt x="4698015" y="15331"/>
                <a:pt x="4815182" y="0"/>
              </a:cubicBezTo>
              <a:cubicBezTo>
                <a:pt x="4932349" y="-15331"/>
                <a:pt x="5179186" y="60527"/>
                <a:pt x="5491379" y="0"/>
              </a:cubicBezTo>
              <a:cubicBezTo>
                <a:pt x="5803572" y="-60527"/>
                <a:pt x="5960337" y="78505"/>
                <a:pt x="6167575" y="0"/>
              </a:cubicBezTo>
              <a:cubicBezTo>
                <a:pt x="6374813" y="-78505"/>
                <a:pt x="6482207" y="31490"/>
                <a:pt x="6657234" y="0"/>
              </a:cubicBezTo>
              <a:cubicBezTo>
                <a:pt x="6832261" y="-31490"/>
                <a:pt x="6859096" y="34087"/>
                <a:pt x="6960357" y="0"/>
              </a:cubicBezTo>
              <a:cubicBezTo>
                <a:pt x="7061618" y="-34087"/>
                <a:pt x="7152708" y="342"/>
                <a:pt x="7263479" y="0"/>
              </a:cubicBezTo>
              <a:cubicBezTo>
                <a:pt x="7374250" y="-342"/>
                <a:pt x="7528056" y="46240"/>
                <a:pt x="7659870" y="0"/>
              </a:cubicBezTo>
              <a:cubicBezTo>
                <a:pt x="7791684" y="-46240"/>
                <a:pt x="8098863" y="73025"/>
                <a:pt x="8429335" y="0"/>
              </a:cubicBezTo>
              <a:cubicBezTo>
                <a:pt x="8759808" y="-73025"/>
                <a:pt x="8618820" y="21905"/>
                <a:pt x="8732457" y="0"/>
              </a:cubicBezTo>
              <a:cubicBezTo>
                <a:pt x="8846094" y="-21905"/>
                <a:pt x="9094841" y="20345"/>
                <a:pt x="9222116" y="0"/>
              </a:cubicBezTo>
              <a:cubicBezTo>
                <a:pt x="9349391" y="-20345"/>
                <a:pt x="9590908" y="10075"/>
                <a:pt x="9711776" y="0"/>
              </a:cubicBezTo>
              <a:cubicBezTo>
                <a:pt x="9832644" y="-10075"/>
                <a:pt x="10114271" y="23677"/>
                <a:pt x="10224752" y="0"/>
              </a:cubicBezTo>
              <a:cubicBezTo>
                <a:pt x="10741191" y="12188"/>
                <a:pt x="11084303" y="525344"/>
                <a:pt x="11122660" y="897908"/>
              </a:cubicBezTo>
              <a:cubicBezTo>
                <a:pt x="11140526" y="1041044"/>
                <a:pt x="11082575" y="1250647"/>
                <a:pt x="11122660" y="1388750"/>
              </a:cubicBezTo>
              <a:cubicBezTo>
                <a:pt x="11162745" y="1526853"/>
                <a:pt x="11109364" y="1785685"/>
                <a:pt x="11122660" y="2059167"/>
              </a:cubicBezTo>
              <a:cubicBezTo>
                <a:pt x="11135956" y="2332649"/>
                <a:pt x="11120311" y="2338679"/>
                <a:pt x="11122660" y="2550009"/>
              </a:cubicBezTo>
              <a:cubicBezTo>
                <a:pt x="11125009" y="2761339"/>
                <a:pt x="11043207" y="2967026"/>
                <a:pt x="11122660" y="3220427"/>
              </a:cubicBezTo>
              <a:cubicBezTo>
                <a:pt x="11202113" y="3473828"/>
                <a:pt x="11046834" y="3584318"/>
                <a:pt x="11122660" y="3854929"/>
              </a:cubicBezTo>
              <a:cubicBezTo>
                <a:pt x="11198486" y="4125540"/>
                <a:pt x="11087989" y="4232086"/>
                <a:pt x="11122660" y="4489432"/>
              </a:cubicBezTo>
              <a:cubicBezTo>
                <a:pt x="11255483" y="4919039"/>
                <a:pt x="10681688" y="5357977"/>
                <a:pt x="10224752" y="5387340"/>
              </a:cubicBezTo>
              <a:cubicBezTo>
                <a:pt x="10125477" y="5422264"/>
                <a:pt x="9989004" y="5366586"/>
                <a:pt x="9828361" y="5387340"/>
              </a:cubicBezTo>
              <a:cubicBezTo>
                <a:pt x="9667718" y="5408094"/>
                <a:pt x="9585212" y="5358806"/>
                <a:pt x="9431970" y="5387340"/>
              </a:cubicBezTo>
              <a:cubicBezTo>
                <a:pt x="9278728" y="5415874"/>
                <a:pt x="9163715" y="5379478"/>
                <a:pt x="8942311" y="5387340"/>
              </a:cubicBezTo>
              <a:cubicBezTo>
                <a:pt x="8720907" y="5395202"/>
                <a:pt x="8754959" y="5379401"/>
                <a:pt x="8639189" y="5387340"/>
              </a:cubicBezTo>
              <a:cubicBezTo>
                <a:pt x="8523419" y="5395279"/>
                <a:pt x="8356262" y="5330197"/>
                <a:pt x="8149529" y="5387340"/>
              </a:cubicBezTo>
              <a:cubicBezTo>
                <a:pt x="7942796" y="5444483"/>
                <a:pt x="7974431" y="5360068"/>
                <a:pt x="7846407" y="5387340"/>
              </a:cubicBezTo>
              <a:cubicBezTo>
                <a:pt x="7718383" y="5414612"/>
                <a:pt x="7686616" y="5352586"/>
                <a:pt x="7543284" y="5387340"/>
              </a:cubicBezTo>
              <a:cubicBezTo>
                <a:pt x="7399952" y="5422094"/>
                <a:pt x="7034691" y="5385601"/>
                <a:pt x="6867088" y="5387340"/>
              </a:cubicBezTo>
              <a:cubicBezTo>
                <a:pt x="6699485" y="5389079"/>
                <a:pt x="6563667" y="5379772"/>
                <a:pt x="6470697" y="5387340"/>
              </a:cubicBezTo>
              <a:cubicBezTo>
                <a:pt x="6377727" y="5394908"/>
                <a:pt x="6067383" y="5365774"/>
                <a:pt x="5701233" y="5387340"/>
              </a:cubicBezTo>
              <a:cubicBezTo>
                <a:pt x="5335083" y="5408906"/>
                <a:pt x="5445265" y="5365663"/>
                <a:pt x="5304842" y="5387340"/>
              </a:cubicBezTo>
              <a:cubicBezTo>
                <a:pt x="5164419" y="5409017"/>
                <a:pt x="4720643" y="5378466"/>
                <a:pt x="4535377" y="5387340"/>
              </a:cubicBezTo>
              <a:cubicBezTo>
                <a:pt x="4350112" y="5396214"/>
                <a:pt x="4086179" y="5381154"/>
                <a:pt x="3952449" y="5387340"/>
              </a:cubicBezTo>
              <a:cubicBezTo>
                <a:pt x="3818719" y="5393526"/>
                <a:pt x="3697756" y="5374394"/>
                <a:pt x="3556059" y="5387340"/>
              </a:cubicBezTo>
              <a:cubicBezTo>
                <a:pt x="3414362" y="5400286"/>
                <a:pt x="3027413" y="5312945"/>
                <a:pt x="2879862" y="5387340"/>
              </a:cubicBezTo>
              <a:cubicBezTo>
                <a:pt x="2732311" y="5461735"/>
                <a:pt x="2725060" y="5352121"/>
                <a:pt x="2576740" y="5387340"/>
              </a:cubicBezTo>
              <a:cubicBezTo>
                <a:pt x="2428420" y="5422559"/>
                <a:pt x="2306159" y="5331238"/>
                <a:pt x="2087081" y="5387340"/>
              </a:cubicBezTo>
              <a:cubicBezTo>
                <a:pt x="1868003" y="5443442"/>
                <a:pt x="1585130" y="5357290"/>
                <a:pt x="1410884" y="5387340"/>
              </a:cubicBezTo>
              <a:cubicBezTo>
                <a:pt x="1236638" y="5417390"/>
                <a:pt x="1119787" y="5344285"/>
                <a:pt x="897908" y="5387340"/>
              </a:cubicBezTo>
              <a:cubicBezTo>
                <a:pt x="342630" y="5315582"/>
                <a:pt x="63436" y="5046872"/>
                <a:pt x="0" y="4489432"/>
              </a:cubicBezTo>
              <a:cubicBezTo>
                <a:pt x="-25171" y="4351766"/>
                <a:pt x="63423" y="4036905"/>
                <a:pt x="0" y="3890845"/>
              </a:cubicBezTo>
              <a:cubicBezTo>
                <a:pt x="-63423" y="3744785"/>
                <a:pt x="4605" y="3501512"/>
                <a:pt x="0" y="3364088"/>
              </a:cubicBezTo>
              <a:cubicBezTo>
                <a:pt x="-4605" y="3226664"/>
                <a:pt x="16503" y="3083293"/>
                <a:pt x="0" y="2873246"/>
              </a:cubicBezTo>
              <a:cubicBezTo>
                <a:pt x="-16503" y="2663199"/>
                <a:pt x="10950" y="2379777"/>
                <a:pt x="0" y="2202828"/>
              </a:cubicBezTo>
              <a:cubicBezTo>
                <a:pt x="-10950" y="2025879"/>
                <a:pt x="27693" y="1840012"/>
                <a:pt x="0" y="1676072"/>
              </a:cubicBezTo>
              <a:cubicBezTo>
                <a:pt x="-27693" y="1512132"/>
                <a:pt x="9477" y="1057620"/>
                <a:pt x="0" y="897908"/>
              </a:cubicBezTo>
              <a:close/>
            </a:path>
          </a:pathLst>
        </a:custGeom>
        <a:noFill/>
        <a:ln w="127000" cap="flat" cmpd="sng" algn="ctr">
          <a:solidFill>
            <a:srgbClr val="00CC99"/>
          </a:solidFill>
          <a:prstDash val="solid"/>
          <a:miter lim="800000"/>
          <a:extLst>
            <a:ext uri="{C807C97D-BFC1-408E-A445-0C87EB9F89A2}">
              <ask:lineSketchStyleProps xmlns:ask="http://schemas.microsoft.com/office/drawing/2018/sketchyshapes" sd="2970887918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nl-NL" sz="2000">
              <a:solidFill>
                <a:srgbClr val="00CC99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nl-NL" sz="2000">
              <a:solidFill>
                <a:srgbClr val="00CC99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nl-NL" sz="1100">
              <a:solidFill>
                <a:srgbClr val="00CC99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nl-NL" sz="1100">
              <a:solidFill>
                <a:srgbClr val="00CC99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22</xdr:col>
      <xdr:colOff>455285</xdr:colOff>
      <xdr:row>63</xdr:row>
      <xdr:rowOff>105089</xdr:rowOff>
    </xdr:from>
    <xdr:to>
      <xdr:col>38</xdr:col>
      <xdr:colOff>145046</xdr:colOff>
      <xdr:row>80</xdr:row>
      <xdr:rowOff>105994</xdr:rowOff>
    </xdr:to>
    <xdr:sp macro="" textlink="">
      <xdr:nvSpPr>
        <xdr:cNvPr id="7" name="Rechthoek 6">
          <a:extLst>
            <a:ext uri="{FF2B5EF4-FFF2-40B4-BE49-F238E27FC236}">
              <a16:creationId xmlns:a16="http://schemas.microsoft.com/office/drawing/2014/main" id="{46605B25-960D-4447-AE7D-F854A745FC8D}"/>
            </a:ext>
          </a:extLst>
        </xdr:cNvPr>
        <xdr:cNvSpPr/>
      </xdr:nvSpPr>
      <xdr:spPr>
        <a:xfrm rot="336433">
          <a:off x="15977225" y="17257709"/>
          <a:ext cx="9565281" cy="4146185"/>
        </a:xfrm>
        <a:custGeom>
          <a:avLst/>
          <a:gdLst>
            <a:gd name="csX0" fmla="*/ 0 w 9565281"/>
            <a:gd name="csY0" fmla="*/ 0 h 4146185"/>
            <a:gd name="csX1" fmla="*/ 9565281 w 9565281"/>
            <a:gd name="csY1" fmla="*/ 0 h 4146185"/>
            <a:gd name="csX2" fmla="*/ 9565281 w 9565281"/>
            <a:gd name="csY2" fmla="*/ 4146185 h 4146185"/>
            <a:gd name="csX3" fmla="*/ 0 w 9565281"/>
            <a:gd name="csY3" fmla="*/ 4146185 h 4146185"/>
            <a:gd name="csX4" fmla="*/ 0 w 9565281"/>
            <a:gd name="csY4" fmla="*/ 0 h 4146185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</a:cxnLst>
          <a:rect l="l" t="t" r="r" b="b"/>
          <a:pathLst>
            <a:path w="9565281" h="4146185" extrusionOk="0">
              <a:moveTo>
                <a:pt x="0" y="0"/>
              </a:moveTo>
              <a:cubicBezTo>
                <a:pt x="4039313" y="-74274"/>
                <a:pt x="6685206" y="-120669"/>
                <a:pt x="9565281" y="0"/>
              </a:cubicBezTo>
              <a:cubicBezTo>
                <a:pt x="9718380" y="549300"/>
                <a:pt x="9413287" y="3722893"/>
                <a:pt x="9565281" y="4146185"/>
              </a:cubicBezTo>
              <a:cubicBezTo>
                <a:pt x="8439840" y="4269323"/>
                <a:pt x="2860745" y="4207170"/>
                <a:pt x="0" y="4146185"/>
              </a:cubicBezTo>
              <a:cubicBezTo>
                <a:pt x="-129013" y="3421361"/>
                <a:pt x="-29966" y="1884583"/>
                <a:pt x="0" y="0"/>
              </a:cubicBezTo>
              <a:close/>
            </a:path>
          </a:pathLst>
        </a:custGeom>
        <a:noFill/>
        <a:ln w="127000">
          <a:solidFill>
            <a:schemeClr val="accent6"/>
          </a:solidFill>
          <a:prstDash val="sysDash"/>
          <a:extLst>
            <a:ext uri="{C807C97D-BFC1-408E-A445-0C87EB9F89A2}">
              <ask:lineSketchStyleProps xmlns:ask="http://schemas.microsoft.com/office/drawing/2018/sketchyshapes" sd="484595453">
                <a:prstGeom prst="rect">
                  <a:avLst/>
                </a:prstGeom>
                <ask:type>
                  <ask:lineSketchCurved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oneCellAnchor>
    <xdr:from>
      <xdr:col>22</xdr:col>
      <xdr:colOff>83820</xdr:colOff>
      <xdr:row>41</xdr:row>
      <xdr:rowOff>40641</xdr:rowOff>
    </xdr:from>
    <xdr:ext cx="3787140" cy="784860"/>
    <xdr:sp macro="" textlink="">
      <xdr:nvSpPr>
        <xdr:cNvPr id="8" name="Tekstvak 7">
          <a:extLst>
            <a:ext uri="{FF2B5EF4-FFF2-40B4-BE49-F238E27FC236}">
              <a16:creationId xmlns:a16="http://schemas.microsoft.com/office/drawing/2014/main" id="{69F5FBF1-31BF-42BC-B4BD-37A569B3AEE5}"/>
            </a:ext>
          </a:extLst>
        </xdr:cNvPr>
        <xdr:cNvSpPr txBox="1"/>
      </xdr:nvSpPr>
      <xdr:spPr>
        <a:xfrm>
          <a:off x="15605760" y="11828781"/>
          <a:ext cx="3787140" cy="7848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3600">
              <a:latin typeface="Aptos Slab ExtraBold" panose="020B0004020202020204" pitchFamily="34" charset="0"/>
            </a:rPr>
            <a:t>Dit wil ik</a:t>
          </a:r>
          <a:r>
            <a:rPr lang="nl-NL" sz="3600" baseline="0">
              <a:latin typeface="Aptos Slab ExtraBold" panose="020B0004020202020204" pitchFamily="34" charset="0"/>
            </a:rPr>
            <a:t> leren:</a:t>
          </a:r>
        </a:p>
        <a:p>
          <a:endParaRPr lang="nl-NL" sz="3600">
            <a:latin typeface="Aptos Slab ExtraBold" panose="020B0004020202020204" pitchFamily="34" charset="0"/>
          </a:endParaRPr>
        </a:p>
      </xdr:txBody>
    </xdr:sp>
    <xdr:clientData/>
  </xdr:oneCellAnchor>
  <xdr:oneCellAnchor>
    <xdr:from>
      <xdr:col>23</xdr:col>
      <xdr:colOff>374280</xdr:colOff>
      <xdr:row>63</xdr:row>
      <xdr:rowOff>54580</xdr:rowOff>
    </xdr:from>
    <xdr:ext cx="3886513" cy="833109"/>
    <xdr:sp macro="" textlink="">
      <xdr:nvSpPr>
        <xdr:cNvPr id="9" name="Tekstvak 8">
          <a:extLst>
            <a:ext uri="{FF2B5EF4-FFF2-40B4-BE49-F238E27FC236}">
              <a16:creationId xmlns:a16="http://schemas.microsoft.com/office/drawing/2014/main" id="{5B10C6F9-E4C0-4B26-94DD-73E475CED1D6}"/>
            </a:ext>
          </a:extLst>
        </xdr:cNvPr>
        <xdr:cNvSpPr txBox="1"/>
      </xdr:nvSpPr>
      <xdr:spPr>
        <a:xfrm rot="339370">
          <a:off x="16490580" y="17207200"/>
          <a:ext cx="3886513" cy="8331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3600" baseline="0">
              <a:latin typeface="Aptos Slab ExtraBold" panose="020B0004020202020204" pitchFamily="34" charset="0"/>
            </a:rPr>
            <a:t>Zo ga ik dat doen:</a:t>
          </a:r>
        </a:p>
        <a:p>
          <a:endParaRPr lang="nl-NL" sz="3600">
            <a:latin typeface="Aptos Slab ExtraBold" panose="020B0004020202020204" pitchFamily="34" charset="0"/>
          </a:endParaRPr>
        </a:p>
      </xdr:txBody>
    </xdr:sp>
    <xdr:clientData/>
  </xdr:oneCellAnchor>
  <xdr:oneCellAnchor>
    <xdr:from>
      <xdr:col>7</xdr:col>
      <xdr:colOff>218039</xdr:colOff>
      <xdr:row>99</xdr:row>
      <xdr:rowOff>228723</xdr:rowOff>
    </xdr:from>
    <xdr:ext cx="4545192" cy="762000"/>
    <xdr:sp macro="" textlink="">
      <xdr:nvSpPr>
        <xdr:cNvPr id="10" name="Tekstvak 9">
          <a:extLst>
            <a:ext uri="{FF2B5EF4-FFF2-40B4-BE49-F238E27FC236}">
              <a16:creationId xmlns:a16="http://schemas.microsoft.com/office/drawing/2014/main" id="{2869359A-5952-4753-9F75-D5F22311EF67}"/>
            </a:ext>
          </a:extLst>
        </xdr:cNvPr>
        <xdr:cNvSpPr txBox="1"/>
      </xdr:nvSpPr>
      <xdr:spPr>
        <a:xfrm rot="354679">
          <a:off x="6824579" y="26159583"/>
          <a:ext cx="4545192" cy="762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3600" baseline="0">
              <a:latin typeface="Aptos Slab ExtraBold" panose="020B0004020202020204" pitchFamily="34" charset="0"/>
            </a:rPr>
            <a:t>Leuke opdracht(en):</a:t>
          </a:r>
        </a:p>
        <a:p>
          <a:endParaRPr lang="nl-NL" sz="3600">
            <a:latin typeface="Aptos Slab ExtraBold" panose="020B0004020202020204" pitchFamily="34" charset="0"/>
          </a:endParaRPr>
        </a:p>
      </xdr:txBody>
    </xdr:sp>
    <xdr:clientData/>
  </xdr:oneCellAnchor>
  <xdr:oneCellAnchor>
    <xdr:from>
      <xdr:col>6</xdr:col>
      <xdr:colOff>152135</xdr:colOff>
      <xdr:row>116</xdr:row>
      <xdr:rowOff>52724</xdr:rowOff>
    </xdr:from>
    <xdr:ext cx="4393624" cy="746760"/>
    <xdr:sp macro="" textlink="">
      <xdr:nvSpPr>
        <xdr:cNvPr id="11" name="Tekstvak 10">
          <a:extLst>
            <a:ext uri="{FF2B5EF4-FFF2-40B4-BE49-F238E27FC236}">
              <a16:creationId xmlns:a16="http://schemas.microsoft.com/office/drawing/2014/main" id="{2609F152-A51E-40D9-BBDD-24D7F8E34685}"/>
            </a:ext>
          </a:extLst>
        </xdr:cNvPr>
        <xdr:cNvSpPr txBox="1"/>
      </xdr:nvSpPr>
      <xdr:spPr>
        <a:xfrm rot="21378443">
          <a:off x="6164315" y="30128864"/>
          <a:ext cx="4393624" cy="746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3600">
              <a:latin typeface="Aptos Slab ExtraBold" panose="020B0004020202020204" pitchFamily="34" charset="0"/>
            </a:rPr>
            <a:t>Dit wil</a:t>
          </a:r>
          <a:r>
            <a:rPr lang="nl-NL" sz="3600" baseline="0">
              <a:latin typeface="Aptos Slab ExtraBold" panose="020B0004020202020204" pitchFamily="34" charset="0"/>
            </a:rPr>
            <a:t> ik nog kwijt:</a:t>
          </a:r>
        </a:p>
        <a:p>
          <a:endParaRPr lang="nl-NL" sz="3600">
            <a:latin typeface="Aptos Slab ExtraBold" panose="020B0004020202020204" pitchFamily="34" charset="0"/>
          </a:endParaRPr>
        </a:p>
      </xdr:txBody>
    </xdr:sp>
    <xdr:clientData/>
  </xdr:oneCellAnchor>
  <xdr:oneCellAnchor>
    <xdr:from>
      <xdr:col>23</xdr:col>
      <xdr:colOff>523086</xdr:colOff>
      <xdr:row>100</xdr:row>
      <xdr:rowOff>176362</xdr:rowOff>
    </xdr:from>
    <xdr:ext cx="5055936" cy="836922"/>
    <xdr:sp macro="" textlink="">
      <xdr:nvSpPr>
        <xdr:cNvPr id="12" name="Tekstvak 11">
          <a:extLst>
            <a:ext uri="{FF2B5EF4-FFF2-40B4-BE49-F238E27FC236}">
              <a16:creationId xmlns:a16="http://schemas.microsoft.com/office/drawing/2014/main" id="{B8025BAC-FBB2-4DB1-B197-4375D02DBD95}"/>
            </a:ext>
          </a:extLst>
        </xdr:cNvPr>
        <xdr:cNvSpPr txBox="1"/>
      </xdr:nvSpPr>
      <xdr:spPr>
        <a:xfrm rot="21333422">
          <a:off x="16639386" y="26351062"/>
          <a:ext cx="5055936" cy="8369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3600" baseline="0">
              <a:latin typeface="Aptos Slab ExtraBold" panose="020B0004020202020204" pitchFamily="34" charset="0"/>
            </a:rPr>
            <a:t>Ik word geholpen door:</a:t>
          </a:r>
        </a:p>
        <a:p>
          <a:endParaRPr lang="nl-NL" sz="3600">
            <a:latin typeface="Aptos Slab ExtraBold" panose="020B0004020202020204" pitchFamily="34" charset="0"/>
          </a:endParaRPr>
        </a:p>
      </xdr:txBody>
    </xdr:sp>
    <xdr:clientData/>
  </xdr:oneCellAnchor>
  <xdr:oneCellAnchor>
    <xdr:from>
      <xdr:col>23</xdr:col>
      <xdr:colOff>355600</xdr:colOff>
      <xdr:row>114</xdr:row>
      <xdr:rowOff>167640</xdr:rowOff>
    </xdr:from>
    <xdr:ext cx="6630661" cy="3896360"/>
    <xdr:sp macro="" textlink="">
      <xdr:nvSpPr>
        <xdr:cNvPr id="13" name="Tekstvak 12">
          <a:extLst>
            <a:ext uri="{FF2B5EF4-FFF2-40B4-BE49-F238E27FC236}">
              <a16:creationId xmlns:a16="http://schemas.microsoft.com/office/drawing/2014/main" id="{955A87CF-DE42-4BB9-B3E8-FF9C76BCAE22}"/>
            </a:ext>
          </a:extLst>
        </xdr:cNvPr>
        <xdr:cNvSpPr txBox="1"/>
      </xdr:nvSpPr>
      <xdr:spPr>
        <a:xfrm>
          <a:off x="16471900" y="29756100"/>
          <a:ext cx="6630661" cy="38963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3600" baseline="0">
              <a:latin typeface="Aptos Slab ExtraBold" panose="020B0004020202020204" pitchFamily="34" charset="0"/>
            </a:rPr>
            <a:t>Zo kun je zien dat het is gelukt:</a:t>
          </a:r>
        </a:p>
        <a:p>
          <a:endParaRPr lang="nl-NL" sz="3600" baseline="0">
            <a:latin typeface="Aptos Slab ExtraBold" panose="020B0004020202020204" pitchFamily="34" charset="0"/>
          </a:endParaRPr>
        </a:p>
        <a:p>
          <a:endParaRPr lang="nl-NL" sz="3600" baseline="0">
            <a:latin typeface="Aptos Slab ExtraBold" panose="020B0004020202020204" pitchFamily="34" charset="0"/>
          </a:endParaRPr>
        </a:p>
        <a:p>
          <a:endParaRPr lang="nl-NL" sz="3600" baseline="0">
            <a:latin typeface="Aptos Slab ExtraBold" panose="020B0004020202020204" pitchFamily="34" charset="0"/>
          </a:endParaRPr>
        </a:p>
        <a:p>
          <a:endParaRPr lang="nl-NL" sz="2000" baseline="0">
            <a:latin typeface="Aptos Slab ExtraBold" panose="020B0004020202020204" pitchFamily="34" charset="0"/>
          </a:endParaRPr>
        </a:p>
        <a:p>
          <a:endParaRPr lang="nl-NL" sz="2000" baseline="0">
            <a:latin typeface="Aptos Slab ExtraBold" panose="020B0004020202020204" pitchFamily="34" charset="0"/>
          </a:endParaRPr>
        </a:p>
        <a:p>
          <a:endParaRPr lang="nl-NL" sz="2000" baseline="0">
            <a:latin typeface="Aptos Slab ExtraBold" panose="020B0004020202020204" pitchFamily="34" charset="0"/>
          </a:endParaRPr>
        </a:p>
        <a:p>
          <a:r>
            <a:rPr lang="nl-NL" sz="3600" baseline="0">
              <a:latin typeface="Aptos Slab ExtraBold" panose="020B0004020202020204" pitchFamily="34" charset="0"/>
            </a:rPr>
            <a:t>Datum:</a:t>
          </a:r>
        </a:p>
        <a:p>
          <a:endParaRPr lang="nl-NL" sz="4000"/>
        </a:p>
      </xdr:txBody>
    </xdr:sp>
    <xdr:clientData/>
  </xdr:oneCellAnchor>
  <xdr:twoCellAnchor>
    <xdr:from>
      <xdr:col>23</xdr:col>
      <xdr:colOff>356111</xdr:colOff>
      <xdr:row>99</xdr:row>
      <xdr:rowOff>174655</xdr:rowOff>
    </xdr:from>
    <xdr:to>
      <xdr:col>39</xdr:col>
      <xdr:colOff>458237</xdr:colOff>
      <xdr:row>112</xdr:row>
      <xdr:rowOff>86942</xdr:rowOff>
    </xdr:to>
    <xdr:sp macro="" textlink="">
      <xdr:nvSpPr>
        <xdr:cNvPr id="14" name="Rechthoek 13">
          <a:extLst>
            <a:ext uri="{FF2B5EF4-FFF2-40B4-BE49-F238E27FC236}">
              <a16:creationId xmlns:a16="http://schemas.microsoft.com/office/drawing/2014/main" id="{C82166AD-6E7F-4840-A69D-729530848DA2}"/>
            </a:ext>
          </a:extLst>
        </xdr:cNvPr>
        <xdr:cNvSpPr/>
      </xdr:nvSpPr>
      <xdr:spPr>
        <a:xfrm rot="21395945">
          <a:off x="16472411" y="26105515"/>
          <a:ext cx="10023366" cy="3082207"/>
        </a:xfrm>
        <a:custGeom>
          <a:avLst/>
          <a:gdLst>
            <a:gd name="csX0" fmla="*/ 0 w 10023366"/>
            <a:gd name="csY0" fmla="*/ 0 h 3082207"/>
            <a:gd name="csX1" fmla="*/ 288909 w 10023366"/>
            <a:gd name="csY1" fmla="*/ 0 h 3082207"/>
            <a:gd name="csX2" fmla="*/ 577818 w 10023366"/>
            <a:gd name="csY2" fmla="*/ 0 h 3082207"/>
            <a:gd name="csX3" fmla="*/ 966960 w 10023366"/>
            <a:gd name="csY3" fmla="*/ 0 h 3082207"/>
            <a:gd name="csX4" fmla="*/ 1255869 w 10023366"/>
            <a:gd name="csY4" fmla="*/ 0 h 3082207"/>
            <a:gd name="csX5" fmla="*/ 1845479 w 10023366"/>
            <a:gd name="csY5" fmla="*/ 0 h 3082207"/>
            <a:gd name="csX6" fmla="*/ 2134387 w 10023366"/>
            <a:gd name="csY6" fmla="*/ 0 h 3082207"/>
            <a:gd name="csX7" fmla="*/ 2523530 w 10023366"/>
            <a:gd name="csY7" fmla="*/ 0 h 3082207"/>
            <a:gd name="csX8" fmla="*/ 3113140 w 10023366"/>
            <a:gd name="csY8" fmla="*/ 0 h 3082207"/>
            <a:gd name="csX9" fmla="*/ 3502282 w 10023366"/>
            <a:gd name="csY9" fmla="*/ 0 h 3082207"/>
            <a:gd name="csX10" fmla="*/ 3791191 w 10023366"/>
            <a:gd name="csY10" fmla="*/ 0 h 3082207"/>
            <a:gd name="csX11" fmla="*/ 4481034 w 10023366"/>
            <a:gd name="csY11" fmla="*/ 0 h 3082207"/>
            <a:gd name="csX12" fmla="*/ 5170878 w 10023366"/>
            <a:gd name="csY12" fmla="*/ 0 h 3082207"/>
            <a:gd name="csX13" fmla="*/ 5660254 w 10023366"/>
            <a:gd name="csY13" fmla="*/ 0 h 3082207"/>
            <a:gd name="csX14" fmla="*/ 6450331 w 10023366"/>
            <a:gd name="csY14" fmla="*/ 0 h 3082207"/>
            <a:gd name="csX15" fmla="*/ 7039941 w 10023366"/>
            <a:gd name="csY15" fmla="*/ 0 h 3082207"/>
            <a:gd name="csX16" fmla="*/ 7429083 w 10023366"/>
            <a:gd name="csY16" fmla="*/ 0 h 3082207"/>
            <a:gd name="csX17" fmla="*/ 8018693 w 10023366"/>
            <a:gd name="csY17" fmla="*/ 0 h 3082207"/>
            <a:gd name="csX18" fmla="*/ 8808770 w 10023366"/>
            <a:gd name="csY18" fmla="*/ 0 h 3082207"/>
            <a:gd name="csX19" fmla="*/ 9197912 w 10023366"/>
            <a:gd name="csY19" fmla="*/ 0 h 3082207"/>
            <a:gd name="csX20" fmla="*/ 10023366 w 10023366"/>
            <a:gd name="csY20" fmla="*/ 0 h 3082207"/>
            <a:gd name="csX21" fmla="*/ 10023366 w 10023366"/>
            <a:gd name="csY21" fmla="*/ 575345 h 3082207"/>
            <a:gd name="csX22" fmla="*/ 10023366 w 10023366"/>
            <a:gd name="csY22" fmla="*/ 996580 h 3082207"/>
            <a:gd name="csX23" fmla="*/ 10023366 w 10023366"/>
            <a:gd name="csY23" fmla="*/ 1571926 h 3082207"/>
            <a:gd name="csX24" fmla="*/ 10023366 w 10023366"/>
            <a:gd name="csY24" fmla="*/ 2116449 h 3082207"/>
            <a:gd name="csX25" fmla="*/ 10023366 w 10023366"/>
            <a:gd name="csY25" fmla="*/ 3082207 h 3082207"/>
            <a:gd name="csX26" fmla="*/ 9634224 w 10023366"/>
            <a:gd name="csY26" fmla="*/ 3082207 h 3082207"/>
            <a:gd name="csX27" fmla="*/ 9345315 w 10023366"/>
            <a:gd name="csY27" fmla="*/ 3082207 h 3082207"/>
            <a:gd name="csX28" fmla="*/ 8855939 w 10023366"/>
            <a:gd name="csY28" fmla="*/ 3082207 h 3082207"/>
            <a:gd name="csX29" fmla="*/ 8366563 w 10023366"/>
            <a:gd name="csY29" fmla="*/ 3082207 h 3082207"/>
            <a:gd name="csX30" fmla="*/ 8077654 w 10023366"/>
            <a:gd name="csY30" fmla="*/ 3082207 h 3082207"/>
            <a:gd name="csX31" fmla="*/ 7688511 w 10023366"/>
            <a:gd name="csY31" fmla="*/ 3082207 h 3082207"/>
            <a:gd name="csX32" fmla="*/ 7299369 w 10023366"/>
            <a:gd name="csY32" fmla="*/ 3082207 h 3082207"/>
            <a:gd name="csX33" fmla="*/ 6910226 w 10023366"/>
            <a:gd name="csY33" fmla="*/ 3082207 h 3082207"/>
            <a:gd name="csX34" fmla="*/ 6120149 w 10023366"/>
            <a:gd name="csY34" fmla="*/ 3082207 h 3082207"/>
            <a:gd name="csX35" fmla="*/ 5831241 w 10023366"/>
            <a:gd name="csY35" fmla="*/ 3082207 h 3082207"/>
            <a:gd name="csX36" fmla="*/ 5041163 w 10023366"/>
            <a:gd name="csY36" fmla="*/ 3082207 h 3082207"/>
            <a:gd name="csX37" fmla="*/ 4251086 w 10023366"/>
            <a:gd name="csY37" fmla="*/ 3082207 h 3082207"/>
            <a:gd name="csX38" fmla="*/ 3461009 w 10023366"/>
            <a:gd name="csY38" fmla="*/ 3082207 h 3082207"/>
            <a:gd name="csX39" fmla="*/ 3172101 w 10023366"/>
            <a:gd name="csY39" fmla="*/ 3082207 h 3082207"/>
            <a:gd name="csX40" fmla="*/ 2382023 w 10023366"/>
            <a:gd name="csY40" fmla="*/ 3082207 h 3082207"/>
            <a:gd name="csX41" fmla="*/ 1892647 w 10023366"/>
            <a:gd name="csY41" fmla="*/ 3082207 h 3082207"/>
            <a:gd name="csX42" fmla="*/ 1403271 w 10023366"/>
            <a:gd name="csY42" fmla="*/ 3082207 h 3082207"/>
            <a:gd name="csX43" fmla="*/ 913895 w 10023366"/>
            <a:gd name="csY43" fmla="*/ 3082207 h 3082207"/>
            <a:gd name="csX44" fmla="*/ 0 w 10023366"/>
            <a:gd name="csY44" fmla="*/ 3082207 h 3082207"/>
            <a:gd name="csX45" fmla="*/ 0 w 10023366"/>
            <a:gd name="csY45" fmla="*/ 2506862 h 3082207"/>
            <a:gd name="csX46" fmla="*/ 0 w 10023366"/>
            <a:gd name="csY46" fmla="*/ 1962338 h 3082207"/>
            <a:gd name="csX47" fmla="*/ 0 w 10023366"/>
            <a:gd name="csY47" fmla="*/ 1479459 h 3082207"/>
            <a:gd name="csX48" fmla="*/ 0 w 10023366"/>
            <a:gd name="csY48" fmla="*/ 1058224 h 3082207"/>
            <a:gd name="csX49" fmla="*/ 0 w 10023366"/>
            <a:gd name="csY49" fmla="*/ 544523 h 3082207"/>
            <a:gd name="csX50" fmla="*/ 0 w 10023366"/>
            <a:gd name="csY50" fmla="*/ 0 h 3082207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  <a:cxn ang="0">
              <a:pos x="csX47" y="csY47"/>
            </a:cxn>
            <a:cxn ang="0">
              <a:pos x="csX48" y="csY48"/>
            </a:cxn>
            <a:cxn ang="0">
              <a:pos x="csX49" y="csY49"/>
            </a:cxn>
            <a:cxn ang="0">
              <a:pos x="csX50" y="csY50"/>
            </a:cxn>
          </a:cxnLst>
          <a:rect l="l" t="t" r="r" b="b"/>
          <a:pathLst>
            <a:path w="10023366" h="3082207" extrusionOk="0">
              <a:moveTo>
                <a:pt x="0" y="0"/>
              </a:moveTo>
              <a:cubicBezTo>
                <a:pt x="74737" y="-23175"/>
                <a:pt x="229723" y="11499"/>
                <a:pt x="288909" y="0"/>
              </a:cubicBezTo>
              <a:cubicBezTo>
                <a:pt x="348095" y="-11499"/>
                <a:pt x="499163" y="33986"/>
                <a:pt x="577818" y="0"/>
              </a:cubicBezTo>
              <a:cubicBezTo>
                <a:pt x="656473" y="-33986"/>
                <a:pt x="778152" y="27606"/>
                <a:pt x="966960" y="0"/>
              </a:cubicBezTo>
              <a:cubicBezTo>
                <a:pt x="1155768" y="-27606"/>
                <a:pt x="1112105" y="16166"/>
                <a:pt x="1255869" y="0"/>
              </a:cubicBezTo>
              <a:cubicBezTo>
                <a:pt x="1399633" y="-16166"/>
                <a:pt x="1710280" y="31026"/>
                <a:pt x="1845479" y="0"/>
              </a:cubicBezTo>
              <a:cubicBezTo>
                <a:pt x="1980678" y="-31026"/>
                <a:pt x="2073653" y="33209"/>
                <a:pt x="2134387" y="0"/>
              </a:cubicBezTo>
              <a:cubicBezTo>
                <a:pt x="2195121" y="-33209"/>
                <a:pt x="2357189" y="255"/>
                <a:pt x="2523530" y="0"/>
              </a:cubicBezTo>
              <a:cubicBezTo>
                <a:pt x="2689871" y="-255"/>
                <a:pt x="2866556" y="56021"/>
                <a:pt x="3113140" y="0"/>
              </a:cubicBezTo>
              <a:cubicBezTo>
                <a:pt x="3359724" y="-56021"/>
                <a:pt x="3402384" y="20369"/>
                <a:pt x="3502282" y="0"/>
              </a:cubicBezTo>
              <a:cubicBezTo>
                <a:pt x="3602180" y="-20369"/>
                <a:pt x="3728122" y="31217"/>
                <a:pt x="3791191" y="0"/>
              </a:cubicBezTo>
              <a:cubicBezTo>
                <a:pt x="3854260" y="-31217"/>
                <a:pt x="4306207" y="12911"/>
                <a:pt x="4481034" y="0"/>
              </a:cubicBezTo>
              <a:cubicBezTo>
                <a:pt x="4655861" y="-12911"/>
                <a:pt x="4988173" y="8225"/>
                <a:pt x="5170878" y="0"/>
              </a:cubicBezTo>
              <a:cubicBezTo>
                <a:pt x="5353583" y="-8225"/>
                <a:pt x="5550721" y="30907"/>
                <a:pt x="5660254" y="0"/>
              </a:cubicBezTo>
              <a:cubicBezTo>
                <a:pt x="5769787" y="-30907"/>
                <a:pt x="6074572" y="46107"/>
                <a:pt x="6450331" y="0"/>
              </a:cubicBezTo>
              <a:cubicBezTo>
                <a:pt x="6826090" y="-46107"/>
                <a:pt x="6822923" y="22773"/>
                <a:pt x="7039941" y="0"/>
              </a:cubicBezTo>
              <a:cubicBezTo>
                <a:pt x="7256959" y="-22773"/>
                <a:pt x="7239537" y="29509"/>
                <a:pt x="7429083" y="0"/>
              </a:cubicBezTo>
              <a:cubicBezTo>
                <a:pt x="7618629" y="-29509"/>
                <a:pt x="7737278" y="44046"/>
                <a:pt x="8018693" y="0"/>
              </a:cubicBezTo>
              <a:cubicBezTo>
                <a:pt x="8300108" y="-44046"/>
                <a:pt x="8433818" y="87082"/>
                <a:pt x="8808770" y="0"/>
              </a:cubicBezTo>
              <a:cubicBezTo>
                <a:pt x="9183722" y="-87082"/>
                <a:pt x="9045560" y="14347"/>
                <a:pt x="9197912" y="0"/>
              </a:cubicBezTo>
              <a:cubicBezTo>
                <a:pt x="9350264" y="-14347"/>
                <a:pt x="9706879" y="24231"/>
                <a:pt x="10023366" y="0"/>
              </a:cubicBezTo>
              <a:cubicBezTo>
                <a:pt x="10085667" y="117767"/>
                <a:pt x="9980329" y="301825"/>
                <a:pt x="10023366" y="575345"/>
              </a:cubicBezTo>
              <a:cubicBezTo>
                <a:pt x="10066403" y="848865"/>
                <a:pt x="10017247" y="879267"/>
                <a:pt x="10023366" y="996580"/>
              </a:cubicBezTo>
              <a:cubicBezTo>
                <a:pt x="10029485" y="1113894"/>
                <a:pt x="9999450" y="1304052"/>
                <a:pt x="10023366" y="1571926"/>
              </a:cubicBezTo>
              <a:cubicBezTo>
                <a:pt x="10047282" y="1839800"/>
                <a:pt x="9996900" y="1909588"/>
                <a:pt x="10023366" y="2116449"/>
              </a:cubicBezTo>
              <a:cubicBezTo>
                <a:pt x="10049832" y="2323310"/>
                <a:pt x="9950024" y="2825219"/>
                <a:pt x="10023366" y="3082207"/>
              </a:cubicBezTo>
              <a:cubicBezTo>
                <a:pt x="9891030" y="3095750"/>
                <a:pt x="9795126" y="3056928"/>
                <a:pt x="9634224" y="3082207"/>
              </a:cubicBezTo>
              <a:cubicBezTo>
                <a:pt x="9473322" y="3107486"/>
                <a:pt x="9406838" y="3081843"/>
                <a:pt x="9345315" y="3082207"/>
              </a:cubicBezTo>
              <a:cubicBezTo>
                <a:pt x="9283792" y="3082571"/>
                <a:pt x="8970016" y="3045182"/>
                <a:pt x="8855939" y="3082207"/>
              </a:cubicBezTo>
              <a:cubicBezTo>
                <a:pt x="8741862" y="3119232"/>
                <a:pt x="8561792" y="3082149"/>
                <a:pt x="8366563" y="3082207"/>
              </a:cubicBezTo>
              <a:cubicBezTo>
                <a:pt x="8171334" y="3082265"/>
                <a:pt x="8220989" y="3048068"/>
                <a:pt x="8077654" y="3082207"/>
              </a:cubicBezTo>
              <a:cubicBezTo>
                <a:pt x="7934319" y="3116346"/>
                <a:pt x="7833931" y="3062047"/>
                <a:pt x="7688511" y="3082207"/>
              </a:cubicBezTo>
              <a:cubicBezTo>
                <a:pt x="7543091" y="3102367"/>
                <a:pt x="7427985" y="3070129"/>
                <a:pt x="7299369" y="3082207"/>
              </a:cubicBezTo>
              <a:cubicBezTo>
                <a:pt x="7170753" y="3094285"/>
                <a:pt x="7076469" y="3078847"/>
                <a:pt x="6910226" y="3082207"/>
              </a:cubicBezTo>
              <a:cubicBezTo>
                <a:pt x="6743983" y="3085567"/>
                <a:pt x="6406126" y="3028785"/>
                <a:pt x="6120149" y="3082207"/>
              </a:cubicBezTo>
              <a:cubicBezTo>
                <a:pt x="5834172" y="3135629"/>
                <a:pt x="5909889" y="3056199"/>
                <a:pt x="5831241" y="3082207"/>
              </a:cubicBezTo>
              <a:cubicBezTo>
                <a:pt x="5752593" y="3108215"/>
                <a:pt x="5364047" y="2994712"/>
                <a:pt x="5041163" y="3082207"/>
              </a:cubicBezTo>
              <a:cubicBezTo>
                <a:pt x="4718279" y="3169702"/>
                <a:pt x="4513345" y="3046094"/>
                <a:pt x="4251086" y="3082207"/>
              </a:cubicBezTo>
              <a:cubicBezTo>
                <a:pt x="3988827" y="3118320"/>
                <a:pt x="3682689" y="3035598"/>
                <a:pt x="3461009" y="3082207"/>
              </a:cubicBezTo>
              <a:cubicBezTo>
                <a:pt x="3239329" y="3128816"/>
                <a:pt x="3253842" y="3062070"/>
                <a:pt x="3172101" y="3082207"/>
              </a:cubicBezTo>
              <a:cubicBezTo>
                <a:pt x="3090360" y="3102344"/>
                <a:pt x="2706487" y="3019638"/>
                <a:pt x="2382023" y="3082207"/>
              </a:cubicBezTo>
              <a:cubicBezTo>
                <a:pt x="2057559" y="3144776"/>
                <a:pt x="2025003" y="3075064"/>
                <a:pt x="1892647" y="3082207"/>
              </a:cubicBezTo>
              <a:cubicBezTo>
                <a:pt x="1760291" y="3089350"/>
                <a:pt x="1530236" y="3069844"/>
                <a:pt x="1403271" y="3082207"/>
              </a:cubicBezTo>
              <a:cubicBezTo>
                <a:pt x="1276306" y="3094570"/>
                <a:pt x="1101751" y="3032688"/>
                <a:pt x="913895" y="3082207"/>
              </a:cubicBezTo>
              <a:cubicBezTo>
                <a:pt x="726039" y="3131726"/>
                <a:pt x="247488" y="2973208"/>
                <a:pt x="0" y="3082207"/>
              </a:cubicBezTo>
              <a:cubicBezTo>
                <a:pt x="-8005" y="2820332"/>
                <a:pt x="36616" y="2786998"/>
                <a:pt x="0" y="2506862"/>
              </a:cubicBezTo>
              <a:cubicBezTo>
                <a:pt x="-36616" y="2226726"/>
                <a:pt x="60695" y="2183502"/>
                <a:pt x="0" y="1962338"/>
              </a:cubicBezTo>
              <a:cubicBezTo>
                <a:pt x="-60695" y="1741174"/>
                <a:pt x="46874" y="1711621"/>
                <a:pt x="0" y="1479459"/>
              </a:cubicBezTo>
              <a:cubicBezTo>
                <a:pt x="-46874" y="1247297"/>
                <a:pt x="16793" y="1185791"/>
                <a:pt x="0" y="1058224"/>
              </a:cubicBezTo>
              <a:cubicBezTo>
                <a:pt x="-16793" y="930657"/>
                <a:pt x="53201" y="714555"/>
                <a:pt x="0" y="544523"/>
              </a:cubicBezTo>
              <a:cubicBezTo>
                <a:pt x="-53201" y="374491"/>
                <a:pt x="3440" y="185759"/>
                <a:pt x="0" y="0"/>
              </a:cubicBezTo>
              <a:close/>
            </a:path>
          </a:pathLst>
        </a:custGeom>
        <a:noFill/>
        <a:ln w="127000" cmpd="thickThin">
          <a:solidFill>
            <a:srgbClr val="FF0000"/>
          </a:solidFill>
          <a:extLst>
            <a:ext uri="{C807C97D-BFC1-408E-A445-0C87EB9F89A2}">
              <ask:lineSketchStyleProps xmlns:ask="http://schemas.microsoft.com/office/drawing/2018/sketchyshapes" sd="2737183560">
                <a:prstGeom prst="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oneCellAnchor>
    <xdr:from>
      <xdr:col>23</xdr:col>
      <xdr:colOff>220980</xdr:colOff>
      <xdr:row>83</xdr:row>
      <xdr:rowOff>81281</xdr:rowOff>
    </xdr:from>
    <xdr:ext cx="3588931" cy="764540"/>
    <xdr:sp macro="" textlink="">
      <xdr:nvSpPr>
        <xdr:cNvPr id="15" name="Tekstvak 14">
          <a:extLst>
            <a:ext uri="{FF2B5EF4-FFF2-40B4-BE49-F238E27FC236}">
              <a16:creationId xmlns:a16="http://schemas.microsoft.com/office/drawing/2014/main" id="{7A0BF6A7-0410-4193-8127-5D96AC6BEB4E}"/>
            </a:ext>
          </a:extLst>
        </xdr:cNvPr>
        <xdr:cNvSpPr txBox="1"/>
      </xdr:nvSpPr>
      <xdr:spPr>
        <a:xfrm>
          <a:off x="16337280" y="22110701"/>
          <a:ext cx="3588931" cy="7645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3600">
              <a:latin typeface="Aptos Slab ExtraBold" panose="020B0004020202020204" pitchFamily="34" charset="0"/>
            </a:rPr>
            <a:t>Dit heb</a:t>
          </a:r>
          <a:r>
            <a:rPr lang="nl-NL" sz="3600" baseline="0">
              <a:latin typeface="Aptos Slab ExtraBold" panose="020B0004020202020204" pitchFamily="34" charset="0"/>
            </a:rPr>
            <a:t> ik nodig:</a:t>
          </a:r>
        </a:p>
        <a:p>
          <a:endParaRPr lang="nl-NL" sz="3600">
            <a:latin typeface="Aptos Slab ExtraBold" panose="020B0004020202020204" pitchFamily="34" charset="0"/>
          </a:endParaRPr>
        </a:p>
      </xdr:txBody>
    </xdr:sp>
    <xdr:clientData/>
  </xdr:oneCellAnchor>
  <xdr:twoCellAnchor>
    <xdr:from>
      <xdr:col>5</xdr:col>
      <xdr:colOff>45720</xdr:colOff>
      <xdr:row>3</xdr:row>
      <xdr:rowOff>254000</xdr:rowOff>
    </xdr:from>
    <xdr:to>
      <xdr:col>40</xdr:col>
      <xdr:colOff>594360</xdr:colOff>
      <xdr:row>28</xdr:row>
      <xdr:rowOff>165100</xdr:rowOff>
    </xdr:to>
    <xdr:graphicFrame macro="">
      <xdr:nvGraphicFramePr>
        <xdr:cNvPr id="16" name="Grafiek 15">
          <a:extLst>
            <a:ext uri="{FF2B5EF4-FFF2-40B4-BE49-F238E27FC236}">
              <a16:creationId xmlns:a16="http://schemas.microsoft.com/office/drawing/2014/main" id="{81CDD203-0FA3-4BC6-91DE-37F97CA250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546100</xdr:colOff>
      <xdr:row>32</xdr:row>
      <xdr:rowOff>60960</xdr:rowOff>
    </xdr:from>
    <xdr:to>
      <xdr:col>39</xdr:col>
      <xdr:colOff>495300</xdr:colOff>
      <xdr:row>38</xdr:row>
      <xdr:rowOff>203200</xdr:rowOff>
    </xdr:to>
    <xdr:sp macro="" textlink="">
      <xdr:nvSpPr>
        <xdr:cNvPr id="17" name="Rechthoek 16">
          <a:extLst>
            <a:ext uri="{FF2B5EF4-FFF2-40B4-BE49-F238E27FC236}">
              <a16:creationId xmlns:a16="http://schemas.microsoft.com/office/drawing/2014/main" id="{6BA981D0-5C7A-491D-9A28-53EC0AC0A2BB}"/>
            </a:ext>
          </a:extLst>
        </xdr:cNvPr>
        <xdr:cNvSpPr/>
      </xdr:nvSpPr>
      <xdr:spPr>
        <a:xfrm>
          <a:off x="15473680" y="9745980"/>
          <a:ext cx="11059160" cy="1521460"/>
        </a:xfrm>
        <a:custGeom>
          <a:avLst/>
          <a:gdLst>
            <a:gd name="csX0" fmla="*/ 0 w 11059160"/>
            <a:gd name="csY0" fmla="*/ 0 h 1521460"/>
            <a:gd name="csX1" fmla="*/ 250286 w 11059160"/>
            <a:gd name="csY1" fmla="*/ 0 h 1521460"/>
            <a:gd name="csX2" fmla="*/ 500573 w 11059160"/>
            <a:gd name="csY2" fmla="*/ 0 h 1521460"/>
            <a:gd name="csX3" fmla="*/ 1082634 w 11059160"/>
            <a:gd name="csY3" fmla="*/ 0 h 1521460"/>
            <a:gd name="csX4" fmla="*/ 1885878 w 11059160"/>
            <a:gd name="csY4" fmla="*/ 0 h 1521460"/>
            <a:gd name="csX5" fmla="*/ 2357347 w 11059160"/>
            <a:gd name="csY5" fmla="*/ 0 h 1521460"/>
            <a:gd name="csX6" fmla="*/ 2939408 w 11059160"/>
            <a:gd name="csY6" fmla="*/ 0 h 1521460"/>
            <a:gd name="csX7" fmla="*/ 3410878 w 11059160"/>
            <a:gd name="csY7" fmla="*/ 0 h 1521460"/>
            <a:gd name="csX8" fmla="*/ 4103530 w 11059160"/>
            <a:gd name="csY8" fmla="*/ 0 h 1521460"/>
            <a:gd name="csX9" fmla="*/ 4464408 w 11059160"/>
            <a:gd name="csY9" fmla="*/ 0 h 1521460"/>
            <a:gd name="csX10" fmla="*/ 5157061 w 11059160"/>
            <a:gd name="csY10" fmla="*/ 0 h 1521460"/>
            <a:gd name="csX11" fmla="*/ 5628530 w 11059160"/>
            <a:gd name="csY11" fmla="*/ 0 h 1521460"/>
            <a:gd name="csX12" fmla="*/ 5989408 w 11059160"/>
            <a:gd name="csY12" fmla="*/ 0 h 1521460"/>
            <a:gd name="csX13" fmla="*/ 6460878 w 11059160"/>
            <a:gd name="csY13" fmla="*/ 0 h 1521460"/>
            <a:gd name="csX14" fmla="*/ 6932347 w 11059160"/>
            <a:gd name="csY14" fmla="*/ 0 h 1521460"/>
            <a:gd name="csX15" fmla="*/ 7293225 w 11059160"/>
            <a:gd name="csY15" fmla="*/ 0 h 1521460"/>
            <a:gd name="csX16" fmla="*/ 7543511 w 11059160"/>
            <a:gd name="csY16" fmla="*/ 0 h 1521460"/>
            <a:gd name="csX17" fmla="*/ 7904389 w 11059160"/>
            <a:gd name="csY17" fmla="*/ 0 h 1521460"/>
            <a:gd name="csX18" fmla="*/ 8265267 w 11059160"/>
            <a:gd name="csY18" fmla="*/ 0 h 1521460"/>
            <a:gd name="csX19" fmla="*/ 8626145 w 11059160"/>
            <a:gd name="csY19" fmla="*/ 0 h 1521460"/>
            <a:gd name="csX20" fmla="*/ 8987023 w 11059160"/>
            <a:gd name="csY20" fmla="*/ 0 h 1521460"/>
            <a:gd name="csX21" fmla="*/ 9569084 w 11059160"/>
            <a:gd name="csY21" fmla="*/ 0 h 1521460"/>
            <a:gd name="csX22" fmla="*/ 10151145 w 11059160"/>
            <a:gd name="csY22" fmla="*/ 0 h 1521460"/>
            <a:gd name="csX23" fmla="*/ 10401431 w 11059160"/>
            <a:gd name="csY23" fmla="*/ 0 h 1521460"/>
            <a:gd name="csX24" fmla="*/ 11059160 w 11059160"/>
            <a:gd name="csY24" fmla="*/ 0 h 1521460"/>
            <a:gd name="csX25" fmla="*/ 11059160 w 11059160"/>
            <a:gd name="csY25" fmla="*/ 476724 h 1521460"/>
            <a:gd name="csX26" fmla="*/ 11059160 w 11059160"/>
            <a:gd name="csY26" fmla="*/ 983877 h 1521460"/>
            <a:gd name="csX27" fmla="*/ 11059160 w 11059160"/>
            <a:gd name="csY27" fmla="*/ 1521460 h 1521460"/>
            <a:gd name="csX28" fmla="*/ 10587691 w 11059160"/>
            <a:gd name="csY28" fmla="*/ 1521460 h 1521460"/>
            <a:gd name="csX29" fmla="*/ 9784446 w 11059160"/>
            <a:gd name="csY29" fmla="*/ 1521460 h 1521460"/>
            <a:gd name="csX30" fmla="*/ 9534160 w 11059160"/>
            <a:gd name="csY30" fmla="*/ 1521460 h 1521460"/>
            <a:gd name="csX31" fmla="*/ 9173282 w 11059160"/>
            <a:gd name="csY31" fmla="*/ 1521460 h 1521460"/>
            <a:gd name="csX32" fmla="*/ 8812404 w 11059160"/>
            <a:gd name="csY32" fmla="*/ 1521460 h 1521460"/>
            <a:gd name="csX33" fmla="*/ 8451526 w 11059160"/>
            <a:gd name="csY33" fmla="*/ 1521460 h 1521460"/>
            <a:gd name="csX34" fmla="*/ 7869465 w 11059160"/>
            <a:gd name="csY34" fmla="*/ 1521460 h 1521460"/>
            <a:gd name="csX35" fmla="*/ 7287404 w 11059160"/>
            <a:gd name="csY35" fmla="*/ 1521460 h 1521460"/>
            <a:gd name="csX36" fmla="*/ 7037118 w 11059160"/>
            <a:gd name="csY36" fmla="*/ 1521460 h 1521460"/>
            <a:gd name="csX37" fmla="*/ 6455057 w 11059160"/>
            <a:gd name="csY37" fmla="*/ 1521460 h 1521460"/>
            <a:gd name="csX38" fmla="*/ 5651813 w 11059160"/>
            <a:gd name="csY38" fmla="*/ 1521460 h 1521460"/>
            <a:gd name="csX39" fmla="*/ 5180343 w 11059160"/>
            <a:gd name="csY39" fmla="*/ 1521460 h 1521460"/>
            <a:gd name="csX40" fmla="*/ 4377099 w 11059160"/>
            <a:gd name="csY40" fmla="*/ 1521460 h 1521460"/>
            <a:gd name="csX41" fmla="*/ 3684446 w 11059160"/>
            <a:gd name="csY41" fmla="*/ 1521460 h 1521460"/>
            <a:gd name="csX42" fmla="*/ 2991794 w 11059160"/>
            <a:gd name="csY42" fmla="*/ 1521460 h 1521460"/>
            <a:gd name="csX43" fmla="*/ 2520324 w 11059160"/>
            <a:gd name="csY43" fmla="*/ 1521460 h 1521460"/>
            <a:gd name="csX44" fmla="*/ 2270038 w 11059160"/>
            <a:gd name="csY44" fmla="*/ 1521460 h 1521460"/>
            <a:gd name="csX45" fmla="*/ 1687977 w 11059160"/>
            <a:gd name="csY45" fmla="*/ 1521460 h 1521460"/>
            <a:gd name="csX46" fmla="*/ 1105916 w 11059160"/>
            <a:gd name="csY46" fmla="*/ 1521460 h 1521460"/>
            <a:gd name="csX47" fmla="*/ 523855 w 11059160"/>
            <a:gd name="csY47" fmla="*/ 1521460 h 1521460"/>
            <a:gd name="csX48" fmla="*/ 0 w 11059160"/>
            <a:gd name="csY48" fmla="*/ 1521460 h 1521460"/>
            <a:gd name="csX49" fmla="*/ 0 w 11059160"/>
            <a:gd name="csY49" fmla="*/ 1044736 h 1521460"/>
            <a:gd name="csX50" fmla="*/ 0 w 11059160"/>
            <a:gd name="csY50" fmla="*/ 583226 h 1521460"/>
            <a:gd name="csX51" fmla="*/ 0 w 11059160"/>
            <a:gd name="csY51" fmla="*/ 0 h 1521460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  <a:cxn ang="0">
              <a:pos x="csX47" y="csY47"/>
            </a:cxn>
            <a:cxn ang="0">
              <a:pos x="csX48" y="csY48"/>
            </a:cxn>
            <a:cxn ang="0">
              <a:pos x="csX49" y="csY49"/>
            </a:cxn>
            <a:cxn ang="0">
              <a:pos x="csX50" y="csY50"/>
            </a:cxn>
            <a:cxn ang="0">
              <a:pos x="csX51" y="csY51"/>
            </a:cxn>
          </a:cxnLst>
          <a:rect l="l" t="t" r="r" b="b"/>
          <a:pathLst>
            <a:path w="11059160" h="1521460" extrusionOk="0">
              <a:moveTo>
                <a:pt x="0" y="0"/>
              </a:moveTo>
              <a:cubicBezTo>
                <a:pt x="113266" y="-11556"/>
                <a:pt x="145598" y="17643"/>
                <a:pt x="250286" y="0"/>
              </a:cubicBezTo>
              <a:cubicBezTo>
                <a:pt x="354974" y="-17643"/>
                <a:pt x="404893" y="22770"/>
                <a:pt x="500573" y="0"/>
              </a:cubicBezTo>
              <a:cubicBezTo>
                <a:pt x="596253" y="-22770"/>
                <a:pt x="806285" y="53772"/>
                <a:pt x="1082634" y="0"/>
              </a:cubicBezTo>
              <a:cubicBezTo>
                <a:pt x="1358983" y="-53772"/>
                <a:pt x="1540130" y="44128"/>
                <a:pt x="1885878" y="0"/>
              </a:cubicBezTo>
              <a:cubicBezTo>
                <a:pt x="2231626" y="-44128"/>
                <a:pt x="2132647" y="26128"/>
                <a:pt x="2357347" y="0"/>
              </a:cubicBezTo>
              <a:cubicBezTo>
                <a:pt x="2582047" y="-26128"/>
                <a:pt x="2724692" y="65554"/>
                <a:pt x="2939408" y="0"/>
              </a:cubicBezTo>
              <a:cubicBezTo>
                <a:pt x="3154124" y="-65554"/>
                <a:pt x="3279641" y="11906"/>
                <a:pt x="3410878" y="0"/>
              </a:cubicBezTo>
              <a:cubicBezTo>
                <a:pt x="3542115" y="-11906"/>
                <a:pt x="3777887" y="1486"/>
                <a:pt x="4103530" y="0"/>
              </a:cubicBezTo>
              <a:cubicBezTo>
                <a:pt x="4429173" y="-1486"/>
                <a:pt x="4350988" y="14275"/>
                <a:pt x="4464408" y="0"/>
              </a:cubicBezTo>
              <a:cubicBezTo>
                <a:pt x="4577828" y="-14275"/>
                <a:pt x="4819586" y="71788"/>
                <a:pt x="5157061" y="0"/>
              </a:cubicBezTo>
              <a:cubicBezTo>
                <a:pt x="5494536" y="-71788"/>
                <a:pt x="5452634" y="54170"/>
                <a:pt x="5628530" y="0"/>
              </a:cubicBezTo>
              <a:cubicBezTo>
                <a:pt x="5804426" y="-54170"/>
                <a:pt x="5895219" y="321"/>
                <a:pt x="5989408" y="0"/>
              </a:cubicBezTo>
              <a:cubicBezTo>
                <a:pt x="6083597" y="-321"/>
                <a:pt x="6302085" y="15638"/>
                <a:pt x="6460878" y="0"/>
              </a:cubicBezTo>
              <a:cubicBezTo>
                <a:pt x="6619671" y="-15638"/>
                <a:pt x="6808664" y="49979"/>
                <a:pt x="6932347" y="0"/>
              </a:cubicBezTo>
              <a:cubicBezTo>
                <a:pt x="7056030" y="-49979"/>
                <a:pt x="7141238" y="24781"/>
                <a:pt x="7293225" y="0"/>
              </a:cubicBezTo>
              <a:cubicBezTo>
                <a:pt x="7445212" y="-24781"/>
                <a:pt x="7489948" y="20269"/>
                <a:pt x="7543511" y="0"/>
              </a:cubicBezTo>
              <a:cubicBezTo>
                <a:pt x="7597074" y="-20269"/>
                <a:pt x="7791985" y="31187"/>
                <a:pt x="7904389" y="0"/>
              </a:cubicBezTo>
              <a:cubicBezTo>
                <a:pt x="8016793" y="-31187"/>
                <a:pt x="8141581" y="23804"/>
                <a:pt x="8265267" y="0"/>
              </a:cubicBezTo>
              <a:cubicBezTo>
                <a:pt x="8388953" y="-23804"/>
                <a:pt x="8484006" y="22422"/>
                <a:pt x="8626145" y="0"/>
              </a:cubicBezTo>
              <a:cubicBezTo>
                <a:pt x="8768284" y="-22422"/>
                <a:pt x="8834042" y="2153"/>
                <a:pt x="8987023" y="0"/>
              </a:cubicBezTo>
              <a:cubicBezTo>
                <a:pt x="9140004" y="-2153"/>
                <a:pt x="9428822" y="62575"/>
                <a:pt x="9569084" y="0"/>
              </a:cubicBezTo>
              <a:cubicBezTo>
                <a:pt x="9709346" y="-62575"/>
                <a:pt x="10024927" y="11570"/>
                <a:pt x="10151145" y="0"/>
              </a:cubicBezTo>
              <a:cubicBezTo>
                <a:pt x="10277363" y="-11570"/>
                <a:pt x="10346153" y="7614"/>
                <a:pt x="10401431" y="0"/>
              </a:cubicBezTo>
              <a:cubicBezTo>
                <a:pt x="10456709" y="-7614"/>
                <a:pt x="10910463" y="78112"/>
                <a:pt x="11059160" y="0"/>
              </a:cubicBezTo>
              <a:cubicBezTo>
                <a:pt x="11096167" y="113125"/>
                <a:pt x="11054470" y="358001"/>
                <a:pt x="11059160" y="476724"/>
              </a:cubicBezTo>
              <a:cubicBezTo>
                <a:pt x="11063850" y="595447"/>
                <a:pt x="11047679" y="823021"/>
                <a:pt x="11059160" y="983877"/>
              </a:cubicBezTo>
              <a:cubicBezTo>
                <a:pt x="11070641" y="1144733"/>
                <a:pt x="11049444" y="1359916"/>
                <a:pt x="11059160" y="1521460"/>
              </a:cubicBezTo>
              <a:cubicBezTo>
                <a:pt x="10834656" y="1555859"/>
                <a:pt x="10820575" y="1491699"/>
                <a:pt x="10587691" y="1521460"/>
              </a:cubicBezTo>
              <a:cubicBezTo>
                <a:pt x="10354807" y="1551221"/>
                <a:pt x="10078953" y="1483480"/>
                <a:pt x="9784446" y="1521460"/>
              </a:cubicBezTo>
              <a:cubicBezTo>
                <a:pt x="9489940" y="1559440"/>
                <a:pt x="9630608" y="1499472"/>
                <a:pt x="9534160" y="1521460"/>
              </a:cubicBezTo>
              <a:cubicBezTo>
                <a:pt x="9437712" y="1543448"/>
                <a:pt x="9297969" y="1481915"/>
                <a:pt x="9173282" y="1521460"/>
              </a:cubicBezTo>
              <a:cubicBezTo>
                <a:pt x="9048595" y="1561005"/>
                <a:pt x="8906864" y="1500821"/>
                <a:pt x="8812404" y="1521460"/>
              </a:cubicBezTo>
              <a:cubicBezTo>
                <a:pt x="8717944" y="1542099"/>
                <a:pt x="8597076" y="1513803"/>
                <a:pt x="8451526" y="1521460"/>
              </a:cubicBezTo>
              <a:cubicBezTo>
                <a:pt x="8305976" y="1529117"/>
                <a:pt x="8065141" y="1512500"/>
                <a:pt x="7869465" y="1521460"/>
              </a:cubicBezTo>
              <a:cubicBezTo>
                <a:pt x="7673789" y="1530420"/>
                <a:pt x="7409533" y="1462516"/>
                <a:pt x="7287404" y="1521460"/>
              </a:cubicBezTo>
              <a:cubicBezTo>
                <a:pt x="7165275" y="1580404"/>
                <a:pt x="7151483" y="1503697"/>
                <a:pt x="7037118" y="1521460"/>
              </a:cubicBezTo>
              <a:cubicBezTo>
                <a:pt x="6922753" y="1539223"/>
                <a:pt x="6703692" y="1479885"/>
                <a:pt x="6455057" y="1521460"/>
              </a:cubicBezTo>
              <a:cubicBezTo>
                <a:pt x="6206422" y="1563035"/>
                <a:pt x="5984307" y="1517446"/>
                <a:pt x="5651813" y="1521460"/>
              </a:cubicBezTo>
              <a:cubicBezTo>
                <a:pt x="5319319" y="1525474"/>
                <a:pt x="5394950" y="1471945"/>
                <a:pt x="5180343" y="1521460"/>
              </a:cubicBezTo>
              <a:cubicBezTo>
                <a:pt x="4965736" y="1570975"/>
                <a:pt x="4641668" y="1486504"/>
                <a:pt x="4377099" y="1521460"/>
              </a:cubicBezTo>
              <a:cubicBezTo>
                <a:pt x="4112530" y="1556416"/>
                <a:pt x="3987194" y="1452874"/>
                <a:pt x="3684446" y="1521460"/>
              </a:cubicBezTo>
              <a:cubicBezTo>
                <a:pt x="3381698" y="1590046"/>
                <a:pt x="3203546" y="1445423"/>
                <a:pt x="2991794" y="1521460"/>
              </a:cubicBezTo>
              <a:cubicBezTo>
                <a:pt x="2780042" y="1597497"/>
                <a:pt x="2752800" y="1517003"/>
                <a:pt x="2520324" y="1521460"/>
              </a:cubicBezTo>
              <a:cubicBezTo>
                <a:pt x="2287848" y="1525917"/>
                <a:pt x="2361669" y="1510183"/>
                <a:pt x="2270038" y="1521460"/>
              </a:cubicBezTo>
              <a:cubicBezTo>
                <a:pt x="2178407" y="1532737"/>
                <a:pt x="1804433" y="1458380"/>
                <a:pt x="1687977" y="1521460"/>
              </a:cubicBezTo>
              <a:cubicBezTo>
                <a:pt x="1571521" y="1584540"/>
                <a:pt x="1342678" y="1476600"/>
                <a:pt x="1105916" y="1521460"/>
              </a:cubicBezTo>
              <a:cubicBezTo>
                <a:pt x="869154" y="1566320"/>
                <a:pt x="754603" y="1520506"/>
                <a:pt x="523855" y="1521460"/>
              </a:cubicBezTo>
              <a:cubicBezTo>
                <a:pt x="293107" y="1522414"/>
                <a:pt x="190991" y="1489958"/>
                <a:pt x="0" y="1521460"/>
              </a:cubicBezTo>
              <a:cubicBezTo>
                <a:pt x="-37843" y="1410121"/>
                <a:pt x="42752" y="1188330"/>
                <a:pt x="0" y="1044736"/>
              </a:cubicBezTo>
              <a:cubicBezTo>
                <a:pt x="-42752" y="901142"/>
                <a:pt x="557" y="755764"/>
                <a:pt x="0" y="583226"/>
              </a:cubicBezTo>
              <a:cubicBezTo>
                <a:pt x="-557" y="410688"/>
                <a:pt x="28386" y="267375"/>
                <a:pt x="0" y="0"/>
              </a:cubicBezTo>
              <a:close/>
            </a:path>
          </a:pathLst>
        </a:custGeom>
        <a:noFill/>
        <a:ln w="127000">
          <a:solidFill>
            <a:srgbClr val="00B0F0"/>
          </a:solidFill>
          <a:extLst>
            <a:ext uri="{C807C97D-BFC1-408E-A445-0C87EB9F89A2}">
              <ask:lineSketchStyleProps xmlns:ask="http://schemas.microsoft.com/office/drawing/2018/sketchyshapes" sd="681359694">
                <a:prstGeom prst="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oneCellAnchor>
    <xdr:from>
      <xdr:col>22</xdr:col>
      <xdr:colOff>208280</xdr:colOff>
      <xdr:row>32</xdr:row>
      <xdr:rowOff>91440</xdr:rowOff>
    </xdr:from>
    <xdr:ext cx="6746142" cy="1343660"/>
    <xdr:sp macro="" textlink="">
      <xdr:nvSpPr>
        <xdr:cNvPr id="18" name="Tekstvak 17">
          <a:extLst>
            <a:ext uri="{FF2B5EF4-FFF2-40B4-BE49-F238E27FC236}">
              <a16:creationId xmlns:a16="http://schemas.microsoft.com/office/drawing/2014/main" id="{CDEF8E5F-0879-44EA-824A-F54D3B4D6B6D}"/>
            </a:ext>
          </a:extLst>
        </xdr:cNvPr>
        <xdr:cNvSpPr txBox="1"/>
      </xdr:nvSpPr>
      <xdr:spPr>
        <a:xfrm>
          <a:off x="15730220" y="9776460"/>
          <a:ext cx="6746142" cy="13436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4000" baseline="0"/>
            <a:t>Hoe goed kun je leren? </a:t>
          </a:r>
        </a:p>
        <a:p>
          <a:r>
            <a:rPr lang="nl-NL" sz="4000" baseline="0"/>
            <a:t>Geef jezelf een cijfer van 1 - 10:</a:t>
          </a:r>
        </a:p>
        <a:p>
          <a:endParaRPr lang="nl-NL" sz="4000"/>
        </a:p>
      </xdr:txBody>
    </xdr:sp>
    <xdr:clientData/>
  </xdr:oneCellAnchor>
  <xdr:twoCellAnchor>
    <xdr:from>
      <xdr:col>34</xdr:col>
      <xdr:colOff>20320</xdr:colOff>
      <xdr:row>21</xdr:row>
      <xdr:rowOff>160020</xdr:rowOff>
    </xdr:from>
    <xdr:to>
      <xdr:col>39</xdr:col>
      <xdr:colOff>520700</xdr:colOff>
      <xdr:row>26</xdr:row>
      <xdr:rowOff>2540</xdr:rowOff>
    </xdr:to>
    <xdr:sp macro="" textlink="">
      <xdr:nvSpPr>
        <xdr:cNvPr id="19" name="Tekstvak 18">
          <a:extLst>
            <a:ext uri="{FF2B5EF4-FFF2-40B4-BE49-F238E27FC236}">
              <a16:creationId xmlns:a16="http://schemas.microsoft.com/office/drawing/2014/main" id="{0E3A669C-2CAC-4EB7-B48C-9A721719F702}"/>
            </a:ext>
          </a:extLst>
        </xdr:cNvPr>
        <xdr:cNvSpPr txBox="1"/>
      </xdr:nvSpPr>
      <xdr:spPr>
        <a:xfrm>
          <a:off x="22857460" y="7475220"/>
          <a:ext cx="3700780" cy="88646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2200">
              <a:solidFill>
                <a:schemeClr val="tx1"/>
              </a:solidFill>
            </a:rPr>
            <a:t>score is één niveau onder de</a:t>
          </a:r>
          <a:r>
            <a:rPr lang="nl-NL" sz="2200" baseline="0">
              <a:solidFill>
                <a:schemeClr val="tx1"/>
              </a:solidFill>
            </a:rPr>
            <a:t> </a:t>
          </a:r>
        </a:p>
        <a:p>
          <a:r>
            <a:rPr lang="nl-NL" sz="2200" baseline="0">
              <a:solidFill>
                <a:schemeClr val="tx1"/>
              </a:solidFill>
            </a:rPr>
            <a:t>gemiddelde score = aandacht</a:t>
          </a:r>
          <a:endParaRPr lang="nl-NL" sz="22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276611</xdr:colOff>
      <xdr:row>99</xdr:row>
      <xdr:rowOff>157397</xdr:rowOff>
    </xdr:from>
    <xdr:to>
      <xdr:col>22</xdr:col>
      <xdr:colOff>307091</xdr:colOff>
      <xdr:row>114</xdr:row>
      <xdr:rowOff>15209</xdr:rowOff>
    </xdr:to>
    <xdr:sp macro="" textlink="">
      <xdr:nvSpPr>
        <xdr:cNvPr id="20" name="Rechthoek: afgeronde hoeken 19">
          <a:extLst>
            <a:ext uri="{FF2B5EF4-FFF2-40B4-BE49-F238E27FC236}">
              <a16:creationId xmlns:a16="http://schemas.microsoft.com/office/drawing/2014/main" id="{65AC9649-8261-492F-9864-E2001CF8212E}"/>
            </a:ext>
          </a:extLst>
        </xdr:cNvPr>
        <xdr:cNvSpPr/>
      </xdr:nvSpPr>
      <xdr:spPr>
        <a:xfrm rot="226963">
          <a:off x="6288791" y="26088257"/>
          <a:ext cx="9540240" cy="3515412"/>
        </a:xfrm>
        <a:custGeom>
          <a:avLst/>
          <a:gdLst>
            <a:gd name="csX0" fmla="*/ 0 w 9540240"/>
            <a:gd name="csY0" fmla="*/ 585914 h 3515412"/>
            <a:gd name="csX1" fmla="*/ 585914 w 9540240"/>
            <a:gd name="csY1" fmla="*/ 0 h 3515412"/>
            <a:gd name="csX2" fmla="*/ 932605 w 9540240"/>
            <a:gd name="csY2" fmla="*/ 0 h 3515412"/>
            <a:gd name="csX3" fmla="*/ 1614033 w 9540240"/>
            <a:gd name="csY3" fmla="*/ 0 h 3515412"/>
            <a:gd name="csX4" fmla="*/ 2211777 w 9540240"/>
            <a:gd name="csY4" fmla="*/ 0 h 3515412"/>
            <a:gd name="csX5" fmla="*/ 2976889 w 9540240"/>
            <a:gd name="csY5" fmla="*/ 0 h 3515412"/>
            <a:gd name="csX6" fmla="*/ 3742001 w 9540240"/>
            <a:gd name="csY6" fmla="*/ 0 h 3515412"/>
            <a:gd name="csX7" fmla="*/ 4423429 w 9540240"/>
            <a:gd name="csY7" fmla="*/ 0 h 3515412"/>
            <a:gd name="csX8" fmla="*/ 4937488 w 9540240"/>
            <a:gd name="csY8" fmla="*/ 0 h 3515412"/>
            <a:gd name="csX9" fmla="*/ 5367864 w 9540240"/>
            <a:gd name="csY9" fmla="*/ 0 h 3515412"/>
            <a:gd name="csX10" fmla="*/ 5965607 w 9540240"/>
            <a:gd name="csY10" fmla="*/ 0 h 3515412"/>
            <a:gd name="csX11" fmla="*/ 6479667 w 9540240"/>
            <a:gd name="csY11" fmla="*/ 0 h 3515412"/>
            <a:gd name="csX12" fmla="*/ 7077411 w 9540240"/>
            <a:gd name="csY12" fmla="*/ 0 h 3515412"/>
            <a:gd name="csX13" fmla="*/ 7424102 w 9540240"/>
            <a:gd name="csY13" fmla="*/ 0 h 3515412"/>
            <a:gd name="csX14" fmla="*/ 7770793 w 9540240"/>
            <a:gd name="csY14" fmla="*/ 0 h 3515412"/>
            <a:gd name="csX15" fmla="*/ 8954326 w 9540240"/>
            <a:gd name="csY15" fmla="*/ 0 h 3515412"/>
            <a:gd name="csX16" fmla="*/ 9540240 w 9540240"/>
            <a:gd name="csY16" fmla="*/ 585914 h 3515412"/>
            <a:gd name="csX17" fmla="*/ 9540240 w 9540240"/>
            <a:gd name="csY17" fmla="*/ 1148374 h 3515412"/>
            <a:gd name="csX18" fmla="*/ 9540240 w 9540240"/>
            <a:gd name="csY18" fmla="*/ 1663963 h 3515412"/>
            <a:gd name="csX19" fmla="*/ 9540240 w 9540240"/>
            <a:gd name="csY19" fmla="*/ 2273294 h 3515412"/>
            <a:gd name="csX20" fmla="*/ 9540240 w 9540240"/>
            <a:gd name="csY20" fmla="*/ 2929498 h 3515412"/>
            <a:gd name="csX21" fmla="*/ 8954326 w 9540240"/>
            <a:gd name="csY21" fmla="*/ 3515412 h 3515412"/>
            <a:gd name="csX22" fmla="*/ 8356582 w 9540240"/>
            <a:gd name="csY22" fmla="*/ 3515412 h 3515412"/>
            <a:gd name="csX23" fmla="*/ 7842523 w 9540240"/>
            <a:gd name="csY23" fmla="*/ 3515412 h 3515412"/>
            <a:gd name="csX24" fmla="*/ 7161095 w 9540240"/>
            <a:gd name="csY24" fmla="*/ 3515412 h 3515412"/>
            <a:gd name="csX25" fmla="*/ 6814404 w 9540240"/>
            <a:gd name="csY25" fmla="*/ 3515412 h 3515412"/>
            <a:gd name="csX26" fmla="*/ 6384028 w 9540240"/>
            <a:gd name="csY26" fmla="*/ 3515412 h 3515412"/>
            <a:gd name="csX27" fmla="*/ 5786284 w 9540240"/>
            <a:gd name="csY27" fmla="*/ 3515412 h 3515412"/>
            <a:gd name="csX28" fmla="*/ 5439593 w 9540240"/>
            <a:gd name="csY28" fmla="*/ 3515412 h 3515412"/>
            <a:gd name="csX29" fmla="*/ 4841849 w 9540240"/>
            <a:gd name="csY29" fmla="*/ 3515412 h 3515412"/>
            <a:gd name="csX30" fmla="*/ 4495158 w 9540240"/>
            <a:gd name="csY30" fmla="*/ 3515412 h 3515412"/>
            <a:gd name="csX31" fmla="*/ 3897414 w 9540240"/>
            <a:gd name="csY31" fmla="*/ 3515412 h 3515412"/>
            <a:gd name="csX32" fmla="*/ 3299670 w 9540240"/>
            <a:gd name="csY32" fmla="*/ 3515412 h 3515412"/>
            <a:gd name="csX33" fmla="*/ 2618243 w 9540240"/>
            <a:gd name="csY33" fmla="*/ 3515412 h 3515412"/>
            <a:gd name="csX34" fmla="*/ 2104183 w 9540240"/>
            <a:gd name="csY34" fmla="*/ 3515412 h 3515412"/>
            <a:gd name="csX35" fmla="*/ 1506439 w 9540240"/>
            <a:gd name="csY35" fmla="*/ 3515412 h 3515412"/>
            <a:gd name="csX36" fmla="*/ 585914 w 9540240"/>
            <a:gd name="csY36" fmla="*/ 3515412 h 3515412"/>
            <a:gd name="csX37" fmla="*/ 0 w 9540240"/>
            <a:gd name="csY37" fmla="*/ 2929498 h 3515412"/>
            <a:gd name="csX38" fmla="*/ 0 w 9540240"/>
            <a:gd name="csY38" fmla="*/ 2296730 h 3515412"/>
            <a:gd name="csX39" fmla="*/ 0 w 9540240"/>
            <a:gd name="csY39" fmla="*/ 1757706 h 3515412"/>
            <a:gd name="csX40" fmla="*/ 0 w 9540240"/>
            <a:gd name="csY40" fmla="*/ 1124938 h 3515412"/>
            <a:gd name="csX41" fmla="*/ 0 w 9540240"/>
            <a:gd name="csY41" fmla="*/ 585914 h 3515412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</a:cxnLst>
          <a:rect l="l" t="t" r="r" b="b"/>
          <a:pathLst>
            <a:path w="9540240" h="3515412" extrusionOk="0">
              <a:moveTo>
                <a:pt x="0" y="585914"/>
              </a:moveTo>
              <a:cubicBezTo>
                <a:pt x="-49330" y="343771"/>
                <a:pt x="291291" y="7745"/>
                <a:pt x="585914" y="0"/>
              </a:cubicBezTo>
              <a:cubicBezTo>
                <a:pt x="717214" y="-11899"/>
                <a:pt x="794082" y="33701"/>
                <a:pt x="932605" y="0"/>
              </a:cubicBezTo>
              <a:cubicBezTo>
                <a:pt x="1071128" y="-33701"/>
                <a:pt x="1291451" y="57432"/>
                <a:pt x="1614033" y="0"/>
              </a:cubicBezTo>
              <a:cubicBezTo>
                <a:pt x="1936615" y="-57432"/>
                <a:pt x="2058050" y="60688"/>
                <a:pt x="2211777" y="0"/>
              </a:cubicBezTo>
              <a:cubicBezTo>
                <a:pt x="2365504" y="-60688"/>
                <a:pt x="2667869" y="85298"/>
                <a:pt x="2976889" y="0"/>
              </a:cubicBezTo>
              <a:cubicBezTo>
                <a:pt x="3285909" y="-85298"/>
                <a:pt x="3415569" y="6174"/>
                <a:pt x="3742001" y="0"/>
              </a:cubicBezTo>
              <a:cubicBezTo>
                <a:pt x="4068433" y="-6174"/>
                <a:pt x="4147017" y="20603"/>
                <a:pt x="4423429" y="0"/>
              </a:cubicBezTo>
              <a:cubicBezTo>
                <a:pt x="4699841" y="-20603"/>
                <a:pt x="4780460" y="4125"/>
                <a:pt x="4937488" y="0"/>
              </a:cubicBezTo>
              <a:cubicBezTo>
                <a:pt x="5094516" y="-4125"/>
                <a:pt x="5182443" y="39620"/>
                <a:pt x="5367864" y="0"/>
              </a:cubicBezTo>
              <a:cubicBezTo>
                <a:pt x="5553285" y="-39620"/>
                <a:pt x="5771074" y="6530"/>
                <a:pt x="5965607" y="0"/>
              </a:cubicBezTo>
              <a:cubicBezTo>
                <a:pt x="6160140" y="-6530"/>
                <a:pt x="6356355" y="56362"/>
                <a:pt x="6479667" y="0"/>
              </a:cubicBezTo>
              <a:cubicBezTo>
                <a:pt x="6602979" y="-56362"/>
                <a:pt x="6781415" y="63843"/>
                <a:pt x="7077411" y="0"/>
              </a:cubicBezTo>
              <a:cubicBezTo>
                <a:pt x="7373407" y="-63843"/>
                <a:pt x="7347536" y="1558"/>
                <a:pt x="7424102" y="0"/>
              </a:cubicBezTo>
              <a:cubicBezTo>
                <a:pt x="7500668" y="-1558"/>
                <a:pt x="7654570" y="16773"/>
                <a:pt x="7770793" y="0"/>
              </a:cubicBezTo>
              <a:cubicBezTo>
                <a:pt x="7887016" y="-16773"/>
                <a:pt x="8431491" y="112358"/>
                <a:pt x="8954326" y="0"/>
              </a:cubicBezTo>
              <a:cubicBezTo>
                <a:pt x="9282931" y="-31161"/>
                <a:pt x="9554363" y="204485"/>
                <a:pt x="9540240" y="585914"/>
              </a:cubicBezTo>
              <a:cubicBezTo>
                <a:pt x="9562922" y="787704"/>
                <a:pt x="9539425" y="1013229"/>
                <a:pt x="9540240" y="1148374"/>
              </a:cubicBezTo>
              <a:cubicBezTo>
                <a:pt x="9541055" y="1283519"/>
                <a:pt x="9482958" y="1555164"/>
                <a:pt x="9540240" y="1663963"/>
              </a:cubicBezTo>
              <a:cubicBezTo>
                <a:pt x="9597522" y="1772762"/>
                <a:pt x="9536977" y="2058348"/>
                <a:pt x="9540240" y="2273294"/>
              </a:cubicBezTo>
              <a:cubicBezTo>
                <a:pt x="9543503" y="2488240"/>
                <a:pt x="9490247" y="2607868"/>
                <a:pt x="9540240" y="2929498"/>
              </a:cubicBezTo>
              <a:cubicBezTo>
                <a:pt x="9584060" y="3250883"/>
                <a:pt x="9296538" y="3539440"/>
                <a:pt x="8954326" y="3515412"/>
              </a:cubicBezTo>
              <a:cubicBezTo>
                <a:pt x="8721823" y="3531300"/>
                <a:pt x="8542241" y="3470594"/>
                <a:pt x="8356582" y="3515412"/>
              </a:cubicBezTo>
              <a:cubicBezTo>
                <a:pt x="8170923" y="3560230"/>
                <a:pt x="8007124" y="3496206"/>
                <a:pt x="7842523" y="3515412"/>
              </a:cubicBezTo>
              <a:cubicBezTo>
                <a:pt x="7677922" y="3534618"/>
                <a:pt x="7406758" y="3499669"/>
                <a:pt x="7161095" y="3515412"/>
              </a:cubicBezTo>
              <a:cubicBezTo>
                <a:pt x="6915432" y="3531155"/>
                <a:pt x="6967841" y="3478331"/>
                <a:pt x="6814404" y="3515412"/>
              </a:cubicBezTo>
              <a:cubicBezTo>
                <a:pt x="6660967" y="3552493"/>
                <a:pt x="6487276" y="3474398"/>
                <a:pt x="6384028" y="3515412"/>
              </a:cubicBezTo>
              <a:cubicBezTo>
                <a:pt x="6280780" y="3556426"/>
                <a:pt x="6080389" y="3483575"/>
                <a:pt x="5786284" y="3515412"/>
              </a:cubicBezTo>
              <a:cubicBezTo>
                <a:pt x="5492179" y="3547249"/>
                <a:pt x="5546730" y="3513218"/>
                <a:pt x="5439593" y="3515412"/>
              </a:cubicBezTo>
              <a:cubicBezTo>
                <a:pt x="5332456" y="3517606"/>
                <a:pt x="5020483" y="3508600"/>
                <a:pt x="4841849" y="3515412"/>
              </a:cubicBezTo>
              <a:cubicBezTo>
                <a:pt x="4663215" y="3522224"/>
                <a:pt x="4638615" y="3492181"/>
                <a:pt x="4495158" y="3515412"/>
              </a:cubicBezTo>
              <a:cubicBezTo>
                <a:pt x="4351701" y="3538643"/>
                <a:pt x="4176853" y="3507738"/>
                <a:pt x="3897414" y="3515412"/>
              </a:cubicBezTo>
              <a:cubicBezTo>
                <a:pt x="3617975" y="3523086"/>
                <a:pt x="3558600" y="3498603"/>
                <a:pt x="3299670" y="3515412"/>
              </a:cubicBezTo>
              <a:cubicBezTo>
                <a:pt x="3040740" y="3532221"/>
                <a:pt x="2791256" y="3458830"/>
                <a:pt x="2618243" y="3515412"/>
              </a:cubicBezTo>
              <a:cubicBezTo>
                <a:pt x="2445230" y="3571994"/>
                <a:pt x="2318770" y="3505592"/>
                <a:pt x="2104183" y="3515412"/>
              </a:cubicBezTo>
              <a:cubicBezTo>
                <a:pt x="1889596" y="3525232"/>
                <a:pt x="1787616" y="3467123"/>
                <a:pt x="1506439" y="3515412"/>
              </a:cubicBezTo>
              <a:cubicBezTo>
                <a:pt x="1225262" y="3563701"/>
                <a:pt x="817901" y="3464960"/>
                <a:pt x="585914" y="3515412"/>
              </a:cubicBezTo>
              <a:cubicBezTo>
                <a:pt x="252945" y="3437617"/>
                <a:pt x="24894" y="3304097"/>
                <a:pt x="0" y="2929498"/>
              </a:cubicBezTo>
              <a:cubicBezTo>
                <a:pt x="-71661" y="2786786"/>
                <a:pt x="11364" y="2603524"/>
                <a:pt x="0" y="2296730"/>
              </a:cubicBezTo>
              <a:cubicBezTo>
                <a:pt x="-11364" y="1989936"/>
                <a:pt x="29079" y="1964796"/>
                <a:pt x="0" y="1757706"/>
              </a:cubicBezTo>
              <a:cubicBezTo>
                <a:pt x="-29079" y="1550616"/>
                <a:pt x="26832" y="1431092"/>
                <a:pt x="0" y="1124938"/>
              </a:cubicBezTo>
              <a:cubicBezTo>
                <a:pt x="-26832" y="818784"/>
                <a:pt x="30543" y="774920"/>
                <a:pt x="0" y="585914"/>
              </a:cubicBezTo>
              <a:close/>
            </a:path>
          </a:pathLst>
        </a:custGeom>
        <a:noFill/>
        <a:ln w="127000">
          <a:prstDash val="sysDot"/>
          <a:extLst>
            <a:ext uri="{C807C97D-BFC1-408E-A445-0C87EB9F89A2}">
              <ask:lineSketchStyleProps xmlns:ask="http://schemas.microsoft.com/office/drawing/2018/sketchyshapes" sd="3453261900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twoCellAnchor editAs="oneCell">
    <xdr:from>
      <xdr:col>5</xdr:col>
      <xdr:colOff>342900</xdr:colOff>
      <xdr:row>148</xdr:row>
      <xdr:rowOff>60960</xdr:rowOff>
    </xdr:from>
    <xdr:to>
      <xdr:col>40</xdr:col>
      <xdr:colOff>355600</xdr:colOff>
      <xdr:row>248</xdr:row>
      <xdr:rowOff>106680</xdr:rowOff>
    </xdr:to>
    <xdr:pic>
      <xdr:nvPicPr>
        <xdr:cNvPr id="21" name="Afbeelding 20">
          <a:extLst>
            <a:ext uri="{FF2B5EF4-FFF2-40B4-BE49-F238E27FC236}">
              <a16:creationId xmlns:a16="http://schemas.microsoft.com/office/drawing/2014/main" id="{5B9EEAC0-CF56-431A-AE8C-484BE247F4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25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5760720" y="38610540"/>
          <a:ext cx="21272500" cy="24429720"/>
        </a:xfrm>
        <a:prstGeom prst="rect">
          <a:avLst/>
        </a:prstGeom>
      </xdr:spPr>
    </xdr:pic>
    <xdr:clientData/>
  </xdr:twoCellAnchor>
  <xdr:twoCellAnchor>
    <xdr:from>
      <xdr:col>6</xdr:col>
      <xdr:colOff>21659</xdr:colOff>
      <xdr:row>86</xdr:row>
      <xdr:rowOff>5080</xdr:rowOff>
    </xdr:from>
    <xdr:to>
      <xdr:col>22</xdr:col>
      <xdr:colOff>110559</xdr:colOff>
      <xdr:row>98</xdr:row>
      <xdr:rowOff>30480</xdr:rowOff>
    </xdr:to>
    <xdr:sp macro="" textlink="">
      <xdr:nvSpPr>
        <xdr:cNvPr id="22" name="Rechthoek: afgeronde hoeken 21">
          <a:extLst>
            <a:ext uri="{FF2B5EF4-FFF2-40B4-BE49-F238E27FC236}">
              <a16:creationId xmlns:a16="http://schemas.microsoft.com/office/drawing/2014/main" id="{E482370D-0FB4-4EB1-8D9A-C72D63D833AC}"/>
            </a:ext>
          </a:extLst>
        </xdr:cNvPr>
        <xdr:cNvSpPr/>
      </xdr:nvSpPr>
      <xdr:spPr>
        <a:xfrm>
          <a:off x="6033839" y="22766020"/>
          <a:ext cx="9598660" cy="2951480"/>
        </a:xfrm>
        <a:custGeom>
          <a:avLst/>
          <a:gdLst>
            <a:gd name="csX0" fmla="*/ 0 w 9598660"/>
            <a:gd name="csY0" fmla="*/ 491923 h 2951480"/>
            <a:gd name="csX1" fmla="*/ 491923 w 9598660"/>
            <a:gd name="csY1" fmla="*/ 0 h 2951480"/>
            <a:gd name="csX2" fmla="*/ 807800 w 9598660"/>
            <a:gd name="csY2" fmla="*/ 0 h 2951480"/>
            <a:gd name="csX3" fmla="*/ 1468269 w 9598660"/>
            <a:gd name="csY3" fmla="*/ 0 h 2951480"/>
            <a:gd name="csX4" fmla="*/ 2042590 w 9598660"/>
            <a:gd name="csY4" fmla="*/ 0 h 2951480"/>
            <a:gd name="csX5" fmla="*/ 2789207 w 9598660"/>
            <a:gd name="csY5" fmla="*/ 0 h 2951480"/>
            <a:gd name="csX6" fmla="*/ 3535824 w 9598660"/>
            <a:gd name="csY6" fmla="*/ 0 h 2951480"/>
            <a:gd name="csX7" fmla="*/ 4196293 w 9598660"/>
            <a:gd name="csY7" fmla="*/ 0 h 2951480"/>
            <a:gd name="csX8" fmla="*/ 4684466 w 9598660"/>
            <a:gd name="csY8" fmla="*/ 0 h 2951480"/>
            <a:gd name="csX9" fmla="*/ 5086490 w 9598660"/>
            <a:gd name="csY9" fmla="*/ 0 h 2951480"/>
            <a:gd name="csX10" fmla="*/ 5660811 w 9598660"/>
            <a:gd name="csY10" fmla="*/ 0 h 2951480"/>
            <a:gd name="csX11" fmla="*/ 6148984 w 9598660"/>
            <a:gd name="csY11" fmla="*/ 0 h 2951480"/>
            <a:gd name="csX12" fmla="*/ 6723305 w 9598660"/>
            <a:gd name="csY12" fmla="*/ 0 h 2951480"/>
            <a:gd name="csX13" fmla="*/ 7039182 w 9598660"/>
            <a:gd name="csY13" fmla="*/ 0 h 2951480"/>
            <a:gd name="csX14" fmla="*/ 7355058 w 9598660"/>
            <a:gd name="csY14" fmla="*/ 0 h 2951480"/>
            <a:gd name="csX15" fmla="*/ 8015527 w 9598660"/>
            <a:gd name="csY15" fmla="*/ 0 h 2951480"/>
            <a:gd name="csX16" fmla="*/ 8589848 w 9598660"/>
            <a:gd name="csY16" fmla="*/ 0 h 2951480"/>
            <a:gd name="csX17" fmla="*/ 9106737 w 9598660"/>
            <a:gd name="csY17" fmla="*/ 0 h 2951480"/>
            <a:gd name="csX18" fmla="*/ 9598660 w 9598660"/>
            <a:gd name="csY18" fmla="*/ 491923 h 2951480"/>
            <a:gd name="csX19" fmla="*/ 9598660 w 9598660"/>
            <a:gd name="csY19" fmla="*/ 1003508 h 2951480"/>
            <a:gd name="csX20" fmla="*/ 9598660 w 9598660"/>
            <a:gd name="csY20" fmla="*/ 1456064 h 2951480"/>
            <a:gd name="csX21" fmla="*/ 9598660 w 9598660"/>
            <a:gd name="csY21" fmla="*/ 1928296 h 2951480"/>
            <a:gd name="csX22" fmla="*/ 9598660 w 9598660"/>
            <a:gd name="csY22" fmla="*/ 2459557 h 2951480"/>
            <a:gd name="csX23" fmla="*/ 9106737 w 9598660"/>
            <a:gd name="csY23" fmla="*/ 2951480 h 2951480"/>
            <a:gd name="csX24" fmla="*/ 8532416 w 9598660"/>
            <a:gd name="csY24" fmla="*/ 2951480 h 2951480"/>
            <a:gd name="csX25" fmla="*/ 8216540 w 9598660"/>
            <a:gd name="csY25" fmla="*/ 2951480 h 2951480"/>
            <a:gd name="csX26" fmla="*/ 7814515 w 9598660"/>
            <a:gd name="csY26" fmla="*/ 2951480 h 2951480"/>
            <a:gd name="csX27" fmla="*/ 7240194 w 9598660"/>
            <a:gd name="csY27" fmla="*/ 2951480 h 2951480"/>
            <a:gd name="csX28" fmla="*/ 6924317 w 9598660"/>
            <a:gd name="csY28" fmla="*/ 2951480 h 2951480"/>
            <a:gd name="csX29" fmla="*/ 6349997 w 9598660"/>
            <a:gd name="csY29" fmla="*/ 2951480 h 2951480"/>
            <a:gd name="csX30" fmla="*/ 6034120 w 9598660"/>
            <a:gd name="csY30" fmla="*/ 2951480 h 2951480"/>
            <a:gd name="csX31" fmla="*/ 5459799 w 9598660"/>
            <a:gd name="csY31" fmla="*/ 2951480 h 2951480"/>
            <a:gd name="csX32" fmla="*/ 4885478 w 9598660"/>
            <a:gd name="csY32" fmla="*/ 2951480 h 2951480"/>
            <a:gd name="csX33" fmla="*/ 4225009 w 9598660"/>
            <a:gd name="csY33" fmla="*/ 2951480 h 2951480"/>
            <a:gd name="csX34" fmla="*/ 3736836 w 9598660"/>
            <a:gd name="csY34" fmla="*/ 2951480 h 2951480"/>
            <a:gd name="csX35" fmla="*/ 3162515 w 9598660"/>
            <a:gd name="csY35" fmla="*/ 2951480 h 2951480"/>
            <a:gd name="csX36" fmla="*/ 2674343 w 9598660"/>
            <a:gd name="csY36" fmla="*/ 2951480 h 2951480"/>
            <a:gd name="csX37" fmla="*/ 2272318 w 9598660"/>
            <a:gd name="csY37" fmla="*/ 2951480 h 2951480"/>
            <a:gd name="csX38" fmla="*/ 1870293 w 9598660"/>
            <a:gd name="csY38" fmla="*/ 2951480 h 2951480"/>
            <a:gd name="csX39" fmla="*/ 1554417 w 9598660"/>
            <a:gd name="csY39" fmla="*/ 2951480 h 2951480"/>
            <a:gd name="csX40" fmla="*/ 1152392 w 9598660"/>
            <a:gd name="csY40" fmla="*/ 2951480 h 2951480"/>
            <a:gd name="csX41" fmla="*/ 491923 w 9598660"/>
            <a:gd name="csY41" fmla="*/ 2951480 h 2951480"/>
            <a:gd name="csX42" fmla="*/ 0 w 9598660"/>
            <a:gd name="csY42" fmla="*/ 2459557 h 2951480"/>
            <a:gd name="csX43" fmla="*/ 0 w 9598660"/>
            <a:gd name="csY43" fmla="*/ 2007001 h 2951480"/>
            <a:gd name="csX44" fmla="*/ 0 w 9598660"/>
            <a:gd name="csY44" fmla="*/ 1574122 h 2951480"/>
            <a:gd name="csX45" fmla="*/ 0 w 9598660"/>
            <a:gd name="csY45" fmla="*/ 1121566 h 2951480"/>
            <a:gd name="csX46" fmla="*/ 0 w 9598660"/>
            <a:gd name="csY46" fmla="*/ 491923 h 2951480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</a:cxnLst>
          <a:rect l="l" t="t" r="r" b="b"/>
          <a:pathLst>
            <a:path w="9598660" h="2951480" extrusionOk="0">
              <a:moveTo>
                <a:pt x="0" y="491923"/>
              </a:moveTo>
              <a:cubicBezTo>
                <a:pt x="-12878" y="241504"/>
                <a:pt x="242122" y="5850"/>
                <a:pt x="491923" y="0"/>
              </a:cubicBezTo>
              <a:cubicBezTo>
                <a:pt x="572130" y="-2988"/>
                <a:pt x="660014" y="35093"/>
                <a:pt x="807800" y="0"/>
              </a:cubicBezTo>
              <a:cubicBezTo>
                <a:pt x="955586" y="-35093"/>
                <a:pt x="1184452" y="25240"/>
                <a:pt x="1468269" y="0"/>
              </a:cubicBezTo>
              <a:cubicBezTo>
                <a:pt x="1752086" y="-25240"/>
                <a:pt x="1809978" y="8058"/>
                <a:pt x="2042590" y="0"/>
              </a:cubicBezTo>
              <a:cubicBezTo>
                <a:pt x="2275202" y="-8058"/>
                <a:pt x="2538731" y="81059"/>
                <a:pt x="2789207" y="0"/>
              </a:cubicBezTo>
              <a:cubicBezTo>
                <a:pt x="3039683" y="-81059"/>
                <a:pt x="3369869" y="56674"/>
                <a:pt x="3535824" y="0"/>
              </a:cubicBezTo>
              <a:cubicBezTo>
                <a:pt x="3701779" y="-56674"/>
                <a:pt x="4038797" y="36206"/>
                <a:pt x="4196293" y="0"/>
              </a:cubicBezTo>
              <a:cubicBezTo>
                <a:pt x="4353789" y="-36206"/>
                <a:pt x="4557800" y="49440"/>
                <a:pt x="4684466" y="0"/>
              </a:cubicBezTo>
              <a:cubicBezTo>
                <a:pt x="4811132" y="-49440"/>
                <a:pt x="4886170" y="44847"/>
                <a:pt x="5086490" y="0"/>
              </a:cubicBezTo>
              <a:cubicBezTo>
                <a:pt x="5286810" y="-44847"/>
                <a:pt x="5381995" y="3181"/>
                <a:pt x="5660811" y="0"/>
              </a:cubicBezTo>
              <a:cubicBezTo>
                <a:pt x="5939627" y="-3181"/>
                <a:pt x="5945969" y="18957"/>
                <a:pt x="6148984" y="0"/>
              </a:cubicBezTo>
              <a:cubicBezTo>
                <a:pt x="6351999" y="-18957"/>
                <a:pt x="6565247" y="51950"/>
                <a:pt x="6723305" y="0"/>
              </a:cubicBezTo>
              <a:cubicBezTo>
                <a:pt x="6881363" y="-51950"/>
                <a:pt x="6914447" y="22517"/>
                <a:pt x="7039182" y="0"/>
              </a:cubicBezTo>
              <a:cubicBezTo>
                <a:pt x="7163917" y="-22517"/>
                <a:pt x="7206200" y="32564"/>
                <a:pt x="7355058" y="0"/>
              </a:cubicBezTo>
              <a:cubicBezTo>
                <a:pt x="7503916" y="-32564"/>
                <a:pt x="7767435" y="5961"/>
                <a:pt x="8015527" y="0"/>
              </a:cubicBezTo>
              <a:cubicBezTo>
                <a:pt x="8263619" y="-5961"/>
                <a:pt x="8418370" y="68568"/>
                <a:pt x="8589848" y="0"/>
              </a:cubicBezTo>
              <a:cubicBezTo>
                <a:pt x="8761326" y="-68568"/>
                <a:pt x="8940620" y="55793"/>
                <a:pt x="9106737" y="0"/>
              </a:cubicBezTo>
              <a:cubicBezTo>
                <a:pt x="9337546" y="-17963"/>
                <a:pt x="9639528" y="198238"/>
                <a:pt x="9598660" y="491923"/>
              </a:cubicBezTo>
              <a:cubicBezTo>
                <a:pt x="9654104" y="620392"/>
                <a:pt x="9573689" y="811765"/>
                <a:pt x="9598660" y="1003508"/>
              </a:cubicBezTo>
              <a:cubicBezTo>
                <a:pt x="9623631" y="1195252"/>
                <a:pt x="9548320" y="1246374"/>
                <a:pt x="9598660" y="1456064"/>
              </a:cubicBezTo>
              <a:cubicBezTo>
                <a:pt x="9649000" y="1665754"/>
                <a:pt x="9542204" y="1727930"/>
                <a:pt x="9598660" y="1928296"/>
              </a:cubicBezTo>
              <a:cubicBezTo>
                <a:pt x="9655116" y="2128662"/>
                <a:pt x="9567238" y="2278850"/>
                <a:pt x="9598660" y="2459557"/>
              </a:cubicBezTo>
              <a:cubicBezTo>
                <a:pt x="9639432" y="2754044"/>
                <a:pt x="9342573" y="2882815"/>
                <a:pt x="9106737" y="2951480"/>
              </a:cubicBezTo>
              <a:cubicBezTo>
                <a:pt x="8863326" y="2963351"/>
                <a:pt x="8793096" y="2890423"/>
                <a:pt x="8532416" y="2951480"/>
              </a:cubicBezTo>
              <a:cubicBezTo>
                <a:pt x="8271736" y="3012537"/>
                <a:pt x="8369473" y="2932020"/>
                <a:pt x="8216540" y="2951480"/>
              </a:cubicBezTo>
              <a:cubicBezTo>
                <a:pt x="8063607" y="2970940"/>
                <a:pt x="8001737" y="2915154"/>
                <a:pt x="7814515" y="2951480"/>
              </a:cubicBezTo>
              <a:cubicBezTo>
                <a:pt x="7627294" y="2987806"/>
                <a:pt x="7364944" y="2907413"/>
                <a:pt x="7240194" y="2951480"/>
              </a:cubicBezTo>
              <a:cubicBezTo>
                <a:pt x="7115444" y="2995547"/>
                <a:pt x="7068089" y="2938499"/>
                <a:pt x="6924317" y="2951480"/>
              </a:cubicBezTo>
              <a:cubicBezTo>
                <a:pt x="6780545" y="2964461"/>
                <a:pt x="6529772" y="2913691"/>
                <a:pt x="6349997" y="2951480"/>
              </a:cubicBezTo>
              <a:cubicBezTo>
                <a:pt x="6170222" y="2989269"/>
                <a:pt x="6130050" y="2925265"/>
                <a:pt x="6034120" y="2951480"/>
              </a:cubicBezTo>
              <a:cubicBezTo>
                <a:pt x="5938190" y="2977695"/>
                <a:pt x="5619196" y="2946562"/>
                <a:pt x="5459799" y="2951480"/>
              </a:cubicBezTo>
              <a:cubicBezTo>
                <a:pt x="5300402" y="2956398"/>
                <a:pt x="5028237" y="2932940"/>
                <a:pt x="4885478" y="2951480"/>
              </a:cubicBezTo>
              <a:cubicBezTo>
                <a:pt x="4742719" y="2970020"/>
                <a:pt x="4546342" y="2918726"/>
                <a:pt x="4225009" y="2951480"/>
              </a:cubicBezTo>
              <a:cubicBezTo>
                <a:pt x="3903676" y="2984234"/>
                <a:pt x="3849345" y="2928996"/>
                <a:pt x="3736836" y="2951480"/>
              </a:cubicBezTo>
              <a:cubicBezTo>
                <a:pt x="3624327" y="2973964"/>
                <a:pt x="3376900" y="2925636"/>
                <a:pt x="3162515" y="2951480"/>
              </a:cubicBezTo>
              <a:cubicBezTo>
                <a:pt x="2948130" y="2977324"/>
                <a:pt x="2905850" y="2943868"/>
                <a:pt x="2674343" y="2951480"/>
              </a:cubicBezTo>
              <a:cubicBezTo>
                <a:pt x="2442836" y="2959092"/>
                <a:pt x="2469297" y="2947778"/>
                <a:pt x="2272318" y="2951480"/>
              </a:cubicBezTo>
              <a:cubicBezTo>
                <a:pt x="2075340" y="2955182"/>
                <a:pt x="2011846" y="2905003"/>
                <a:pt x="1870293" y="2951480"/>
              </a:cubicBezTo>
              <a:cubicBezTo>
                <a:pt x="1728740" y="2997957"/>
                <a:pt x="1707773" y="2919406"/>
                <a:pt x="1554417" y="2951480"/>
              </a:cubicBezTo>
              <a:cubicBezTo>
                <a:pt x="1401061" y="2983554"/>
                <a:pt x="1246044" y="2910992"/>
                <a:pt x="1152392" y="2951480"/>
              </a:cubicBezTo>
              <a:cubicBezTo>
                <a:pt x="1058741" y="2991968"/>
                <a:pt x="769814" y="2906190"/>
                <a:pt x="491923" y="2951480"/>
              </a:cubicBezTo>
              <a:cubicBezTo>
                <a:pt x="222896" y="2989041"/>
                <a:pt x="-65057" y="2695260"/>
                <a:pt x="0" y="2459557"/>
              </a:cubicBezTo>
              <a:cubicBezTo>
                <a:pt x="-35093" y="2270583"/>
                <a:pt x="16145" y="2100895"/>
                <a:pt x="0" y="2007001"/>
              </a:cubicBezTo>
              <a:cubicBezTo>
                <a:pt x="-16145" y="1913107"/>
                <a:pt x="32850" y="1710673"/>
                <a:pt x="0" y="1574122"/>
              </a:cubicBezTo>
              <a:cubicBezTo>
                <a:pt x="-32850" y="1437571"/>
                <a:pt x="5724" y="1326673"/>
                <a:pt x="0" y="1121566"/>
              </a:cubicBezTo>
              <a:cubicBezTo>
                <a:pt x="-5724" y="916459"/>
                <a:pt x="23608" y="660749"/>
                <a:pt x="0" y="491923"/>
              </a:cubicBezTo>
              <a:close/>
            </a:path>
          </a:pathLst>
        </a:custGeom>
        <a:noFill/>
        <a:ln w="127000" cmpd="dbl">
          <a:solidFill>
            <a:srgbClr val="66FF33"/>
          </a:solidFill>
          <a:prstDash val="solid"/>
          <a:extLst>
            <a:ext uri="{C807C97D-BFC1-408E-A445-0C87EB9F89A2}">
              <ask:lineSketchStyleProps xmlns:ask="http://schemas.microsoft.com/office/drawing/2018/sketchyshapes" sd="3453261900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oneCellAnchor>
    <xdr:from>
      <xdr:col>6</xdr:col>
      <xdr:colOff>268038</xdr:colOff>
      <xdr:row>86</xdr:row>
      <xdr:rowOff>35559</xdr:rowOff>
    </xdr:from>
    <xdr:ext cx="4532562" cy="779782"/>
    <xdr:sp macro="" textlink="">
      <xdr:nvSpPr>
        <xdr:cNvPr id="23" name="Tekstvak 22">
          <a:extLst>
            <a:ext uri="{FF2B5EF4-FFF2-40B4-BE49-F238E27FC236}">
              <a16:creationId xmlns:a16="http://schemas.microsoft.com/office/drawing/2014/main" id="{4A6B87D6-002A-42C8-887E-97C0D488DE61}"/>
            </a:ext>
          </a:extLst>
        </xdr:cNvPr>
        <xdr:cNvSpPr txBox="1"/>
      </xdr:nvSpPr>
      <xdr:spPr>
        <a:xfrm>
          <a:off x="6280218" y="22796499"/>
          <a:ext cx="4532562" cy="7797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3600" baseline="0">
              <a:latin typeface="Aptos Slab ExtraBold" panose="020B0004020202020204" pitchFamily="34" charset="0"/>
            </a:rPr>
            <a:t>Hier ben ik trots op:</a:t>
          </a:r>
        </a:p>
        <a:p>
          <a:endParaRPr lang="nl-NL" sz="3600">
            <a:latin typeface="Aptos Slab ExtraBold" panose="020B0004020202020204" pitchFamily="34" charset="0"/>
          </a:endParaRPr>
        </a:p>
      </xdr:txBody>
    </xdr:sp>
    <xdr:clientData/>
  </xdr:oneCellAnchor>
  <xdr:twoCellAnchor>
    <xdr:from>
      <xdr:col>6</xdr:col>
      <xdr:colOff>0</xdr:colOff>
      <xdr:row>32</xdr:row>
      <xdr:rowOff>0</xdr:rowOff>
    </xdr:from>
    <xdr:to>
      <xdr:col>20</xdr:col>
      <xdr:colOff>304799</xdr:colOff>
      <xdr:row>57</xdr:row>
      <xdr:rowOff>198120</xdr:rowOff>
    </xdr:to>
    <xdr:sp macro="" textlink="">
      <xdr:nvSpPr>
        <xdr:cNvPr id="24" name="Rechthoek 23">
          <a:extLst>
            <a:ext uri="{FF2B5EF4-FFF2-40B4-BE49-F238E27FC236}">
              <a16:creationId xmlns:a16="http://schemas.microsoft.com/office/drawing/2014/main" id="{7F3DAAA8-BFB2-4411-9007-0E7E2DF56198}"/>
            </a:ext>
          </a:extLst>
        </xdr:cNvPr>
        <xdr:cNvSpPr/>
      </xdr:nvSpPr>
      <xdr:spPr>
        <a:xfrm>
          <a:off x="6012180" y="9685020"/>
          <a:ext cx="8625839" cy="6202680"/>
        </a:xfrm>
        <a:custGeom>
          <a:avLst/>
          <a:gdLst>
            <a:gd name="csX0" fmla="*/ 0 w 8625839"/>
            <a:gd name="csY0" fmla="*/ 0 h 6202680"/>
            <a:gd name="csX1" fmla="*/ 316281 w 8625839"/>
            <a:gd name="csY1" fmla="*/ 0 h 6202680"/>
            <a:gd name="csX2" fmla="*/ 632562 w 8625839"/>
            <a:gd name="csY2" fmla="*/ 0 h 6202680"/>
            <a:gd name="csX3" fmla="*/ 1035101 w 8625839"/>
            <a:gd name="csY3" fmla="*/ 0 h 6202680"/>
            <a:gd name="csX4" fmla="*/ 1351381 w 8625839"/>
            <a:gd name="csY4" fmla="*/ 0 h 6202680"/>
            <a:gd name="csX5" fmla="*/ 1926437 w 8625839"/>
            <a:gd name="csY5" fmla="*/ 0 h 6202680"/>
            <a:gd name="csX6" fmla="*/ 2242718 w 8625839"/>
            <a:gd name="csY6" fmla="*/ 0 h 6202680"/>
            <a:gd name="csX7" fmla="*/ 2645257 w 8625839"/>
            <a:gd name="csY7" fmla="*/ 0 h 6202680"/>
            <a:gd name="csX8" fmla="*/ 3220313 w 8625839"/>
            <a:gd name="csY8" fmla="*/ 0 h 6202680"/>
            <a:gd name="csX9" fmla="*/ 3622852 w 8625839"/>
            <a:gd name="csY9" fmla="*/ 0 h 6202680"/>
            <a:gd name="csX10" fmla="*/ 3939133 w 8625839"/>
            <a:gd name="csY10" fmla="*/ 0 h 6202680"/>
            <a:gd name="csX11" fmla="*/ 4600447 w 8625839"/>
            <a:gd name="csY11" fmla="*/ 0 h 6202680"/>
            <a:gd name="csX12" fmla="*/ 5261762 w 8625839"/>
            <a:gd name="csY12" fmla="*/ 0 h 6202680"/>
            <a:gd name="csX13" fmla="*/ 5750559 w 8625839"/>
            <a:gd name="csY13" fmla="*/ 0 h 6202680"/>
            <a:gd name="csX14" fmla="*/ 6498132 w 8625839"/>
            <a:gd name="csY14" fmla="*/ 0 h 6202680"/>
            <a:gd name="csX15" fmla="*/ 7073188 w 8625839"/>
            <a:gd name="csY15" fmla="*/ 0 h 6202680"/>
            <a:gd name="csX16" fmla="*/ 7475727 w 8625839"/>
            <a:gd name="csY16" fmla="*/ 0 h 6202680"/>
            <a:gd name="csX17" fmla="*/ 8050783 w 8625839"/>
            <a:gd name="csY17" fmla="*/ 0 h 6202680"/>
            <a:gd name="csX18" fmla="*/ 8625839 w 8625839"/>
            <a:gd name="csY18" fmla="*/ 0 h 6202680"/>
            <a:gd name="csX19" fmla="*/ 8625839 w 8625839"/>
            <a:gd name="csY19" fmla="*/ 439826 h 6202680"/>
            <a:gd name="csX20" fmla="*/ 8625839 w 8625839"/>
            <a:gd name="csY20" fmla="*/ 1127760 h 6202680"/>
            <a:gd name="csX21" fmla="*/ 8625839 w 8625839"/>
            <a:gd name="csY21" fmla="*/ 1567586 h 6202680"/>
            <a:gd name="csX22" fmla="*/ 8625839 w 8625839"/>
            <a:gd name="csY22" fmla="*/ 1945386 h 6202680"/>
            <a:gd name="csX23" fmla="*/ 8625839 w 8625839"/>
            <a:gd name="csY23" fmla="*/ 2633320 h 6202680"/>
            <a:gd name="csX24" fmla="*/ 8625839 w 8625839"/>
            <a:gd name="csY24" fmla="*/ 3259226 h 6202680"/>
            <a:gd name="csX25" fmla="*/ 8625839 w 8625839"/>
            <a:gd name="csY25" fmla="*/ 3885133 h 6202680"/>
            <a:gd name="csX26" fmla="*/ 8625839 w 8625839"/>
            <a:gd name="csY26" fmla="*/ 4324960 h 6202680"/>
            <a:gd name="csX27" fmla="*/ 8625839 w 8625839"/>
            <a:gd name="csY27" fmla="*/ 4764786 h 6202680"/>
            <a:gd name="csX28" fmla="*/ 8625839 w 8625839"/>
            <a:gd name="csY28" fmla="*/ 5390693 h 6202680"/>
            <a:gd name="csX29" fmla="*/ 8625839 w 8625839"/>
            <a:gd name="csY29" fmla="*/ 6202680 h 6202680"/>
            <a:gd name="csX30" fmla="*/ 8309558 w 8625839"/>
            <a:gd name="csY30" fmla="*/ 6202680 h 6202680"/>
            <a:gd name="csX31" fmla="*/ 7907019 w 8625839"/>
            <a:gd name="csY31" fmla="*/ 6202680 h 6202680"/>
            <a:gd name="csX32" fmla="*/ 7504480 w 8625839"/>
            <a:gd name="csY32" fmla="*/ 6202680 h 6202680"/>
            <a:gd name="csX33" fmla="*/ 7101941 w 8625839"/>
            <a:gd name="csY33" fmla="*/ 6202680 h 6202680"/>
            <a:gd name="csX34" fmla="*/ 6354368 w 8625839"/>
            <a:gd name="csY34" fmla="*/ 6202680 h 6202680"/>
            <a:gd name="csX35" fmla="*/ 6038087 w 8625839"/>
            <a:gd name="csY35" fmla="*/ 6202680 h 6202680"/>
            <a:gd name="csX36" fmla="*/ 5290515 w 8625839"/>
            <a:gd name="csY36" fmla="*/ 6202680 h 6202680"/>
            <a:gd name="csX37" fmla="*/ 4542942 w 8625839"/>
            <a:gd name="csY37" fmla="*/ 6202680 h 6202680"/>
            <a:gd name="csX38" fmla="*/ 3795369 w 8625839"/>
            <a:gd name="csY38" fmla="*/ 6202680 h 6202680"/>
            <a:gd name="csX39" fmla="*/ 3479088 w 8625839"/>
            <a:gd name="csY39" fmla="*/ 6202680 h 6202680"/>
            <a:gd name="csX40" fmla="*/ 2731516 w 8625839"/>
            <a:gd name="csY40" fmla="*/ 6202680 h 6202680"/>
            <a:gd name="csX41" fmla="*/ 2242718 w 8625839"/>
            <a:gd name="csY41" fmla="*/ 6202680 h 6202680"/>
            <a:gd name="csX42" fmla="*/ 1753921 w 8625839"/>
            <a:gd name="csY42" fmla="*/ 6202680 h 6202680"/>
            <a:gd name="csX43" fmla="*/ 1265123 w 8625839"/>
            <a:gd name="csY43" fmla="*/ 6202680 h 6202680"/>
            <a:gd name="csX44" fmla="*/ 690067 w 8625839"/>
            <a:gd name="csY44" fmla="*/ 6202680 h 6202680"/>
            <a:gd name="csX45" fmla="*/ 0 w 8625839"/>
            <a:gd name="csY45" fmla="*/ 6202680 h 6202680"/>
            <a:gd name="csX46" fmla="*/ 0 w 8625839"/>
            <a:gd name="csY46" fmla="*/ 5514746 h 6202680"/>
            <a:gd name="csX47" fmla="*/ 0 w 8625839"/>
            <a:gd name="csY47" fmla="*/ 5012893 h 6202680"/>
            <a:gd name="csX48" fmla="*/ 0 w 8625839"/>
            <a:gd name="csY48" fmla="*/ 4635094 h 6202680"/>
            <a:gd name="csX49" fmla="*/ 0 w 8625839"/>
            <a:gd name="csY49" fmla="*/ 4071214 h 6202680"/>
            <a:gd name="csX50" fmla="*/ 0 w 8625839"/>
            <a:gd name="csY50" fmla="*/ 3507334 h 6202680"/>
            <a:gd name="csX51" fmla="*/ 0 w 8625839"/>
            <a:gd name="csY51" fmla="*/ 2881427 h 6202680"/>
            <a:gd name="csX52" fmla="*/ 0 w 8625839"/>
            <a:gd name="csY52" fmla="*/ 2379574 h 6202680"/>
            <a:gd name="csX53" fmla="*/ 0 w 8625839"/>
            <a:gd name="csY53" fmla="*/ 1753667 h 6202680"/>
            <a:gd name="csX54" fmla="*/ 0 w 8625839"/>
            <a:gd name="csY54" fmla="*/ 1251814 h 6202680"/>
            <a:gd name="csX55" fmla="*/ 0 w 8625839"/>
            <a:gd name="csY55" fmla="*/ 625907 h 6202680"/>
            <a:gd name="csX56" fmla="*/ 0 w 8625839"/>
            <a:gd name="csY56" fmla="*/ 0 h 6202680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  <a:cxn ang="0">
              <a:pos x="csX47" y="csY47"/>
            </a:cxn>
            <a:cxn ang="0">
              <a:pos x="csX48" y="csY48"/>
            </a:cxn>
            <a:cxn ang="0">
              <a:pos x="csX49" y="csY49"/>
            </a:cxn>
            <a:cxn ang="0">
              <a:pos x="csX50" y="csY50"/>
            </a:cxn>
            <a:cxn ang="0">
              <a:pos x="csX51" y="csY51"/>
            </a:cxn>
            <a:cxn ang="0">
              <a:pos x="csX52" y="csY52"/>
            </a:cxn>
            <a:cxn ang="0">
              <a:pos x="csX53" y="csY53"/>
            </a:cxn>
            <a:cxn ang="0">
              <a:pos x="csX54" y="csY54"/>
            </a:cxn>
            <a:cxn ang="0">
              <a:pos x="csX55" y="csY55"/>
            </a:cxn>
            <a:cxn ang="0">
              <a:pos x="csX56" y="csY56"/>
            </a:cxn>
          </a:cxnLst>
          <a:rect l="l" t="t" r="r" b="b"/>
          <a:pathLst>
            <a:path w="8625839" h="6202680" extrusionOk="0">
              <a:moveTo>
                <a:pt x="0" y="0"/>
              </a:moveTo>
              <a:cubicBezTo>
                <a:pt x="137307" y="-18219"/>
                <a:pt x="228325" y="16135"/>
                <a:pt x="316281" y="0"/>
              </a:cubicBezTo>
              <a:cubicBezTo>
                <a:pt x="404237" y="-16135"/>
                <a:pt x="557237" y="30040"/>
                <a:pt x="632562" y="0"/>
              </a:cubicBezTo>
              <a:cubicBezTo>
                <a:pt x="707887" y="-30040"/>
                <a:pt x="949181" y="1600"/>
                <a:pt x="1035101" y="0"/>
              </a:cubicBezTo>
              <a:cubicBezTo>
                <a:pt x="1121021" y="-1600"/>
                <a:pt x="1216803" y="20921"/>
                <a:pt x="1351381" y="0"/>
              </a:cubicBezTo>
              <a:cubicBezTo>
                <a:pt x="1485959" y="-20921"/>
                <a:pt x="1709315" y="43483"/>
                <a:pt x="1926437" y="0"/>
              </a:cubicBezTo>
              <a:cubicBezTo>
                <a:pt x="2143559" y="-43483"/>
                <a:pt x="2164346" y="1584"/>
                <a:pt x="2242718" y="0"/>
              </a:cubicBezTo>
              <a:cubicBezTo>
                <a:pt x="2321090" y="-1584"/>
                <a:pt x="2547814" y="44994"/>
                <a:pt x="2645257" y="0"/>
              </a:cubicBezTo>
              <a:cubicBezTo>
                <a:pt x="2742700" y="-44994"/>
                <a:pt x="3069650" y="17300"/>
                <a:pt x="3220313" y="0"/>
              </a:cubicBezTo>
              <a:cubicBezTo>
                <a:pt x="3370976" y="-17300"/>
                <a:pt x="3531568" y="13956"/>
                <a:pt x="3622852" y="0"/>
              </a:cubicBezTo>
              <a:cubicBezTo>
                <a:pt x="3714136" y="-13956"/>
                <a:pt x="3862392" y="13926"/>
                <a:pt x="3939133" y="0"/>
              </a:cubicBezTo>
              <a:cubicBezTo>
                <a:pt x="4015874" y="-13926"/>
                <a:pt x="4339089" y="77479"/>
                <a:pt x="4600447" y="0"/>
              </a:cubicBezTo>
              <a:cubicBezTo>
                <a:pt x="4861805" y="-77479"/>
                <a:pt x="4993179" y="51204"/>
                <a:pt x="5261762" y="0"/>
              </a:cubicBezTo>
              <a:cubicBezTo>
                <a:pt x="5530346" y="-51204"/>
                <a:pt x="5522429" y="32177"/>
                <a:pt x="5750559" y="0"/>
              </a:cubicBezTo>
              <a:cubicBezTo>
                <a:pt x="5978689" y="-32177"/>
                <a:pt x="6305175" y="82789"/>
                <a:pt x="6498132" y="0"/>
              </a:cubicBezTo>
              <a:cubicBezTo>
                <a:pt x="6691089" y="-82789"/>
                <a:pt x="6845835" y="65341"/>
                <a:pt x="7073188" y="0"/>
              </a:cubicBezTo>
              <a:cubicBezTo>
                <a:pt x="7300541" y="-65341"/>
                <a:pt x="7365232" y="30471"/>
                <a:pt x="7475727" y="0"/>
              </a:cubicBezTo>
              <a:cubicBezTo>
                <a:pt x="7586222" y="-30471"/>
                <a:pt x="7795007" y="39860"/>
                <a:pt x="8050783" y="0"/>
              </a:cubicBezTo>
              <a:cubicBezTo>
                <a:pt x="8306559" y="-39860"/>
                <a:pt x="8492542" y="14481"/>
                <a:pt x="8625839" y="0"/>
              </a:cubicBezTo>
              <a:cubicBezTo>
                <a:pt x="8642606" y="178582"/>
                <a:pt x="8613934" y="338672"/>
                <a:pt x="8625839" y="439826"/>
              </a:cubicBezTo>
              <a:cubicBezTo>
                <a:pt x="8637744" y="540980"/>
                <a:pt x="8543978" y="914816"/>
                <a:pt x="8625839" y="1127760"/>
              </a:cubicBezTo>
              <a:cubicBezTo>
                <a:pt x="8707700" y="1340704"/>
                <a:pt x="8614550" y="1371687"/>
                <a:pt x="8625839" y="1567586"/>
              </a:cubicBezTo>
              <a:cubicBezTo>
                <a:pt x="8637128" y="1763485"/>
                <a:pt x="8622290" y="1757465"/>
                <a:pt x="8625839" y="1945386"/>
              </a:cubicBezTo>
              <a:cubicBezTo>
                <a:pt x="8629388" y="2133307"/>
                <a:pt x="8547939" y="2351186"/>
                <a:pt x="8625839" y="2633320"/>
              </a:cubicBezTo>
              <a:cubicBezTo>
                <a:pt x="8703739" y="2915454"/>
                <a:pt x="8615606" y="3041873"/>
                <a:pt x="8625839" y="3259226"/>
              </a:cubicBezTo>
              <a:cubicBezTo>
                <a:pt x="8636072" y="3476579"/>
                <a:pt x="8589424" y="3584687"/>
                <a:pt x="8625839" y="3885133"/>
              </a:cubicBezTo>
              <a:cubicBezTo>
                <a:pt x="8662254" y="4185579"/>
                <a:pt x="8576247" y="4183764"/>
                <a:pt x="8625839" y="4324960"/>
              </a:cubicBezTo>
              <a:cubicBezTo>
                <a:pt x="8675431" y="4466156"/>
                <a:pt x="8590685" y="4567797"/>
                <a:pt x="8625839" y="4764786"/>
              </a:cubicBezTo>
              <a:cubicBezTo>
                <a:pt x="8660993" y="4961775"/>
                <a:pt x="8590921" y="5239095"/>
                <a:pt x="8625839" y="5390693"/>
              </a:cubicBezTo>
              <a:cubicBezTo>
                <a:pt x="8660757" y="5542291"/>
                <a:pt x="8573505" y="6005137"/>
                <a:pt x="8625839" y="6202680"/>
              </a:cubicBezTo>
              <a:cubicBezTo>
                <a:pt x="8544606" y="6211929"/>
                <a:pt x="8388166" y="6199178"/>
                <a:pt x="8309558" y="6202680"/>
              </a:cubicBezTo>
              <a:cubicBezTo>
                <a:pt x="8230950" y="6206182"/>
                <a:pt x="8008915" y="6162935"/>
                <a:pt x="7907019" y="6202680"/>
              </a:cubicBezTo>
              <a:cubicBezTo>
                <a:pt x="7805123" y="6242425"/>
                <a:pt x="7647711" y="6154651"/>
                <a:pt x="7504480" y="6202680"/>
              </a:cubicBezTo>
              <a:cubicBezTo>
                <a:pt x="7361249" y="6250709"/>
                <a:pt x="7189665" y="6195537"/>
                <a:pt x="7101941" y="6202680"/>
              </a:cubicBezTo>
              <a:cubicBezTo>
                <a:pt x="7014217" y="6209823"/>
                <a:pt x="6566261" y="6162464"/>
                <a:pt x="6354368" y="6202680"/>
              </a:cubicBezTo>
              <a:cubicBezTo>
                <a:pt x="6142475" y="6242896"/>
                <a:pt x="6145605" y="6170156"/>
                <a:pt x="6038087" y="6202680"/>
              </a:cubicBezTo>
              <a:cubicBezTo>
                <a:pt x="5930569" y="6235204"/>
                <a:pt x="5461293" y="6130072"/>
                <a:pt x="5290515" y="6202680"/>
              </a:cubicBezTo>
              <a:cubicBezTo>
                <a:pt x="5119737" y="6275288"/>
                <a:pt x="4705475" y="6178773"/>
                <a:pt x="4542942" y="6202680"/>
              </a:cubicBezTo>
              <a:cubicBezTo>
                <a:pt x="4380409" y="6226587"/>
                <a:pt x="4024721" y="6189277"/>
                <a:pt x="3795369" y="6202680"/>
              </a:cubicBezTo>
              <a:cubicBezTo>
                <a:pt x="3566017" y="6216083"/>
                <a:pt x="3636533" y="6168326"/>
                <a:pt x="3479088" y="6202680"/>
              </a:cubicBezTo>
              <a:cubicBezTo>
                <a:pt x="3321643" y="6237034"/>
                <a:pt x="2993877" y="6113542"/>
                <a:pt x="2731516" y="6202680"/>
              </a:cubicBezTo>
              <a:cubicBezTo>
                <a:pt x="2469155" y="6291818"/>
                <a:pt x="2344814" y="6154976"/>
                <a:pt x="2242718" y="6202680"/>
              </a:cubicBezTo>
              <a:cubicBezTo>
                <a:pt x="2140622" y="6250384"/>
                <a:pt x="1965140" y="6144849"/>
                <a:pt x="1753921" y="6202680"/>
              </a:cubicBezTo>
              <a:cubicBezTo>
                <a:pt x="1542702" y="6260511"/>
                <a:pt x="1374429" y="6158849"/>
                <a:pt x="1265123" y="6202680"/>
              </a:cubicBezTo>
              <a:cubicBezTo>
                <a:pt x="1155817" y="6246511"/>
                <a:pt x="895561" y="6184277"/>
                <a:pt x="690067" y="6202680"/>
              </a:cubicBezTo>
              <a:cubicBezTo>
                <a:pt x="484573" y="6221083"/>
                <a:pt x="271684" y="6185353"/>
                <a:pt x="0" y="6202680"/>
              </a:cubicBezTo>
              <a:cubicBezTo>
                <a:pt x="-14415" y="6042789"/>
                <a:pt x="15163" y="5841370"/>
                <a:pt x="0" y="5514746"/>
              </a:cubicBezTo>
              <a:cubicBezTo>
                <a:pt x="-15163" y="5188122"/>
                <a:pt x="38946" y="5232865"/>
                <a:pt x="0" y="5012893"/>
              </a:cubicBezTo>
              <a:cubicBezTo>
                <a:pt x="-38946" y="4792921"/>
                <a:pt x="13116" y="4796611"/>
                <a:pt x="0" y="4635094"/>
              </a:cubicBezTo>
              <a:cubicBezTo>
                <a:pt x="-13116" y="4473577"/>
                <a:pt x="49663" y="4203406"/>
                <a:pt x="0" y="4071214"/>
              </a:cubicBezTo>
              <a:cubicBezTo>
                <a:pt x="-49663" y="3939022"/>
                <a:pt x="2791" y="3668650"/>
                <a:pt x="0" y="3507334"/>
              </a:cubicBezTo>
              <a:cubicBezTo>
                <a:pt x="-2791" y="3346018"/>
                <a:pt x="49350" y="3019266"/>
                <a:pt x="0" y="2881427"/>
              </a:cubicBezTo>
              <a:cubicBezTo>
                <a:pt x="-49350" y="2743588"/>
                <a:pt x="53717" y="2560331"/>
                <a:pt x="0" y="2379574"/>
              </a:cubicBezTo>
              <a:cubicBezTo>
                <a:pt x="-53717" y="2198817"/>
                <a:pt x="22592" y="2059643"/>
                <a:pt x="0" y="1753667"/>
              </a:cubicBezTo>
              <a:cubicBezTo>
                <a:pt x="-22592" y="1447691"/>
                <a:pt x="57542" y="1463860"/>
                <a:pt x="0" y="1251814"/>
              </a:cubicBezTo>
              <a:cubicBezTo>
                <a:pt x="-57542" y="1039768"/>
                <a:pt x="52869" y="836272"/>
                <a:pt x="0" y="625907"/>
              </a:cubicBezTo>
              <a:cubicBezTo>
                <a:pt x="-52869" y="415542"/>
                <a:pt x="74207" y="161876"/>
                <a:pt x="0" y="0"/>
              </a:cubicBezTo>
              <a:close/>
            </a:path>
          </a:pathLst>
        </a:custGeom>
        <a:noFill/>
        <a:ln w="127000" cmpd="thickThin">
          <a:solidFill>
            <a:srgbClr val="FF0000"/>
          </a:solidFill>
          <a:extLst>
            <a:ext uri="{C807C97D-BFC1-408E-A445-0C87EB9F89A2}">
              <ask:lineSketchStyleProps xmlns:ask="http://schemas.microsoft.com/office/drawing/2018/sketchyshapes" sd="2737183560">
                <a:prstGeom prst="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oneCellAnchor>
    <xdr:from>
      <xdr:col>18</xdr:col>
      <xdr:colOff>366273</xdr:colOff>
      <xdr:row>33</xdr:row>
      <xdr:rowOff>167644</xdr:rowOff>
    </xdr:from>
    <xdr:ext cx="763960" cy="5669279"/>
    <xdr:sp macro="" textlink="">
      <xdr:nvSpPr>
        <xdr:cNvPr id="25" name="Tekstvak 24">
          <a:extLst>
            <a:ext uri="{FF2B5EF4-FFF2-40B4-BE49-F238E27FC236}">
              <a16:creationId xmlns:a16="http://schemas.microsoft.com/office/drawing/2014/main" id="{EE9868E7-9C01-4F52-911F-DB34738C3018}"/>
            </a:ext>
          </a:extLst>
        </xdr:cNvPr>
        <xdr:cNvSpPr txBox="1"/>
      </xdr:nvSpPr>
      <xdr:spPr>
        <a:xfrm rot="5400000">
          <a:off x="11058113" y="12503444"/>
          <a:ext cx="5669279" cy="7639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nl-NL" sz="3600" b="1" baseline="0">
              <a:solidFill>
                <a:srgbClr val="FF0000"/>
              </a:solidFill>
              <a:latin typeface="Aptos Slab ExtraBold" panose="020B0004020202020204" pitchFamily="34" charset="0"/>
            </a:rPr>
            <a:t>ZO ZIT IK IN MIJN VEL</a:t>
          </a:r>
          <a:endParaRPr lang="nl-NL" sz="3600"/>
        </a:p>
      </xdr:txBody>
    </xdr:sp>
    <xdr:clientData/>
  </xdr:oneCellAnchor>
  <xdr:twoCellAnchor editAs="oneCell">
    <xdr:from>
      <xdr:col>6</xdr:col>
      <xdr:colOff>579120</xdr:colOff>
      <xdr:row>34</xdr:row>
      <xdr:rowOff>228599</xdr:rowOff>
    </xdr:from>
    <xdr:to>
      <xdr:col>17</xdr:col>
      <xdr:colOff>586792</xdr:colOff>
      <xdr:row>41</xdr:row>
      <xdr:rowOff>45720</xdr:rowOff>
    </xdr:to>
    <xdr:pic>
      <xdr:nvPicPr>
        <xdr:cNvPr id="26" name="Afbeelding 25">
          <a:extLst>
            <a:ext uri="{FF2B5EF4-FFF2-40B4-BE49-F238E27FC236}">
              <a16:creationId xmlns:a16="http://schemas.microsoft.com/office/drawing/2014/main" id="{4A5A2BC8-3974-43CE-AA50-715C59737A76}"/>
            </a:ext>
          </a:extLst>
        </xdr:cNvPr>
        <xdr:cNvPicPr/>
      </xdr:nvPicPr>
      <xdr:blipFill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backgroundRemoval t="9091" b="95041" l="6048" r="96544">
                      <a14:foregroundMark x1="17495" y1="43802" x2="17495" y2="43802"/>
                      <a14:foregroundMark x1="10799" y1="43802" x2="10799" y2="43802"/>
                      <a14:foregroundMark x1="14039" y1="16529" x2="14039" y2="16529"/>
                      <a14:foregroundMark x1="21598" y1="28926" x2="21598" y2="28926"/>
                      <a14:foregroundMark x1="18143" y1="72727" x2="18143" y2="72727"/>
                      <a14:foregroundMark x1="6479" y1="75207" x2="6479" y2="75207"/>
                      <a14:foregroundMark x1="48380" y1="63636" x2="48380" y2="63636"/>
                      <a14:foregroundMark x1="47732" y1="47107" x2="47732" y2="47107"/>
                      <a14:foregroundMark x1="54644" y1="46281" x2="54644" y2="46281"/>
                      <a14:foregroundMark x1="90281" y1="45455" x2="90281" y2="45455"/>
                      <a14:foregroundMark x1="83585" y1="47934" x2="83585" y2="47934"/>
                      <a14:foregroundMark x1="81641" y1="23140" x2="81641" y2="23140"/>
                      <a14:foregroundMark x1="96760" y1="52066" x2="96760" y2="52066"/>
                      <a14:foregroundMark x1="88553" y1="71901" x2="88553" y2="71901"/>
                      <a14:foregroundMark x1="50324" y1="95041" x2="50324" y2="95041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1300" y="10347959"/>
          <a:ext cx="6545632" cy="14859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30480</xdr:colOff>
      <xdr:row>43</xdr:row>
      <xdr:rowOff>36585</xdr:rowOff>
    </xdr:from>
    <xdr:to>
      <xdr:col>17</xdr:col>
      <xdr:colOff>571251</xdr:colOff>
      <xdr:row>48</xdr:row>
      <xdr:rowOff>213361</xdr:rowOff>
    </xdr:to>
    <xdr:pic>
      <xdr:nvPicPr>
        <xdr:cNvPr id="27" name="Afbeelding 26">
          <a:extLst>
            <a:ext uri="{FF2B5EF4-FFF2-40B4-BE49-F238E27FC236}">
              <a16:creationId xmlns:a16="http://schemas.microsoft.com/office/drawing/2014/main" id="{85AC7C82-8A2C-43A8-9B63-DF1D19E95C83}"/>
            </a:ext>
          </a:extLst>
        </xdr:cNvPr>
        <xdr:cNvPicPr/>
      </xdr:nvPicPr>
      <xdr:blipFill>
        <a:blip xmlns:r="http://schemas.openxmlformats.org/officeDocument/2006/relationships" r:embed="rId6">
          <a:extLst>
            <a:ext uri="{BEBA8EAE-BF5A-486C-A8C5-ECC9F3942E4B}">
              <a14:imgProps xmlns:a14="http://schemas.microsoft.com/office/drawing/2010/main">
                <a14:imgLayer r:embed="rId7">
                  <a14:imgEffect>
                    <a14:backgroundRemoval t="5556" b="91667" l="2667" r="96444">
                      <a14:foregroundMark x1="9333" y1="39815" x2="9333" y2="39815"/>
                      <a14:foregroundMark x1="15778" y1="44444" x2="15778" y2="44444"/>
                      <a14:foregroundMark x1="12889" y1="70370" x2="12889" y2="70370"/>
                      <a14:foregroundMark x1="22667" y1="66667" x2="22667" y2="66667"/>
                      <a14:foregroundMark x1="2667" y1="56481" x2="2667" y2="56481"/>
                      <a14:foregroundMark x1="46667" y1="30556" x2="46667" y2="30556"/>
                      <a14:foregroundMark x1="52667" y1="30556" x2="52667" y2="30556"/>
                      <a14:foregroundMark x1="59333" y1="33333" x2="59333" y2="33333"/>
                      <a14:foregroundMark x1="47778" y1="91667" x2="47778" y2="91667"/>
                      <a14:foregroundMark x1="84222" y1="70370" x2="84222" y2="70370"/>
                      <a14:foregroundMark x1="84444" y1="46296" x2="84444" y2="46296"/>
                      <a14:foregroundMark x1="91333" y1="41667" x2="91333" y2="41667"/>
                      <a14:foregroundMark x1="96444" y1="30556" x2="96444" y2="30556"/>
                      <a14:foregroundMark x1="56000" y1="89815" x2="56000" y2="89815"/>
                      <a14:foregroundMark x1="49333" y1="63889" x2="49333" y2="63889"/>
                      <a14:backgroundMark x1="14000" y1="57407" x2="14000" y2="57407"/>
                      <a14:backgroundMark x1="56000" y1="90741" x2="56000" y2="90741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7020" y="12312405"/>
          <a:ext cx="6484371" cy="139597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45719</xdr:colOff>
      <xdr:row>50</xdr:row>
      <xdr:rowOff>228601</xdr:rowOff>
    </xdr:from>
    <xdr:to>
      <xdr:col>18</xdr:col>
      <xdr:colOff>34360</xdr:colOff>
      <xdr:row>57</xdr:row>
      <xdr:rowOff>15240</xdr:rowOff>
    </xdr:to>
    <xdr:pic>
      <xdr:nvPicPr>
        <xdr:cNvPr id="28" name="Afbeelding 27">
          <a:extLst>
            <a:ext uri="{FF2B5EF4-FFF2-40B4-BE49-F238E27FC236}">
              <a16:creationId xmlns:a16="http://schemas.microsoft.com/office/drawing/2014/main" id="{EF2D5933-7EEE-43D8-9FF3-F7F41A6A67C7}"/>
            </a:ext>
          </a:extLst>
        </xdr:cNvPr>
        <xdr:cNvPicPr/>
      </xdr:nvPicPr>
      <xdr:blipFill>
        <a:blip xmlns:r="http://schemas.openxmlformats.org/officeDocument/2006/relationships" r:embed="rId8">
          <a:extLst>
            <a:ext uri="{BEBA8EAE-BF5A-486C-A8C5-ECC9F3942E4B}">
              <a14:imgProps xmlns:a14="http://schemas.microsoft.com/office/drawing/2010/main">
                <a14:imgLayer r:embed="rId9">
                  <a14:imgEffect>
                    <a14:backgroundRemoval t="8772" b="90351" l="2882" r="96231">
                      <a14:foregroundMark x1="46120" y1="44737" x2="46120" y2="44737"/>
                      <a14:foregroundMark x1="52772" y1="44737" x2="52772" y2="44737"/>
                      <a14:foregroundMark x1="59645" y1="44737" x2="59645" y2="44737"/>
                      <a14:foregroundMark x1="48780" y1="75439" x2="48780" y2="75439"/>
                      <a14:foregroundMark x1="47894" y1="90351" x2="47894" y2="90351"/>
                      <a14:foregroundMark x1="83149" y1="39474" x2="83149" y2="39474"/>
                      <a14:foregroundMark x1="90244" y1="42982" x2="90244" y2="42982"/>
                      <a14:foregroundMark x1="96231" y1="28947" x2="96231" y2="28947"/>
                      <a14:foregroundMark x1="88027" y1="90351" x2="88027" y2="90351"/>
                      <a14:foregroundMark x1="86253" y1="60526" x2="86253" y2="60526"/>
                      <a14:foregroundMark x1="15743" y1="64035" x2="15743" y2="64035"/>
                      <a14:foregroundMark x1="16851" y1="46491" x2="16851" y2="46491"/>
                      <a14:foregroundMark x1="9534" y1="47368" x2="9534" y2="47368"/>
                      <a14:foregroundMark x1="8204" y1="12281" x2="8204" y2="12281"/>
                      <a14:foregroundMark x1="2882" y1="66667" x2="2882" y2="66667"/>
                      <a14:foregroundMark x1="11530" y1="90351" x2="11530" y2="90351"/>
                      <a14:foregroundMark x1="50554" y1="11404" x2="50554" y2="11404"/>
                      <a14:foregroundMark x1="50776" y1="8772" x2="50776" y2="877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52259" y="14211301"/>
          <a:ext cx="6526601" cy="149351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440133</xdr:colOff>
      <xdr:row>2</xdr:row>
      <xdr:rowOff>1</xdr:rowOff>
    </xdr:from>
    <xdr:to>
      <xdr:col>2</xdr:col>
      <xdr:colOff>3429000</xdr:colOff>
      <xdr:row>2</xdr:row>
      <xdr:rowOff>853441</xdr:rowOff>
    </xdr:to>
    <xdr:sp macro="" textlink="">
      <xdr:nvSpPr>
        <xdr:cNvPr id="29" name="Rechthoek: afgeronde hoeken 28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76CA09EF-9C64-453F-AEFA-60738793CA1C}"/>
            </a:ext>
          </a:extLst>
        </xdr:cNvPr>
        <xdr:cNvSpPr/>
      </xdr:nvSpPr>
      <xdr:spPr>
        <a:xfrm>
          <a:off x="1072593" y="1257301"/>
          <a:ext cx="3430827" cy="853440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2000" b="1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START</a:t>
          </a:r>
        </a:p>
      </xdr:txBody>
    </xdr:sp>
    <xdr:clientData fPrintsWithSheet="0"/>
  </xdr:twoCellAnchor>
  <xdr:twoCellAnchor>
    <xdr:from>
      <xdr:col>1</xdr:col>
      <xdr:colOff>426719</xdr:colOff>
      <xdr:row>3</xdr:row>
      <xdr:rowOff>64077</xdr:rowOff>
    </xdr:from>
    <xdr:to>
      <xdr:col>2</xdr:col>
      <xdr:colOff>1654978</xdr:colOff>
      <xdr:row>3</xdr:row>
      <xdr:rowOff>939452</xdr:rowOff>
    </xdr:to>
    <xdr:sp macro="" textlink="">
      <xdr:nvSpPr>
        <xdr:cNvPr id="30" name="Rechthoek: afgeronde hoeken 29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F79EB32E-D6F5-43A4-BB36-A512EFDFBD7B}"/>
            </a:ext>
          </a:extLst>
        </xdr:cNvPr>
        <xdr:cNvSpPr/>
      </xdr:nvSpPr>
      <xdr:spPr>
        <a:xfrm>
          <a:off x="1066799" y="2235777"/>
          <a:ext cx="1662599" cy="875375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20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MIDDEN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20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TOETS</a:t>
          </a:r>
        </a:p>
      </xdr:txBody>
    </xdr:sp>
    <xdr:clientData fPrintsWithSheet="0"/>
  </xdr:twoCellAnchor>
  <xdr:twoCellAnchor>
    <xdr:from>
      <xdr:col>2</xdr:col>
      <xdr:colOff>1776524</xdr:colOff>
      <xdr:row>3</xdr:row>
      <xdr:rowOff>81418</xdr:rowOff>
    </xdr:from>
    <xdr:to>
      <xdr:col>2</xdr:col>
      <xdr:colOff>3439360</xdr:colOff>
      <xdr:row>3</xdr:row>
      <xdr:rowOff>956793</xdr:rowOff>
    </xdr:to>
    <xdr:sp macro="" textlink="">
      <xdr:nvSpPr>
        <xdr:cNvPr id="31" name="Rechthoek: afgeronde hoeken 30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3149F062-22F4-4EAE-8144-5288F6F98DEC}"/>
            </a:ext>
          </a:extLst>
        </xdr:cNvPr>
        <xdr:cNvSpPr/>
      </xdr:nvSpPr>
      <xdr:spPr>
        <a:xfrm>
          <a:off x="2850944" y="2253118"/>
          <a:ext cx="1662836" cy="875375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20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EIND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20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TOETS</a:t>
          </a:r>
        </a:p>
      </xdr:txBody>
    </xdr:sp>
    <xdr:clientData fPrintsWithSheet="0"/>
  </xdr:twoCellAnchor>
  <xdr:oneCellAnchor>
    <xdr:from>
      <xdr:col>22</xdr:col>
      <xdr:colOff>45720</xdr:colOff>
      <xdr:row>44</xdr:row>
      <xdr:rowOff>0</xdr:rowOff>
    </xdr:from>
    <xdr:ext cx="10561320" cy="4114800"/>
    <xdr:sp macro="" textlink="" fLocksText="0">
      <xdr:nvSpPr>
        <xdr:cNvPr id="32" name="Tekstvak 31">
          <a:extLst>
            <a:ext uri="{FF2B5EF4-FFF2-40B4-BE49-F238E27FC236}">
              <a16:creationId xmlns:a16="http://schemas.microsoft.com/office/drawing/2014/main" id="{3413A3E7-1564-4A30-B003-DF71A378D303}"/>
            </a:ext>
          </a:extLst>
        </xdr:cNvPr>
        <xdr:cNvSpPr txBox="1"/>
      </xdr:nvSpPr>
      <xdr:spPr>
        <a:xfrm>
          <a:off x="15567660" y="12519660"/>
          <a:ext cx="10561320" cy="411480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nl-NL" sz="3200"/>
            <a:t>tekst</a:t>
          </a:r>
        </a:p>
      </xdr:txBody>
    </xdr:sp>
    <xdr:clientData/>
  </xdr:oneCellAnchor>
  <xdr:oneCellAnchor>
    <xdr:from>
      <xdr:col>23</xdr:col>
      <xdr:colOff>71833</xdr:colOff>
      <xdr:row>67</xdr:row>
      <xdr:rowOff>39579</xdr:rowOff>
    </xdr:from>
    <xdr:ext cx="9175649" cy="2979469"/>
    <xdr:sp macro="" textlink="" fLocksText="0">
      <xdr:nvSpPr>
        <xdr:cNvPr id="33" name="Tekstvak 32">
          <a:extLst>
            <a:ext uri="{FF2B5EF4-FFF2-40B4-BE49-F238E27FC236}">
              <a16:creationId xmlns:a16="http://schemas.microsoft.com/office/drawing/2014/main" id="{4E40BA56-F17D-4D4D-8967-B276EF1E3382}"/>
            </a:ext>
          </a:extLst>
        </xdr:cNvPr>
        <xdr:cNvSpPr txBox="1"/>
      </xdr:nvSpPr>
      <xdr:spPr>
        <a:xfrm rot="349913">
          <a:off x="16188133" y="18167559"/>
          <a:ext cx="9175649" cy="2979469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nl-NL" sz="3200">
              <a:solidFill>
                <a:schemeClr val="dk1"/>
              </a:solidFill>
            </a:rPr>
            <a:t>tekst</a:t>
          </a:r>
        </a:p>
      </xdr:txBody>
    </xdr:sp>
    <xdr:clientData/>
  </xdr:oneCellAnchor>
  <xdr:oneCellAnchor>
    <xdr:from>
      <xdr:col>23</xdr:col>
      <xdr:colOff>0</xdr:colOff>
      <xdr:row>86</xdr:row>
      <xdr:rowOff>1</xdr:rowOff>
    </xdr:from>
    <xdr:ext cx="9175649" cy="2606040"/>
    <xdr:sp macro="" textlink="" fLocksText="0">
      <xdr:nvSpPr>
        <xdr:cNvPr id="34" name="Tekstvak 33">
          <a:extLst>
            <a:ext uri="{FF2B5EF4-FFF2-40B4-BE49-F238E27FC236}">
              <a16:creationId xmlns:a16="http://schemas.microsoft.com/office/drawing/2014/main" id="{8B8E7256-27F3-45AF-AC07-54FD273444E0}"/>
            </a:ext>
          </a:extLst>
        </xdr:cNvPr>
        <xdr:cNvSpPr txBox="1"/>
      </xdr:nvSpPr>
      <xdr:spPr>
        <a:xfrm>
          <a:off x="16116300" y="22760941"/>
          <a:ext cx="9175649" cy="260604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nl-NL" sz="3200"/>
            <a:t>tekst</a:t>
          </a:r>
        </a:p>
      </xdr:txBody>
    </xdr:sp>
    <xdr:clientData/>
  </xdr:oneCellAnchor>
  <xdr:twoCellAnchor>
    <xdr:from>
      <xdr:col>6</xdr:col>
      <xdr:colOff>0</xdr:colOff>
      <xdr:row>59</xdr:row>
      <xdr:rowOff>106680</xdr:rowOff>
    </xdr:from>
    <xdr:to>
      <xdr:col>20</xdr:col>
      <xdr:colOff>304799</xdr:colOff>
      <xdr:row>85</xdr:row>
      <xdr:rowOff>0</xdr:rowOff>
    </xdr:to>
    <xdr:sp macro="" textlink="">
      <xdr:nvSpPr>
        <xdr:cNvPr id="35" name="Rechthoek 34">
          <a:extLst>
            <a:ext uri="{FF2B5EF4-FFF2-40B4-BE49-F238E27FC236}">
              <a16:creationId xmlns:a16="http://schemas.microsoft.com/office/drawing/2014/main" id="{784B7AD0-A8AC-42CE-B0C6-A76ED45F7DD0}"/>
            </a:ext>
          </a:extLst>
        </xdr:cNvPr>
        <xdr:cNvSpPr/>
      </xdr:nvSpPr>
      <xdr:spPr>
        <a:xfrm>
          <a:off x="6012180" y="16283940"/>
          <a:ext cx="8625839" cy="6233160"/>
        </a:xfrm>
        <a:custGeom>
          <a:avLst/>
          <a:gdLst>
            <a:gd name="csX0" fmla="*/ 0 w 8625839"/>
            <a:gd name="csY0" fmla="*/ 0 h 6233160"/>
            <a:gd name="csX1" fmla="*/ 316281 w 8625839"/>
            <a:gd name="csY1" fmla="*/ 0 h 6233160"/>
            <a:gd name="csX2" fmla="*/ 632562 w 8625839"/>
            <a:gd name="csY2" fmla="*/ 0 h 6233160"/>
            <a:gd name="csX3" fmla="*/ 1035101 w 8625839"/>
            <a:gd name="csY3" fmla="*/ 0 h 6233160"/>
            <a:gd name="csX4" fmla="*/ 1351381 w 8625839"/>
            <a:gd name="csY4" fmla="*/ 0 h 6233160"/>
            <a:gd name="csX5" fmla="*/ 1926437 w 8625839"/>
            <a:gd name="csY5" fmla="*/ 0 h 6233160"/>
            <a:gd name="csX6" fmla="*/ 2242718 w 8625839"/>
            <a:gd name="csY6" fmla="*/ 0 h 6233160"/>
            <a:gd name="csX7" fmla="*/ 2645257 w 8625839"/>
            <a:gd name="csY7" fmla="*/ 0 h 6233160"/>
            <a:gd name="csX8" fmla="*/ 3220313 w 8625839"/>
            <a:gd name="csY8" fmla="*/ 0 h 6233160"/>
            <a:gd name="csX9" fmla="*/ 3622852 w 8625839"/>
            <a:gd name="csY9" fmla="*/ 0 h 6233160"/>
            <a:gd name="csX10" fmla="*/ 3939133 w 8625839"/>
            <a:gd name="csY10" fmla="*/ 0 h 6233160"/>
            <a:gd name="csX11" fmla="*/ 4600447 w 8625839"/>
            <a:gd name="csY11" fmla="*/ 0 h 6233160"/>
            <a:gd name="csX12" fmla="*/ 5261762 w 8625839"/>
            <a:gd name="csY12" fmla="*/ 0 h 6233160"/>
            <a:gd name="csX13" fmla="*/ 5750559 w 8625839"/>
            <a:gd name="csY13" fmla="*/ 0 h 6233160"/>
            <a:gd name="csX14" fmla="*/ 6498132 w 8625839"/>
            <a:gd name="csY14" fmla="*/ 0 h 6233160"/>
            <a:gd name="csX15" fmla="*/ 7073188 w 8625839"/>
            <a:gd name="csY15" fmla="*/ 0 h 6233160"/>
            <a:gd name="csX16" fmla="*/ 7475727 w 8625839"/>
            <a:gd name="csY16" fmla="*/ 0 h 6233160"/>
            <a:gd name="csX17" fmla="*/ 8050783 w 8625839"/>
            <a:gd name="csY17" fmla="*/ 0 h 6233160"/>
            <a:gd name="csX18" fmla="*/ 8625839 w 8625839"/>
            <a:gd name="csY18" fmla="*/ 0 h 6233160"/>
            <a:gd name="csX19" fmla="*/ 8625839 w 8625839"/>
            <a:gd name="csY19" fmla="*/ 441988 h 6233160"/>
            <a:gd name="csX20" fmla="*/ 8625839 w 8625839"/>
            <a:gd name="csY20" fmla="*/ 1133302 h 6233160"/>
            <a:gd name="csX21" fmla="*/ 8625839 w 8625839"/>
            <a:gd name="csY21" fmla="*/ 1575290 h 6233160"/>
            <a:gd name="csX22" fmla="*/ 8625839 w 8625839"/>
            <a:gd name="csY22" fmla="*/ 1954946 h 6233160"/>
            <a:gd name="csX23" fmla="*/ 8625839 w 8625839"/>
            <a:gd name="csY23" fmla="*/ 2646260 h 6233160"/>
            <a:gd name="csX24" fmla="*/ 8625839 w 8625839"/>
            <a:gd name="csY24" fmla="*/ 3275242 h 6233160"/>
            <a:gd name="csX25" fmla="*/ 8625839 w 8625839"/>
            <a:gd name="csY25" fmla="*/ 3904225 h 6233160"/>
            <a:gd name="csX26" fmla="*/ 8625839 w 8625839"/>
            <a:gd name="csY26" fmla="*/ 4346212 h 6233160"/>
            <a:gd name="csX27" fmla="*/ 8625839 w 8625839"/>
            <a:gd name="csY27" fmla="*/ 4788200 h 6233160"/>
            <a:gd name="csX28" fmla="*/ 8625839 w 8625839"/>
            <a:gd name="csY28" fmla="*/ 5417183 h 6233160"/>
            <a:gd name="csX29" fmla="*/ 8625839 w 8625839"/>
            <a:gd name="csY29" fmla="*/ 6233160 h 6233160"/>
            <a:gd name="csX30" fmla="*/ 8309558 w 8625839"/>
            <a:gd name="csY30" fmla="*/ 6233160 h 6233160"/>
            <a:gd name="csX31" fmla="*/ 7907019 w 8625839"/>
            <a:gd name="csY31" fmla="*/ 6233160 h 6233160"/>
            <a:gd name="csX32" fmla="*/ 7504480 w 8625839"/>
            <a:gd name="csY32" fmla="*/ 6233160 h 6233160"/>
            <a:gd name="csX33" fmla="*/ 7101941 w 8625839"/>
            <a:gd name="csY33" fmla="*/ 6233160 h 6233160"/>
            <a:gd name="csX34" fmla="*/ 6354368 w 8625839"/>
            <a:gd name="csY34" fmla="*/ 6233160 h 6233160"/>
            <a:gd name="csX35" fmla="*/ 6038087 w 8625839"/>
            <a:gd name="csY35" fmla="*/ 6233160 h 6233160"/>
            <a:gd name="csX36" fmla="*/ 5290515 w 8625839"/>
            <a:gd name="csY36" fmla="*/ 6233160 h 6233160"/>
            <a:gd name="csX37" fmla="*/ 4542942 w 8625839"/>
            <a:gd name="csY37" fmla="*/ 6233160 h 6233160"/>
            <a:gd name="csX38" fmla="*/ 3795369 w 8625839"/>
            <a:gd name="csY38" fmla="*/ 6233160 h 6233160"/>
            <a:gd name="csX39" fmla="*/ 3479088 w 8625839"/>
            <a:gd name="csY39" fmla="*/ 6233160 h 6233160"/>
            <a:gd name="csX40" fmla="*/ 2731516 w 8625839"/>
            <a:gd name="csY40" fmla="*/ 6233160 h 6233160"/>
            <a:gd name="csX41" fmla="*/ 2242718 w 8625839"/>
            <a:gd name="csY41" fmla="*/ 6233160 h 6233160"/>
            <a:gd name="csX42" fmla="*/ 1753921 w 8625839"/>
            <a:gd name="csY42" fmla="*/ 6233160 h 6233160"/>
            <a:gd name="csX43" fmla="*/ 1265123 w 8625839"/>
            <a:gd name="csY43" fmla="*/ 6233160 h 6233160"/>
            <a:gd name="csX44" fmla="*/ 690067 w 8625839"/>
            <a:gd name="csY44" fmla="*/ 6233160 h 6233160"/>
            <a:gd name="csX45" fmla="*/ 0 w 8625839"/>
            <a:gd name="csY45" fmla="*/ 6233160 h 6233160"/>
            <a:gd name="csX46" fmla="*/ 0 w 8625839"/>
            <a:gd name="csY46" fmla="*/ 5541846 h 6233160"/>
            <a:gd name="csX47" fmla="*/ 0 w 8625839"/>
            <a:gd name="csY47" fmla="*/ 5037527 h 6233160"/>
            <a:gd name="csX48" fmla="*/ 0 w 8625839"/>
            <a:gd name="csY48" fmla="*/ 4657870 h 6233160"/>
            <a:gd name="csX49" fmla="*/ 0 w 8625839"/>
            <a:gd name="csY49" fmla="*/ 4091220 h 6233160"/>
            <a:gd name="csX50" fmla="*/ 0 w 8625839"/>
            <a:gd name="csY50" fmla="*/ 3524569 h 6233160"/>
            <a:gd name="csX51" fmla="*/ 0 w 8625839"/>
            <a:gd name="csY51" fmla="*/ 2895586 h 6233160"/>
            <a:gd name="csX52" fmla="*/ 0 w 8625839"/>
            <a:gd name="csY52" fmla="*/ 2391267 h 6233160"/>
            <a:gd name="csX53" fmla="*/ 0 w 8625839"/>
            <a:gd name="csY53" fmla="*/ 1762284 h 6233160"/>
            <a:gd name="csX54" fmla="*/ 0 w 8625839"/>
            <a:gd name="csY54" fmla="*/ 1257965 h 6233160"/>
            <a:gd name="csX55" fmla="*/ 0 w 8625839"/>
            <a:gd name="csY55" fmla="*/ 628983 h 6233160"/>
            <a:gd name="csX56" fmla="*/ 0 w 8625839"/>
            <a:gd name="csY56" fmla="*/ 0 h 6233160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  <a:cxn ang="0">
              <a:pos x="csX47" y="csY47"/>
            </a:cxn>
            <a:cxn ang="0">
              <a:pos x="csX48" y="csY48"/>
            </a:cxn>
            <a:cxn ang="0">
              <a:pos x="csX49" y="csY49"/>
            </a:cxn>
            <a:cxn ang="0">
              <a:pos x="csX50" y="csY50"/>
            </a:cxn>
            <a:cxn ang="0">
              <a:pos x="csX51" y="csY51"/>
            </a:cxn>
            <a:cxn ang="0">
              <a:pos x="csX52" y="csY52"/>
            </a:cxn>
            <a:cxn ang="0">
              <a:pos x="csX53" y="csY53"/>
            </a:cxn>
            <a:cxn ang="0">
              <a:pos x="csX54" y="csY54"/>
            </a:cxn>
            <a:cxn ang="0">
              <a:pos x="csX55" y="csY55"/>
            </a:cxn>
            <a:cxn ang="0">
              <a:pos x="csX56" y="csY56"/>
            </a:cxn>
          </a:cxnLst>
          <a:rect l="l" t="t" r="r" b="b"/>
          <a:pathLst>
            <a:path w="8625839" h="6233160" extrusionOk="0">
              <a:moveTo>
                <a:pt x="0" y="0"/>
              </a:moveTo>
              <a:cubicBezTo>
                <a:pt x="137307" y="-18219"/>
                <a:pt x="228325" y="16135"/>
                <a:pt x="316281" y="0"/>
              </a:cubicBezTo>
              <a:cubicBezTo>
                <a:pt x="404237" y="-16135"/>
                <a:pt x="557237" y="30040"/>
                <a:pt x="632562" y="0"/>
              </a:cubicBezTo>
              <a:cubicBezTo>
                <a:pt x="707887" y="-30040"/>
                <a:pt x="949181" y="1600"/>
                <a:pt x="1035101" y="0"/>
              </a:cubicBezTo>
              <a:cubicBezTo>
                <a:pt x="1121021" y="-1600"/>
                <a:pt x="1216803" y="20921"/>
                <a:pt x="1351381" y="0"/>
              </a:cubicBezTo>
              <a:cubicBezTo>
                <a:pt x="1485959" y="-20921"/>
                <a:pt x="1709315" y="43483"/>
                <a:pt x="1926437" y="0"/>
              </a:cubicBezTo>
              <a:cubicBezTo>
                <a:pt x="2143559" y="-43483"/>
                <a:pt x="2164346" y="1584"/>
                <a:pt x="2242718" y="0"/>
              </a:cubicBezTo>
              <a:cubicBezTo>
                <a:pt x="2321090" y="-1584"/>
                <a:pt x="2547814" y="44994"/>
                <a:pt x="2645257" y="0"/>
              </a:cubicBezTo>
              <a:cubicBezTo>
                <a:pt x="2742700" y="-44994"/>
                <a:pt x="3069650" y="17300"/>
                <a:pt x="3220313" y="0"/>
              </a:cubicBezTo>
              <a:cubicBezTo>
                <a:pt x="3370976" y="-17300"/>
                <a:pt x="3531568" y="13956"/>
                <a:pt x="3622852" y="0"/>
              </a:cubicBezTo>
              <a:cubicBezTo>
                <a:pt x="3714136" y="-13956"/>
                <a:pt x="3862392" y="13926"/>
                <a:pt x="3939133" y="0"/>
              </a:cubicBezTo>
              <a:cubicBezTo>
                <a:pt x="4015874" y="-13926"/>
                <a:pt x="4339089" y="77479"/>
                <a:pt x="4600447" y="0"/>
              </a:cubicBezTo>
              <a:cubicBezTo>
                <a:pt x="4861805" y="-77479"/>
                <a:pt x="4993179" y="51204"/>
                <a:pt x="5261762" y="0"/>
              </a:cubicBezTo>
              <a:cubicBezTo>
                <a:pt x="5530346" y="-51204"/>
                <a:pt x="5522429" y="32177"/>
                <a:pt x="5750559" y="0"/>
              </a:cubicBezTo>
              <a:cubicBezTo>
                <a:pt x="5978689" y="-32177"/>
                <a:pt x="6305175" y="82789"/>
                <a:pt x="6498132" y="0"/>
              </a:cubicBezTo>
              <a:cubicBezTo>
                <a:pt x="6691089" y="-82789"/>
                <a:pt x="6845835" y="65341"/>
                <a:pt x="7073188" y="0"/>
              </a:cubicBezTo>
              <a:cubicBezTo>
                <a:pt x="7300541" y="-65341"/>
                <a:pt x="7365232" y="30471"/>
                <a:pt x="7475727" y="0"/>
              </a:cubicBezTo>
              <a:cubicBezTo>
                <a:pt x="7586222" y="-30471"/>
                <a:pt x="7795007" y="39860"/>
                <a:pt x="8050783" y="0"/>
              </a:cubicBezTo>
              <a:cubicBezTo>
                <a:pt x="8306559" y="-39860"/>
                <a:pt x="8492542" y="14481"/>
                <a:pt x="8625839" y="0"/>
              </a:cubicBezTo>
              <a:cubicBezTo>
                <a:pt x="8655093" y="154000"/>
                <a:pt x="8602180" y="254619"/>
                <a:pt x="8625839" y="441988"/>
              </a:cubicBezTo>
              <a:cubicBezTo>
                <a:pt x="8649498" y="629357"/>
                <a:pt x="8574732" y="992948"/>
                <a:pt x="8625839" y="1133302"/>
              </a:cubicBezTo>
              <a:cubicBezTo>
                <a:pt x="8676946" y="1273656"/>
                <a:pt x="8612937" y="1389371"/>
                <a:pt x="8625839" y="1575290"/>
              </a:cubicBezTo>
              <a:cubicBezTo>
                <a:pt x="8638741" y="1761209"/>
                <a:pt x="8613555" y="1799229"/>
                <a:pt x="8625839" y="1954946"/>
              </a:cubicBezTo>
              <a:cubicBezTo>
                <a:pt x="8638123" y="2110663"/>
                <a:pt x="8547312" y="2398088"/>
                <a:pt x="8625839" y="2646260"/>
              </a:cubicBezTo>
              <a:cubicBezTo>
                <a:pt x="8704366" y="2894432"/>
                <a:pt x="8580058" y="3120607"/>
                <a:pt x="8625839" y="3275242"/>
              </a:cubicBezTo>
              <a:cubicBezTo>
                <a:pt x="8671620" y="3429877"/>
                <a:pt x="8589491" y="3640019"/>
                <a:pt x="8625839" y="3904225"/>
              </a:cubicBezTo>
              <a:cubicBezTo>
                <a:pt x="8662187" y="4168431"/>
                <a:pt x="8620634" y="4146027"/>
                <a:pt x="8625839" y="4346212"/>
              </a:cubicBezTo>
              <a:cubicBezTo>
                <a:pt x="8631044" y="4546397"/>
                <a:pt x="8589230" y="4660472"/>
                <a:pt x="8625839" y="4788200"/>
              </a:cubicBezTo>
              <a:cubicBezTo>
                <a:pt x="8662448" y="4915928"/>
                <a:pt x="8585604" y="5139546"/>
                <a:pt x="8625839" y="5417183"/>
              </a:cubicBezTo>
              <a:cubicBezTo>
                <a:pt x="8666074" y="5694820"/>
                <a:pt x="8551410" y="5963516"/>
                <a:pt x="8625839" y="6233160"/>
              </a:cubicBezTo>
              <a:cubicBezTo>
                <a:pt x="8544606" y="6242409"/>
                <a:pt x="8388166" y="6229658"/>
                <a:pt x="8309558" y="6233160"/>
              </a:cubicBezTo>
              <a:cubicBezTo>
                <a:pt x="8230950" y="6236662"/>
                <a:pt x="8008915" y="6193415"/>
                <a:pt x="7907019" y="6233160"/>
              </a:cubicBezTo>
              <a:cubicBezTo>
                <a:pt x="7805123" y="6272905"/>
                <a:pt x="7647711" y="6185131"/>
                <a:pt x="7504480" y="6233160"/>
              </a:cubicBezTo>
              <a:cubicBezTo>
                <a:pt x="7361249" y="6281189"/>
                <a:pt x="7189665" y="6226017"/>
                <a:pt x="7101941" y="6233160"/>
              </a:cubicBezTo>
              <a:cubicBezTo>
                <a:pt x="7014217" y="6240303"/>
                <a:pt x="6566261" y="6192944"/>
                <a:pt x="6354368" y="6233160"/>
              </a:cubicBezTo>
              <a:cubicBezTo>
                <a:pt x="6142475" y="6273376"/>
                <a:pt x="6145605" y="6200636"/>
                <a:pt x="6038087" y="6233160"/>
              </a:cubicBezTo>
              <a:cubicBezTo>
                <a:pt x="5930569" y="6265684"/>
                <a:pt x="5461293" y="6160552"/>
                <a:pt x="5290515" y="6233160"/>
              </a:cubicBezTo>
              <a:cubicBezTo>
                <a:pt x="5119737" y="6305768"/>
                <a:pt x="4705475" y="6209253"/>
                <a:pt x="4542942" y="6233160"/>
              </a:cubicBezTo>
              <a:cubicBezTo>
                <a:pt x="4380409" y="6257067"/>
                <a:pt x="4024721" y="6219757"/>
                <a:pt x="3795369" y="6233160"/>
              </a:cubicBezTo>
              <a:cubicBezTo>
                <a:pt x="3566017" y="6246563"/>
                <a:pt x="3636533" y="6198806"/>
                <a:pt x="3479088" y="6233160"/>
              </a:cubicBezTo>
              <a:cubicBezTo>
                <a:pt x="3321643" y="6267514"/>
                <a:pt x="2993877" y="6144022"/>
                <a:pt x="2731516" y="6233160"/>
              </a:cubicBezTo>
              <a:cubicBezTo>
                <a:pt x="2469155" y="6322298"/>
                <a:pt x="2344814" y="6185456"/>
                <a:pt x="2242718" y="6233160"/>
              </a:cubicBezTo>
              <a:cubicBezTo>
                <a:pt x="2140622" y="6280864"/>
                <a:pt x="1965140" y="6175329"/>
                <a:pt x="1753921" y="6233160"/>
              </a:cubicBezTo>
              <a:cubicBezTo>
                <a:pt x="1542702" y="6290991"/>
                <a:pt x="1374429" y="6189329"/>
                <a:pt x="1265123" y="6233160"/>
              </a:cubicBezTo>
              <a:cubicBezTo>
                <a:pt x="1155817" y="6276991"/>
                <a:pt x="895561" y="6214757"/>
                <a:pt x="690067" y="6233160"/>
              </a:cubicBezTo>
              <a:cubicBezTo>
                <a:pt x="484573" y="6251563"/>
                <a:pt x="271684" y="6215833"/>
                <a:pt x="0" y="6233160"/>
              </a:cubicBezTo>
              <a:cubicBezTo>
                <a:pt x="-38418" y="5892655"/>
                <a:pt x="39060" y="5817294"/>
                <a:pt x="0" y="5541846"/>
              </a:cubicBezTo>
              <a:cubicBezTo>
                <a:pt x="-39060" y="5266398"/>
                <a:pt x="43588" y="5187952"/>
                <a:pt x="0" y="5037527"/>
              </a:cubicBezTo>
              <a:cubicBezTo>
                <a:pt x="-43588" y="4887102"/>
                <a:pt x="15270" y="4766111"/>
                <a:pt x="0" y="4657870"/>
              </a:cubicBezTo>
              <a:cubicBezTo>
                <a:pt x="-15270" y="4549629"/>
                <a:pt x="19884" y="4229584"/>
                <a:pt x="0" y="4091220"/>
              </a:cubicBezTo>
              <a:cubicBezTo>
                <a:pt x="-19884" y="3952856"/>
                <a:pt x="12274" y="3686868"/>
                <a:pt x="0" y="3524569"/>
              </a:cubicBezTo>
              <a:cubicBezTo>
                <a:pt x="-12274" y="3362270"/>
                <a:pt x="10440" y="3055054"/>
                <a:pt x="0" y="2895586"/>
              </a:cubicBezTo>
              <a:cubicBezTo>
                <a:pt x="-10440" y="2736118"/>
                <a:pt x="9587" y="2522376"/>
                <a:pt x="0" y="2391267"/>
              </a:cubicBezTo>
              <a:cubicBezTo>
                <a:pt x="-9587" y="2260158"/>
                <a:pt x="73142" y="1918716"/>
                <a:pt x="0" y="1762284"/>
              </a:cubicBezTo>
              <a:cubicBezTo>
                <a:pt x="-73142" y="1605852"/>
                <a:pt x="26471" y="1453092"/>
                <a:pt x="0" y="1257965"/>
              </a:cubicBezTo>
              <a:cubicBezTo>
                <a:pt x="-26471" y="1062838"/>
                <a:pt x="35723" y="910721"/>
                <a:pt x="0" y="628983"/>
              </a:cubicBezTo>
              <a:cubicBezTo>
                <a:pt x="-35723" y="347245"/>
                <a:pt x="48194" y="160069"/>
                <a:pt x="0" y="0"/>
              </a:cubicBezTo>
              <a:close/>
            </a:path>
          </a:pathLst>
        </a:custGeom>
        <a:noFill/>
        <a:ln w="127000" cmpd="thickThin">
          <a:solidFill>
            <a:srgbClr val="CC00FF"/>
          </a:solidFill>
          <a:extLst>
            <a:ext uri="{C807C97D-BFC1-408E-A445-0C87EB9F89A2}">
              <ask:lineSketchStyleProps xmlns:ask="http://schemas.microsoft.com/office/drawing/2018/sketchyshapes" sd="2737183560">
                <a:prstGeom prst="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oneCellAnchor>
    <xdr:from>
      <xdr:col>18</xdr:col>
      <xdr:colOff>320553</xdr:colOff>
      <xdr:row>60</xdr:row>
      <xdr:rowOff>5</xdr:rowOff>
    </xdr:from>
    <xdr:ext cx="763960" cy="5760719"/>
    <xdr:sp macro="" textlink="">
      <xdr:nvSpPr>
        <xdr:cNvPr id="36" name="Tekstvak 35">
          <a:extLst>
            <a:ext uri="{FF2B5EF4-FFF2-40B4-BE49-F238E27FC236}">
              <a16:creationId xmlns:a16="http://schemas.microsoft.com/office/drawing/2014/main" id="{28D129F9-0A58-427B-88E4-51A1028C870E}"/>
            </a:ext>
          </a:extLst>
        </xdr:cNvPr>
        <xdr:cNvSpPr txBox="1"/>
      </xdr:nvSpPr>
      <xdr:spPr>
        <a:xfrm rot="5400000">
          <a:off x="10966673" y="18919485"/>
          <a:ext cx="5760719" cy="7639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nl-NL" sz="3600" b="1" baseline="0">
              <a:solidFill>
                <a:srgbClr val="CC00FF"/>
              </a:solidFill>
              <a:latin typeface="Aptos Slab ExtraBold" panose="020B0004020202020204" pitchFamily="34" charset="0"/>
            </a:rPr>
            <a:t>ZO GAAT HET OP SCHOOL</a:t>
          </a:r>
        </a:p>
        <a:p>
          <a:endParaRPr lang="nl-NL" sz="3600">
            <a:solidFill>
              <a:srgbClr val="CC00FF"/>
            </a:solidFill>
          </a:endParaRPr>
        </a:p>
      </xdr:txBody>
    </xdr:sp>
    <xdr:clientData/>
  </xdr:oneCellAnchor>
  <xdr:twoCellAnchor editAs="oneCell">
    <xdr:from>
      <xdr:col>7</xdr:col>
      <xdr:colOff>0</xdr:colOff>
      <xdr:row>61</xdr:row>
      <xdr:rowOff>182880</xdr:rowOff>
    </xdr:from>
    <xdr:to>
      <xdr:col>18</xdr:col>
      <xdr:colOff>7672</xdr:colOff>
      <xdr:row>68</xdr:row>
      <xdr:rowOff>1</xdr:rowOff>
    </xdr:to>
    <xdr:pic>
      <xdr:nvPicPr>
        <xdr:cNvPr id="37" name="Afbeelding 36">
          <a:extLst>
            <a:ext uri="{FF2B5EF4-FFF2-40B4-BE49-F238E27FC236}">
              <a16:creationId xmlns:a16="http://schemas.microsoft.com/office/drawing/2014/main" id="{0B2DD714-C89F-4D9C-A5D5-398916A1B589}"/>
            </a:ext>
          </a:extLst>
        </xdr:cNvPr>
        <xdr:cNvPicPr/>
      </xdr:nvPicPr>
      <xdr:blipFill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backgroundRemoval t="9091" b="95041" l="6048" r="96544">
                      <a14:foregroundMark x1="17495" y1="43802" x2="17495" y2="43802"/>
                      <a14:foregroundMark x1="10799" y1="43802" x2="10799" y2="43802"/>
                      <a14:foregroundMark x1="14039" y1="16529" x2="14039" y2="16529"/>
                      <a14:foregroundMark x1="21598" y1="28926" x2="21598" y2="28926"/>
                      <a14:foregroundMark x1="18143" y1="72727" x2="18143" y2="72727"/>
                      <a14:foregroundMark x1="6479" y1="75207" x2="6479" y2="75207"/>
                      <a14:foregroundMark x1="48380" y1="63636" x2="48380" y2="63636"/>
                      <a14:foregroundMark x1="47732" y1="47107" x2="47732" y2="47107"/>
                      <a14:foregroundMark x1="54644" y1="46281" x2="54644" y2="46281"/>
                      <a14:foregroundMark x1="90281" y1="45455" x2="90281" y2="45455"/>
                      <a14:foregroundMark x1="83585" y1="47934" x2="83585" y2="47934"/>
                      <a14:foregroundMark x1="81641" y1="23140" x2="81641" y2="23140"/>
                      <a14:foregroundMark x1="96760" y1="52066" x2="96760" y2="52066"/>
                      <a14:foregroundMark x1="88553" y1="71901" x2="88553" y2="71901"/>
                      <a14:foregroundMark x1="50324" y1="95041" x2="50324" y2="95041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6540" y="16847820"/>
          <a:ext cx="6545632" cy="15240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0</xdr:colOff>
      <xdr:row>70</xdr:row>
      <xdr:rowOff>0</xdr:rowOff>
    </xdr:from>
    <xdr:to>
      <xdr:col>17</xdr:col>
      <xdr:colOff>540771</xdr:colOff>
      <xdr:row>75</xdr:row>
      <xdr:rowOff>228600</xdr:rowOff>
    </xdr:to>
    <xdr:pic>
      <xdr:nvPicPr>
        <xdr:cNvPr id="38" name="Afbeelding 37">
          <a:extLst>
            <a:ext uri="{FF2B5EF4-FFF2-40B4-BE49-F238E27FC236}">
              <a16:creationId xmlns:a16="http://schemas.microsoft.com/office/drawing/2014/main" id="{D0F578CA-034E-4EF0-AB54-1483B95C7DB2}"/>
            </a:ext>
          </a:extLst>
        </xdr:cNvPr>
        <xdr:cNvPicPr/>
      </xdr:nvPicPr>
      <xdr:blipFill>
        <a:blip xmlns:r="http://schemas.openxmlformats.org/officeDocument/2006/relationships" r:embed="rId6">
          <a:extLst>
            <a:ext uri="{BEBA8EAE-BF5A-486C-A8C5-ECC9F3942E4B}">
              <a14:imgProps xmlns:a14="http://schemas.microsoft.com/office/drawing/2010/main">
                <a14:imgLayer r:embed="rId7">
                  <a14:imgEffect>
                    <a14:backgroundRemoval t="5556" b="91667" l="2667" r="96444">
                      <a14:foregroundMark x1="9333" y1="39815" x2="9333" y2="39815"/>
                      <a14:foregroundMark x1="15778" y1="44444" x2="15778" y2="44444"/>
                      <a14:foregroundMark x1="12889" y1="70370" x2="12889" y2="70370"/>
                      <a14:foregroundMark x1="22667" y1="66667" x2="22667" y2="66667"/>
                      <a14:foregroundMark x1="2667" y1="56481" x2="2667" y2="56481"/>
                      <a14:foregroundMark x1="46667" y1="30556" x2="46667" y2="30556"/>
                      <a14:foregroundMark x1="52667" y1="30556" x2="52667" y2="30556"/>
                      <a14:foregroundMark x1="59333" y1="33333" x2="59333" y2="33333"/>
                      <a14:foregroundMark x1="47778" y1="91667" x2="47778" y2="91667"/>
                      <a14:foregroundMark x1="84222" y1="70370" x2="84222" y2="70370"/>
                      <a14:foregroundMark x1="84444" y1="46296" x2="84444" y2="46296"/>
                      <a14:foregroundMark x1="91333" y1="41667" x2="91333" y2="41667"/>
                      <a14:foregroundMark x1="96444" y1="30556" x2="96444" y2="30556"/>
                      <a14:foregroundMark x1="56000" y1="89815" x2="56000" y2="89815"/>
                      <a14:foregroundMark x1="49333" y1="63889" x2="49333" y2="63889"/>
                      <a14:backgroundMark x1="14000" y1="57407" x2="14000" y2="57407"/>
                      <a14:backgroundMark x1="56000" y1="90741" x2="56000" y2="90741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6540" y="18859500"/>
          <a:ext cx="6484371" cy="1447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0</xdr:colOff>
      <xdr:row>78</xdr:row>
      <xdr:rowOff>0</xdr:rowOff>
    </xdr:from>
    <xdr:to>
      <xdr:col>17</xdr:col>
      <xdr:colOff>583001</xdr:colOff>
      <xdr:row>84</xdr:row>
      <xdr:rowOff>30479</xdr:rowOff>
    </xdr:to>
    <xdr:pic>
      <xdr:nvPicPr>
        <xdr:cNvPr id="39" name="Afbeelding 38">
          <a:extLst>
            <a:ext uri="{FF2B5EF4-FFF2-40B4-BE49-F238E27FC236}">
              <a16:creationId xmlns:a16="http://schemas.microsoft.com/office/drawing/2014/main" id="{B55D01ED-DA93-4A81-A7EF-2CF3B83059DF}"/>
            </a:ext>
          </a:extLst>
        </xdr:cNvPr>
        <xdr:cNvPicPr/>
      </xdr:nvPicPr>
      <xdr:blipFill>
        <a:blip xmlns:r="http://schemas.openxmlformats.org/officeDocument/2006/relationships" r:embed="rId8">
          <a:extLst>
            <a:ext uri="{BEBA8EAE-BF5A-486C-A8C5-ECC9F3942E4B}">
              <a14:imgProps xmlns:a14="http://schemas.microsoft.com/office/drawing/2010/main">
                <a14:imgLayer r:embed="rId9">
                  <a14:imgEffect>
                    <a14:backgroundRemoval t="8772" b="90351" l="2882" r="96231">
                      <a14:foregroundMark x1="46120" y1="44737" x2="46120" y2="44737"/>
                      <a14:foregroundMark x1="52772" y1="44737" x2="52772" y2="44737"/>
                      <a14:foregroundMark x1="59645" y1="44737" x2="59645" y2="44737"/>
                      <a14:foregroundMark x1="48780" y1="75439" x2="48780" y2="75439"/>
                      <a14:foregroundMark x1="47894" y1="90351" x2="47894" y2="90351"/>
                      <a14:foregroundMark x1="83149" y1="39474" x2="83149" y2="39474"/>
                      <a14:foregroundMark x1="90244" y1="42982" x2="90244" y2="42982"/>
                      <a14:foregroundMark x1="96231" y1="28947" x2="96231" y2="28947"/>
                      <a14:foregroundMark x1="88027" y1="90351" x2="88027" y2="90351"/>
                      <a14:foregroundMark x1="86253" y1="60526" x2="86253" y2="60526"/>
                      <a14:foregroundMark x1="15743" y1="64035" x2="15743" y2="64035"/>
                      <a14:foregroundMark x1="16851" y1="46491" x2="16851" y2="46491"/>
                      <a14:foregroundMark x1="9534" y1="47368" x2="9534" y2="47368"/>
                      <a14:foregroundMark x1="8204" y1="12281" x2="8204" y2="12281"/>
                      <a14:foregroundMark x1="2882" y1="66667" x2="2882" y2="66667"/>
                      <a14:foregroundMark x1="11530" y1="90351" x2="11530" y2="90351"/>
                      <a14:foregroundMark x1="50554" y1="11404" x2="50554" y2="11404"/>
                      <a14:foregroundMark x1="50776" y1="8772" x2="50776" y2="877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6540" y="20810220"/>
          <a:ext cx="6526601" cy="1493519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6</xdr:col>
      <xdr:colOff>137160</xdr:colOff>
      <xdr:row>88</xdr:row>
      <xdr:rowOff>198120</xdr:rowOff>
    </xdr:from>
    <xdr:ext cx="9265920" cy="2072640"/>
    <xdr:sp macro="" textlink="" fLocksText="0">
      <xdr:nvSpPr>
        <xdr:cNvPr id="40" name="Tekstvak 39">
          <a:extLst>
            <a:ext uri="{FF2B5EF4-FFF2-40B4-BE49-F238E27FC236}">
              <a16:creationId xmlns:a16="http://schemas.microsoft.com/office/drawing/2014/main" id="{B035DD0F-9804-4BA5-A1F9-73E653A61134}"/>
            </a:ext>
          </a:extLst>
        </xdr:cNvPr>
        <xdr:cNvSpPr txBox="1"/>
      </xdr:nvSpPr>
      <xdr:spPr>
        <a:xfrm>
          <a:off x="6149340" y="23446740"/>
          <a:ext cx="9265920" cy="207264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nl-NL" sz="3200"/>
            <a:t>tekst</a:t>
          </a:r>
        </a:p>
      </xdr:txBody>
    </xdr:sp>
    <xdr:clientData/>
  </xdr:oneCellAnchor>
  <xdr:oneCellAnchor>
    <xdr:from>
      <xdr:col>6</xdr:col>
      <xdr:colOff>497859</xdr:colOff>
      <xdr:row>103</xdr:row>
      <xdr:rowOff>42794</xdr:rowOff>
    </xdr:from>
    <xdr:ext cx="9097199" cy="2371405"/>
    <xdr:sp macro="" textlink="" fLocksText="0">
      <xdr:nvSpPr>
        <xdr:cNvPr id="41" name="Tekstvak 40">
          <a:extLst>
            <a:ext uri="{FF2B5EF4-FFF2-40B4-BE49-F238E27FC236}">
              <a16:creationId xmlns:a16="http://schemas.microsoft.com/office/drawing/2014/main" id="{2D36CEA6-ED50-4469-A912-B03442D2A054}"/>
            </a:ext>
          </a:extLst>
        </xdr:cNvPr>
        <xdr:cNvSpPr txBox="1"/>
      </xdr:nvSpPr>
      <xdr:spPr>
        <a:xfrm rot="294414">
          <a:off x="6510039" y="26949014"/>
          <a:ext cx="9097199" cy="2371405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nl-NL" sz="3200"/>
            <a:t>tekst</a:t>
          </a:r>
        </a:p>
      </xdr:txBody>
    </xdr:sp>
    <xdr:clientData/>
  </xdr:oneCellAnchor>
  <xdr:oneCellAnchor>
    <xdr:from>
      <xdr:col>6</xdr:col>
      <xdr:colOff>297869</xdr:colOff>
      <xdr:row>118</xdr:row>
      <xdr:rowOff>30154</xdr:rowOff>
    </xdr:from>
    <xdr:ext cx="9175649" cy="2818584"/>
    <xdr:sp macro="" textlink="" fLocksText="0">
      <xdr:nvSpPr>
        <xdr:cNvPr id="42" name="Tekstvak 41">
          <a:extLst>
            <a:ext uri="{FF2B5EF4-FFF2-40B4-BE49-F238E27FC236}">
              <a16:creationId xmlns:a16="http://schemas.microsoft.com/office/drawing/2014/main" id="{F1B50135-558F-498C-8CF8-BA08F7C4B6B9}"/>
            </a:ext>
          </a:extLst>
        </xdr:cNvPr>
        <xdr:cNvSpPr txBox="1"/>
      </xdr:nvSpPr>
      <xdr:spPr>
        <a:xfrm rot="21330930">
          <a:off x="6310049" y="30593974"/>
          <a:ext cx="9175649" cy="2818584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endParaRPr lang="nl-NL" sz="3200"/>
        </a:p>
      </xdr:txBody>
    </xdr:sp>
    <xdr:clientData/>
  </xdr:oneCellAnchor>
  <xdr:oneCellAnchor>
    <xdr:from>
      <xdr:col>24</xdr:col>
      <xdr:colOff>47801</xdr:colOff>
      <xdr:row>102</xdr:row>
      <xdr:rowOff>96801</xdr:rowOff>
    </xdr:from>
    <xdr:ext cx="9529389" cy="2119271"/>
    <xdr:sp macro="" textlink="" fLocksText="0">
      <xdr:nvSpPr>
        <xdr:cNvPr id="43" name="Tekstvak 42">
          <a:extLst>
            <a:ext uri="{FF2B5EF4-FFF2-40B4-BE49-F238E27FC236}">
              <a16:creationId xmlns:a16="http://schemas.microsoft.com/office/drawing/2014/main" id="{3A3107B7-59E2-4F68-BF20-213F7CD36DB2}"/>
            </a:ext>
          </a:extLst>
        </xdr:cNvPr>
        <xdr:cNvSpPr txBox="1"/>
      </xdr:nvSpPr>
      <xdr:spPr>
        <a:xfrm rot="21293535">
          <a:off x="16758461" y="26759181"/>
          <a:ext cx="9529389" cy="2119271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nl-NL" sz="3200"/>
            <a:t>tekst</a:t>
          </a:r>
        </a:p>
      </xdr:txBody>
    </xdr:sp>
    <xdr:clientData/>
  </xdr:oneCellAnchor>
  <xdr:oneCellAnchor>
    <xdr:from>
      <xdr:col>23</xdr:col>
      <xdr:colOff>320040</xdr:colOff>
      <xdr:row>117</xdr:row>
      <xdr:rowOff>0</xdr:rowOff>
    </xdr:from>
    <xdr:ext cx="9601200" cy="2270760"/>
    <xdr:sp macro="" textlink="" fLocksText="0">
      <xdr:nvSpPr>
        <xdr:cNvPr id="44" name="Tekstvak 43">
          <a:extLst>
            <a:ext uri="{FF2B5EF4-FFF2-40B4-BE49-F238E27FC236}">
              <a16:creationId xmlns:a16="http://schemas.microsoft.com/office/drawing/2014/main" id="{7B5FFE42-F5A0-4EE5-ACE5-31D75A725FCF}"/>
            </a:ext>
          </a:extLst>
        </xdr:cNvPr>
        <xdr:cNvSpPr txBox="1"/>
      </xdr:nvSpPr>
      <xdr:spPr>
        <a:xfrm>
          <a:off x="16436340" y="30319980"/>
          <a:ext cx="9601200" cy="227076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endParaRPr lang="nl-NL" sz="3200"/>
        </a:p>
      </xdr:txBody>
    </xdr:sp>
    <xdr:clientData/>
  </xdr:oneCellAnchor>
  <xdr:twoCellAnchor>
    <xdr:from>
      <xdr:col>26</xdr:col>
      <xdr:colOff>563880</xdr:colOff>
      <xdr:row>127</xdr:row>
      <xdr:rowOff>30480</xdr:rowOff>
    </xdr:from>
    <xdr:to>
      <xdr:col>36</xdr:col>
      <xdr:colOff>0</xdr:colOff>
      <xdr:row>131</xdr:row>
      <xdr:rowOff>45720</xdr:rowOff>
    </xdr:to>
    <xdr:sp macro="" textlink="" fLocksText="0">
      <xdr:nvSpPr>
        <xdr:cNvPr id="45" name="Rechthoek: afgeronde hoeken 44">
          <a:extLst>
            <a:ext uri="{FF2B5EF4-FFF2-40B4-BE49-F238E27FC236}">
              <a16:creationId xmlns:a16="http://schemas.microsoft.com/office/drawing/2014/main" id="{38FD8D64-D1D5-4592-A05C-B9F45F6C9C2B}"/>
            </a:ext>
          </a:extLst>
        </xdr:cNvPr>
        <xdr:cNvSpPr/>
      </xdr:nvSpPr>
      <xdr:spPr>
        <a:xfrm>
          <a:off x="18463260" y="32788860"/>
          <a:ext cx="5654040" cy="990600"/>
        </a:xfrm>
        <a:prstGeom prst="roundRect">
          <a:avLst/>
        </a:prstGeom>
        <a:solidFill>
          <a:schemeClr val="bg1">
            <a:lumMod val="95000"/>
          </a:schemeClr>
        </a:solidFill>
        <a:ln w="1016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3600" b="1">
              <a:solidFill>
                <a:schemeClr val="tx1"/>
              </a:solidFill>
              <a:latin typeface="Aptos Slab ExtraBold" panose="020B0004020202020204" pitchFamily="34" charset="0"/>
            </a:rPr>
            <a:t>23 maart 2026</a:t>
          </a:r>
        </a:p>
      </xdr:txBody>
    </xdr:sp>
    <xdr:clientData/>
  </xdr:twoCellAnchor>
  <xdr:twoCellAnchor>
    <xdr:from>
      <xdr:col>2</xdr:col>
      <xdr:colOff>0</xdr:colOff>
      <xdr:row>1</xdr:row>
      <xdr:rowOff>0</xdr:rowOff>
    </xdr:from>
    <xdr:to>
      <xdr:col>2</xdr:col>
      <xdr:colOff>3438447</xdr:colOff>
      <xdr:row>1</xdr:row>
      <xdr:rowOff>853440</xdr:rowOff>
    </xdr:to>
    <xdr:sp macro="" textlink="">
      <xdr:nvSpPr>
        <xdr:cNvPr id="46" name="Rechthoek: afgeronde hoeken 4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54D1E486-A54E-468F-9326-A0835A0FD8E9}"/>
            </a:ext>
          </a:extLst>
        </xdr:cNvPr>
        <xdr:cNvSpPr/>
      </xdr:nvSpPr>
      <xdr:spPr>
        <a:xfrm>
          <a:off x="1074420" y="243840"/>
          <a:ext cx="3438447" cy="853440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20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ONTWIKKELINGSPERSPECTIEF</a:t>
          </a:r>
        </a:p>
      </xdr:txBody>
    </xdr:sp>
    <xdr:clientData fPrintsWithSheet="0"/>
  </xdr:twoCellAnchor>
  <xdr:twoCellAnchor>
    <xdr:from>
      <xdr:col>36</xdr:col>
      <xdr:colOff>60960</xdr:colOff>
      <xdr:row>34</xdr:row>
      <xdr:rowOff>45720</xdr:rowOff>
    </xdr:from>
    <xdr:to>
      <xdr:col>38</xdr:col>
      <xdr:colOff>579120</xdr:colOff>
      <xdr:row>37</xdr:row>
      <xdr:rowOff>198120</xdr:rowOff>
    </xdr:to>
    <xdr:sp macro="" textlink="">
      <xdr:nvSpPr>
        <xdr:cNvPr id="47" name="Rechthoek: afgeronde hoeken 46">
          <a:extLst>
            <a:ext uri="{FF2B5EF4-FFF2-40B4-BE49-F238E27FC236}">
              <a16:creationId xmlns:a16="http://schemas.microsoft.com/office/drawing/2014/main" id="{E3E18285-FF45-447F-B8D0-716CF27FF7C4}"/>
            </a:ext>
          </a:extLst>
        </xdr:cNvPr>
        <xdr:cNvSpPr/>
      </xdr:nvSpPr>
      <xdr:spPr>
        <a:xfrm>
          <a:off x="24178260" y="10165080"/>
          <a:ext cx="1798320" cy="861060"/>
        </a:xfrm>
        <a:prstGeom prst="roundRect">
          <a:avLst/>
        </a:prstGeom>
        <a:noFill/>
        <a:ln w="762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/>
            <a:t>1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1243012</xdr:colOff>
      <xdr:row>60</xdr:row>
      <xdr:rowOff>80962</xdr:rowOff>
    </xdr:from>
    <xdr:to>
      <xdr:col>42</xdr:col>
      <xdr:colOff>107156</xdr:colOff>
      <xdr:row>63</xdr:row>
      <xdr:rowOff>119064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617A8CE0-48A6-4E1A-9769-485BAA605110}"/>
            </a:ext>
          </a:extLst>
        </xdr:cNvPr>
        <xdr:cNvSpPr>
          <a:spLocks noChangeArrowheads="1"/>
        </xdr:cNvSpPr>
      </xdr:nvSpPr>
      <xdr:spPr bwMode="auto">
        <a:xfrm>
          <a:off x="2100262" y="10920412"/>
          <a:ext cx="8951119" cy="523877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152399</xdr:colOff>
      <xdr:row>59</xdr:row>
      <xdr:rowOff>21430</xdr:rowOff>
    </xdr:from>
    <xdr:to>
      <xdr:col>51</xdr:col>
      <xdr:colOff>0</xdr:colOff>
      <xdr:row>91</xdr:row>
      <xdr:rowOff>154781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FA82E77E-6C98-46B0-AD71-3CF8117D8C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9526</xdr:colOff>
      <xdr:row>59</xdr:row>
      <xdr:rowOff>21431</xdr:rowOff>
    </xdr:from>
    <xdr:to>
      <xdr:col>9</xdr:col>
      <xdr:colOff>1</xdr:colOff>
      <xdr:row>91</xdr:row>
      <xdr:rowOff>142875</xdr:rowOff>
    </xdr:to>
    <xdr:graphicFrame macro="">
      <xdr:nvGraphicFramePr>
        <xdr:cNvPr id="4" name="Grafiek 8">
          <a:extLst>
            <a:ext uri="{FF2B5EF4-FFF2-40B4-BE49-F238E27FC236}">
              <a16:creationId xmlns:a16="http://schemas.microsoft.com/office/drawing/2014/main" id="{80287CFB-D0F2-43FB-A4A6-DA0C6478DC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44824</xdr:colOff>
      <xdr:row>5</xdr:row>
      <xdr:rowOff>152400</xdr:rowOff>
    </xdr:from>
    <xdr:to>
      <xdr:col>8</xdr:col>
      <xdr:colOff>708212</xdr:colOff>
      <xdr:row>8</xdr:row>
      <xdr:rowOff>17929</xdr:rowOff>
    </xdr:to>
    <xdr:sp macro="" textlink="">
      <xdr:nvSpPr>
        <xdr:cNvPr id="5" name="Rechthoek: afgeronde hoek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741F8A1-6D13-453C-B192-E33AF07E992A}"/>
            </a:ext>
          </a:extLst>
        </xdr:cNvPr>
        <xdr:cNvSpPr/>
      </xdr:nvSpPr>
      <xdr:spPr>
        <a:xfrm>
          <a:off x="3946264" y="1348740"/>
          <a:ext cx="2141668" cy="368449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/>
            <a:t>Terug naar START</a:t>
          </a:r>
        </a:p>
      </xdr:txBody>
    </xdr:sp>
    <xdr:clientData fPrintsWithSheet="0"/>
  </xdr:twoCellAnchor>
  <xdr:twoCellAnchor>
    <xdr:from>
      <xdr:col>10</xdr:col>
      <xdr:colOff>0</xdr:colOff>
      <xdr:row>6</xdr:row>
      <xdr:rowOff>0</xdr:rowOff>
    </xdr:from>
    <xdr:to>
      <xdr:col>12</xdr:col>
      <xdr:colOff>663388</xdr:colOff>
      <xdr:row>8</xdr:row>
      <xdr:rowOff>35858</xdr:rowOff>
    </xdr:to>
    <xdr:sp macro="" textlink="">
      <xdr:nvSpPr>
        <xdr:cNvPr id="6" name="Rechthoek: afgeronde hoeken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E6AAEB7-0BC2-4032-816C-1025F92C1BCF}"/>
            </a:ext>
          </a:extLst>
        </xdr:cNvPr>
        <xdr:cNvSpPr/>
      </xdr:nvSpPr>
      <xdr:spPr>
        <a:xfrm>
          <a:off x="6858000" y="1363980"/>
          <a:ext cx="2141668" cy="371138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>
              <a:solidFill>
                <a:schemeClr val="tx1"/>
              </a:solidFill>
            </a:rPr>
            <a:t>Eindtoets</a:t>
          </a:r>
          <a:r>
            <a:rPr lang="nl-NL" sz="1800" baseline="0">
              <a:solidFill>
                <a:schemeClr val="tx1"/>
              </a:solidFill>
            </a:rPr>
            <a:t> gr.4</a:t>
          </a:r>
          <a:endParaRPr lang="nl-NL" sz="1800">
            <a:solidFill>
              <a:schemeClr val="tx1"/>
            </a:solidFill>
          </a:endParaRPr>
        </a:p>
      </xdr:txBody>
    </xdr:sp>
    <xdr:clientData fPrintsWithSheet="0"/>
  </xdr:twoCellAnchor>
  <xdr:twoCellAnchor>
    <xdr:from>
      <xdr:col>37</xdr:col>
      <xdr:colOff>0</xdr:colOff>
      <xdr:row>6</xdr:row>
      <xdr:rowOff>0</xdr:rowOff>
    </xdr:from>
    <xdr:to>
      <xdr:col>41</xdr:col>
      <xdr:colOff>663388</xdr:colOff>
      <xdr:row>8</xdr:row>
      <xdr:rowOff>35858</xdr:rowOff>
    </xdr:to>
    <xdr:sp macro="" textlink="">
      <xdr:nvSpPr>
        <xdr:cNvPr id="7" name="Rechthoek: afgeronde hoeken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75F5D00-91C1-4192-830C-054B32FF284E}"/>
            </a:ext>
          </a:extLst>
        </xdr:cNvPr>
        <xdr:cNvSpPr/>
      </xdr:nvSpPr>
      <xdr:spPr>
        <a:xfrm>
          <a:off x="9814560" y="1363980"/>
          <a:ext cx="2141668" cy="371138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>
              <a:solidFill>
                <a:schemeClr val="tx1"/>
              </a:solidFill>
            </a:rPr>
            <a:t>Totaal</a:t>
          </a:r>
          <a:r>
            <a:rPr lang="nl-NL" sz="1800" baseline="0">
              <a:solidFill>
                <a:schemeClr val="tx1"/>
              </a:solidFill>
            </a:rPr>
            <a:t> per leerling</a:t>
          </a:r>
          <a:endParaRPr lang="nl-NL" sz="1800">
            <a:solidFill>
              <a:schemeClr val="tx1"/>
            </a:solidFill>
          </a:endParaRPr>
        </a:p>
      </xdr:txBody>
    </xdr:sp>
    <xdr:clientData fPrintsWithSheet="0"/>
  </xdr:twoCellAnchor>
  <xdr:twoCellAnchor>
    <xdr:from>
      <xdr:col>43</xdr:col>
      <xdr:colOff>0</xdr:colOff>
      <xdr:row>6</xdr:row>
      <xdr:rowOff>0</xdr:rowOff>
    </xdr:from>
    <xdr:to>
      <xdr:col>47</xdr:col>
      <xdr:colOff>224118</xdr:colOff>
      <xdr:row>8</xdr:row>
      <xdr:rowOff>35858</xdr:rowOff>
    </xdr:to>
    <xdr:sp macro="" textlink="">
      <xdr:nvSpPr>
        <xdr:cNvPr id="8" name="Rechthoek: afgeronde hoeken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1890C06-064A-4A60-ABF9-034F2BA52596}"/>
            </a:ext>
          </a:extLst>
        </xdr:cNvPr>
        <xdr:cNvSpPr/>
      </xdr:nvSpPr>
      <xdr:spPr>
        <a:xfrm>
          <a:off x="12771120" y="1363980"/>
          <a:ext cx="2121498" cy="371138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>
              <a:solidFill>
                <a:schemeClr val="tx1"/>
              </a:solidFill>
            </a:rPr>
            <a:t>Kindgesprek</a:t>
          </a:r>
        </a:p>
      </xdr:txBody>
    </xdr:sp>
    <xdr:clientData fPrintsWithSheet="0"/>
  </xdr:twoCellAnchor>
  <xdr:twoCellAnchor>
    <xdr:from>
      <xdr:col>5</xdr:col>
      <xdr:colOff>726140</xdr:colOff>
      <xdr:row>1</xdr:row>
      <xdr:rowOff>17929</xdr:rowOff>
    </xdr:from>
    <xdr:to>
      <xdr:col>50</xdr:col>
      <xdr:colOff>699246</xdr:colOff>
      <xdr:row>3</xdr:row>
      <xdr:rowOff>8964</xdr:rowOff>
    </xdr:to>
    <xdr:sp macro="" textlink="">
      <xdr:nvSpPr>
        <xdr:cNvPr id="9" name="Rechthoek: afgeronde hoeken 8">
          <a:extLst>
            <a:ext uri="{FF2B5EF4-FFF2-40B4-BE49-F238E27FC236}">
              <a16:creationId xmlns:a16="http://schemas.microsoft.com/office/drawing/2014/main" id="{9E93456C-F10B-407B-9BD2-D16798196353}"/>
            </a:ext>
          </a:extLst>
        </xdr:cNvPr>
        <xdr:cNvSpPr/>
      </xdr:nvSpPr>
      <xdr:spPr>
        <a:xfrm>
          <a:off x="3888440" y="193189"/>
          <a:ext cx="12218446" cy="509195"/>
        </a:xfrm>
        <a:prstGeom prst="roundRect">
          <a:avLst/>
        </a:prstGeom>
        <a:solidFill>
          <a:srgbClr val="FFFFCC"/>
        </a:solidFill>
        <a:ln>
          <a:solidFill>
            <a:schemeClr val="accent1">
              <a:shade val="15000"/>
              <a:alpha val="94000"/>
            </a:schemeClr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 b="1">
              <a:solidFill>
                <a:schemeClr val="tx1"/>
              </a:solidFill>
            </a:rPr>
            <a:t>Toetsoverzicht</a:t>
          </a:r>
          <a:r>
            <a:rPr lang="nl-NL" sz="1800" b="1" baseline="0">
              <a:solidFill>
                <a:schemeClr val="tx1"/>
              </a:solidFill>
            </a:rPr>
            <a:t> M4</a:t>
          </a:r>
          <a:endParaRPr lang="nl-NL" sz="1800" b="1">
            <a:solidFill>
              <a:schemeClr val="tx1"/>
            </a:solidFill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1243012</xdr:colOff>
      <xdr:row>60</xdr:row>
      <xdr:rowOff>80962</xdr:rowOff>
    </xdr:from>
    <xdr:to>
      <xdr:col>42</xdr:col>
      <xdr:colOff>107156</xdr:colOff>
      <xdr:row>63</xdr:row>
      <xdr:rowOff>119064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4F6886A-1546-499C-BA33-D6DFA0EBD7DB}"/>
            </a:ext>
          </a:extLst>
        </xdr:cNvPr>
        <xdr:cNvSpPr>
          <a:spLocks noChangeArrowheads="1"/>
        </xdr:cNvSpPr>
      </xdr:nvSpPr>
      <xdr:spPr bwMode="auto">
        <a:xfrm>
          <a:off x="1502092" y="11114722"/>
          <a:ext cx="10637044" cy="541022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152399</xdr:colOff>
      <xdr:row>59</xdr:row>
      <xdr:rowOff>21430</xdr:rowOff>
    </xdr:from>
    <xdr:to>
      <xdr:col>51</xdr:col>
      <xdr:colOff>0</xdr:colOff>
      <xdr:row>91</xdr:row>
      <xdr:rowOff>154781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BB5280E0-5D46-42D7-AC47-FF3D79A4ED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9526</xdr:colOff>
      <xdr:row>59</xdr:row>
      <xdr:rowOff>21431</xdr:rowOff>
    </xdr:from>
    <xdr:to>
      <xdr:col>9</xdr:col>
      <xdr:colOff>1</xdr:colOff>
      <xdr:row>91</xdr:row>
      <xdr:rowOff>142875</xdr:rowOff>
    </xdr:to>
    <xdr:graphicFrame macro="">
      <xdr:nvGraphicFramePr>
        <xdr:cNvPr id="4" name="Grafiek 8">
          <a:extLst>
            <a:ext uri="{FF2B5EF4-FFF2-40B4-BE49-F238E27FC236}">
              <a16:creationId xmlns:a16="http://schemas.microsoft.com/office/drawing/2014/main" id="{B97E6725-7DB3-412F-8173-B714B81157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26894</xdr:colOff>
      <xdr:row>13</xdr:row>
      <xdr:rowOff>8964</xdr:rowOff>
    </xdr:from>
    <xdr:to>
      <xdr:col>4</xdr:col>
      <xdr:colOff>8964</xdr:colOff>
      <xdr:row>53</xdr:row>
      <xdr:rowOff>17926</xdr:rowOff>
    </xdr:to>
    <xdr:sp macro="" textlink="">
      <xdr:nvSpPr>
        <xdr:cNvPr id="5" name="Rechthoek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0B23AA3-AAB2-4EB2-ADEF-234F95AD1E87}"/>
            </a:ext>
          </a:extLst>
        </xdr:cNvPr>
        <xdr:cNvSpPr/>
      </xdr:nvSpPr>
      <xdr:spPr>
        <a:xfrm>
          <a:off x="286870" y="2653552"/>
          <a:ext cx="2877670" cy="6786280"/>
        </a:xfrm>
        <a:prstGeom prst="rect">
          <a:avLst/>
        </a:prstGeom>
        <a:solidFill>
          <a:schemeClr val="accent1">
            <a:alpha val="2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6</xdr:col>
      <xdr:colOff>44824</xdr:colOff>
      <xdr:row>5</xdr:row>
      <xdr:rowOff>152400</xdr:rowOff>
    </xdr:from>
    <xdr:to>
      <xdr:col>8</xdr:col>
      <xdr:colOff>708212</xdr:colOff>
      <xdr:row>8</xdr:row>
      <xdr:rowOff>17929</xdr:rowOff>
    </xdr:to>
    <xdr:sp macro="" textlink="">
      <xdr:nvSpPr>
        <xdr:cNvPr id="6" name="Rechthoek: afgeronde hoeken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6753FEC-2F52-48DA-9529-81B51BFE8B0B}"/>
            </a:ext>
          </a:extLst>
        </xdr:cNvPr>
        <xdr:cNvSpPr/>
      </xdr:nvSpPr>
      <xdr:spPr>
        <a:xfrm>
          <a:off x="3946264" y="1348740"/>
          <a:ext cx="2141668" cy="368449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/>
            <a:t>Terug naar START</a:t>
          </a:r>
        </a:p>
      </xdr:txBody>
    </xdr:sp>
    <xdr:clientData fPrintsWithSheet="0"/>
  </xdr:twoCellAnchor>
  <xdr:twoCellAnchor>
    <xdr:from>
      <xdr:col>10</xdr:col>
      <xdr:colOff>0</xdr:colOff>
      <xdr:row>6</xdr:row>
      <xdr:rowOff>0</xdr:rowOff>
    </xdr:from>
    <xdr:to>
      <xdr:col>12</xdr:col>
      <xdr:colOff>663388</xdr:colOff>
      <xdr:row>8</xdr:row>
      <xdr:rowOff>35858</xdr:rowOff>
    </xdr:to>
    <xdr:sp macro="" textlink="">
      <xdr:nvSpPr>
        <xdr:cNvPr id="7" name="Rechthoek: afgeronde hoeken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7B78A63-75B1-4401-A3B2-8573396172D9}"/>
            </a:ext>
          </a:extLst>
        </xdr:cNvPr>
        <xdr:cNvSpPr/>
      </xdr:nvSpPr>
      <xdr:spPr>
        <a:xfrm>
          <a:off x="6858000" y="1363980"/>
          <a:ext cx="2141668" cy="371138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>
              <a:solidFill>
                <a:schemeClr val="tx1"/>
              </a:solidFill>
            </a:rPr>
            <a:t>Middentoets</a:t>
          </a:r>
          <a:r>
            <a:rPr lang="nl-NL" sz="1800" baseline="0">
              <a:solidFill>
                <a:schemeClr val="tx1"/>
              </a:solidFill>
            </a:rPr>
            <a:t> gr.4</a:t>
          </a:r>
          <a:endParaRPr lang="nl-NL" sz="1800">
            <a:solidFill>
              <a:schemeClr val="tx1"/>
            </a:solidFill>
          </a:endParaRPr>
        </a:p>
      </xdr:txBody>
    </xdr:sp>
    <xdr:clientData fPrintsWithSheet="0"/>
  </xdr:twoCellAnchor>
  <xdr:twoCellAnchor>
    <xdr:from>
      <xdr:col>37</xdr:col>
      <xdr:colOff>0</xdr:colOff>
      <xdr:row>6</xdr:row>
      <xdr:rowOff>0</xdr:rowOff>
    </xdr:from>
    <xdr:to>
      <xdr:col>41</xdr:col>
      <xdr:colOff>663388</xdr:colOff>
      <xdr:row>8</xdr:row>
      <xdr:rowOff>35858</xdr:rowOff>
    </xdr:to>
    <xdr:sp macro="" textlink="">
      <xdr:nvSpPr>
        <xdr:cNvPr id="8" name="Rechthoek: afgeronde hoeken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E2795D0-9D98-4CC3-A903-D8071CA29C13}"/>
            </a:ext>
          </a:extLst>
        </xdr:cNvPr>
        <xdr:cNvSpPr/>
      </xdr:nvSpPr>
      <xdr:spPr>
        <a:xfrm>
          <a:off x="9814560" y="1363980"/>
          <a:ext cx="2141668" cy="371138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>
              <a:solidFill>
                <a:schemeClr val="tx1"/>
              </a:solidFill>
            </a:rPr>
            <a:t>Totaal</a:t>
          </a:r>
          <a:r>
            <a:rPr lang="nl-NL" sz="1800" baseline="0">
              <a:solidFill>
                <a:schemeClr val="tx1"/>
              </a:solidFill>
            </a:rPr>
            <a:t> per leerling</a:t>
          </a:r>
          <a:endParaRPr lang="nl-NL" sz="1800">
            <a:solidFill>
              <a:schemeClr val="tx1"/>
            </a:solidFill>
          </a:endParaRPr>
        </a:p>
      </xdr:txBody>
    </xdr:sp>
    <xdr:clientData fPrintsWithSheet="0"/>
  </xdr:twoCellAnchor>
  <xdr:twoCellAnchor>
    <xdr:from>
      <xdr:col>43</xdr:col>
      <xdr:colOff>0</xdr:colOff>
      <xdr:row>6</xdr:row>
      <xdr:rowOff>0</xdr:rowOff>
    </xdr:from>
    <xdr:to>
      <xdr:col>47</xdr:col>
      <xdr:colOff>224118</xdr:colOff>
      <xdr:row>8</xdr:row>
      <xdr:rowOff>35858</xdr:rowOff>
    </xdr:to>
    <xdr:sp macro="" textlink="">
      <xdr:nvSpPr>
        <xdr:cNvPr id="9" name="Rechthoek: afgeronde hoeken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2919D89-3B31-4DD2-884F-7CBB38F088B7}"/>
            </a:ext>
          </a:extLst>
        </xdr:cNvPr>
        <xdr:cNvSpPr/>
      </xdr:nvSpPr>
      <xdr:spPr>
        <a:xfrm>
          <a:off x="12771120" y="1363980"/>
          <a:ext cx="2121498" cy="371138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>
              <a:solidFill>
                <a:schemeClr val="tx1"/>
              </a:solidFill>
            </a:rPr>
            <a:t>Kindgesprek</a:t>
          </a:r>
        </a:p>
      </xdr:txBody>
    </xdr:sp>
    <xdr:clientData fPrintsWithSheet="0"/>
  </xdr:twoCellAnchor>
  <xdr:twoCellAnchor>
    <xdr:from>
      <xdr:col>5</xdr:col>
      <xdr:colOff>726140</xdr:colOff>
      <xdr:row>1</xdr:row>
      <xdr:rowOff>17929</xdr:rowOff>
    </xdr:from>
    <xdr:to>
      <xdr:col>50</xdr:col>
      <xdr:colOff>699246</xdr:colOff>
      <xdr:row>3</xdr:row>
      <xdr:rowOff>8964</xdr:rowOff>
    </xdr:to>
    <xdr:sp macro="" textlink="">
      <xdr:nvSpPr>
        <xdr:cNvPr id="10" name="Rechthoek: afgeronde hoeken 9">
          <a:extLst>
            <a:ext uri="{FF2B5EF4-FFF2-40B4-BE49-F238E27FC236}">
              <a16:creationId xmlns:a16="http://schemas.microsoft.com/office/drawing/2014/main" id="{3F3C660B-19C6-4037-9677-5C7B34781D9C}"/>
            </a:ext>
          </a:extLst>
        </xdr:cNvPr>
        <xdr:cNvSpPr/>
      </xdr:nvSpPr>
      <xdr:spPr>
        <a:xfrm>
          <a:off x="3888440" y="193189"/>
          <a:ext cx="12218446" cy="509195"/>
        </a:xfrm>
        <a:prstGeom prst="roundRect">
          <a:avLst/>
        </a:prstGeom>
        <a:solidFill>
          <a:srgbClr val="FFFFCC"/>
        </a:solidFill>
        <a:ln>
          <a:solidFill>
            <a:schemeClr val="accent1">
              <a:shade val="15000"/>
              <a:alpha val="94000"/>
            </a:schemeClr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 b="1">
              <a:solidFill>
                <a:schemeClr val="tx1"/>
              </a:solidFill>
            </a:rPr>
            <a:t>Toetsoverzicht</a:t>
          </a:r>
          <a:r>
            <a:rPr lang="nl-NL" sz="1800" b="1" baseline="0">
              <a:solidFill>
                <a:schemeClr val="tx1"/>
              </a:solidFill>
            </a:rPr>
            <a:t> E4</a:t>
          </a:r>
          <a:endParaRPr lang="nl-NL" sz="1800" b="1">
            <a:solidFill>
              <a:schemeClr val="tx1"/>
            </a:solidFill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718038</xdr:colOff>
      <xdr:row>5</xdr:row>
      <xdr:rowOff>87923</xdr:rowOff>
    </xdr:from>
    <xdr:to>
      <xdr:col>5</xdr:col>
      <xdr:colOff>387020</xdr:colOff>
      <xdr:row>41</xdr:row>
      <xdr:rowOff>102578</xdr:rowOff>
    </xdr:to>
    <xdr:graphicFrame macro="">
      <xdr:nvGraphicFramePr>
        <xdr:cNvPr id="2" name="Grafiek 9">
          <a:extLst>
            <a:ext uri="{FF2B5EF4-FFF2-40B4-BE49-F238E27FC236}">
              <a16:creationId xmlns:a16="http://schemas.microsoft.com/office/drawing/2014/main" id="{023A80C2-9B38-4748-9D30-34079459CF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236904</xdr:colOff>
      <xdr:row>10</xdr:row>
      <xdr:rowOff>187325</xdr:rowOff>
    </xdr:from>
    <xdr:to>
      <xdr:col>4</xdr:col>
      <xdr:colOff>910004</xdr:colOff>
      <xdr:row>15</xdr:row>
      <xdr:rowOff>57150</xdr:rowOff>
    </xdr:to>
    <xdr:sp macro="" textlink="">
      <xdr:nvSpPr>
        <xdr:cNvPr id="3" name="AutoShape 5">
          <a:extLst>
            <a:ext uri="{FF2B5EF4-FFF2-40B4-BE49-F238E27FC236}">
              <a16:creationId xmlns:a16="http://schemas.microsoft.com/office/drawing/2014/main" id="{C46B134E-E0BC-44EF-8F19-75D4D867935B}"/>
            </a:ext>
          </a:extLst>
        </xdr:cNvPr>
        <xdr:cNvSpPr>
          <a:spLocks noChangeArrowheads="1"/>
        </xdr:cNvSpPr>
      </xdr:nvSpPr>
      <xdr:spPr bwMode="auto">
        <a:xfrm>
          <a:off x="3513504" y="4187825"/>
          <a:ext cx="1587500" cy="1050925"/>
        </a:xfrm>
        <a:prstGeom prst="rightArrow">
          <a:avLst>
            <a:gd name="adj1" fmla="val 50000"/>
            <a:gd name="adj2" fmla="val 40196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250825</xdr:colOff>
      <xdr:row>12</xdr:row>
      <xdr:rowOff>47625</xdr:rowOff>
    </xdr:from>
    <xdr:to>
      <xdr:col>4</xdr:col>
      <xdr:colOff>742950</xdr:colOff>
      <xdr:row>13</xdr:row>
      <xdr:rowOff>200025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427008C1-2151-4953-A58A-BEAA5142EB88}"/>
            </a:ext>
          </a:extLst>
        </xdr:cNvPr>
        <xdr:cNvSpPr txBox="1">
          <a:spLocks noChangeArrowheads="1"/>
        </xdr:cNvSpPr>
      </xdr:nvSpPr>
      <xdr:spPr bwMode="auto">
        <a:xfrm>
          <a:off x="3527425" y="4520565"/>
          <a:ext cx="1406525" cy="388620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HAVO / VWO = E8</a:t>
          </a:r>
          <a:endParaRPr lang="nl-NL"/>
        </a:p>
      </xdr:txBody>
    </xdr:sp>
    <xdr:clientData/>
  </xdr:twoCellAnchor>
  <xdr:twoCellAnchor>
    <xdr:from>
      <xdr:col>2</xdr:col>
      <xdr:colOff>251558</xdr:colOff>
      <xdr:row>15</xdr:row>
      <xdr:rowOff>66675</xdr:rowOff>
    </xdr:from>
    <xdr:to>
      <xdr:col>4</xdr:col>
      <xdr:colOff>924658</xdr:colOff>
      <xdr:row>20</xdr:row>
      <xdr:rowOff>28575</xdr:rowOff>
    </xdr:to>
    <xdr:sp macro="" textlink="">
      <xdr:nvSpPr>
        <xdr:cNvPr id="5" name="AutoShape 7">
          <a:extLst>
            <a:ext uri="{FF2B5EF4-FFF2-40B4-BE49-F238E27FC236}">
              <a16:creationId xmlns:a16="http://schemas.microsoft.com/office/drawing/2014/main" id="{F7A983BE-9E3F-45DF-86FE-AE628AA9EE7C}"/>
            </a:ext>
          </a:extLst>
        </xdr:cNvPr>
        <xdr:cNvSpPr>
          <a:spLocks noChangeArrowheads="1"/>
        </xdr:cNvSpPr>
      </xdr:nvSpPr>
      <xdr:spPr bwMode="auto">
        <a:xfrm>
          <a:off x="3528158" y="5248275"/>
          <a:ext cx="1587500" cy="1143000"/>
        </a:xfrm>
        <a:prstGeom prst="rightArrow">
          <a:avLst>
            <a:gd name="adj1" fmla="val 50000"/>
            <a:gd name="adj2" fmla="val 38318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16</xdr:row>
      <xdr:rowOff>209550</xdr:rowOff>
    </xdr:from>
    <xdr:to>
      <xdr:col>4</xdr:col>
      <xdr:colOff>692150</xdr:colOff>
      <xdr:row>18</xdr:row>
      <xdr:rowOff>139621</xdr:rowOff>
    </xdr:to>
    <xdr:sp macro="" textlink="">
      <xdr:nvSpPr>
        <xdr:cNvPr id="6" name="Text Box 8">
          <a:extLst>
            <a:ext uri="{FF2B5EF4-FFF2-40B4-BE49-F238E27FC236}">
              <a16:creationId xmlns:a16="http://schemas.microsoft.com/office/drawing/2014/main" id="{0EBAECF8-C6DF-46A1-8BB0-7616A64B6112}"/>
            </a:ext>
          </a:extLst>
        </xdr:cNvPr>
        <xdr:cNvSpPr txBox="1">
          <a:spLocks noChangeArrowheads="1"/>
        </xdr:cNvSpPr>
      </xdr:nvSpPr>
      <xdr:spPr bwMode="auto">
        <a:xfrm>
          <a:off x="3543300" y="5627370"/>
          <a:ext cx="1339850" cy="402511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TL / HAVO = M8</a:t>
          </a:r>
          <a:endParaRPr lang="nl-NL"/>
        </a:p>
      </xdr:txBody>
    </xdr:sp>
    <xdr:clientData/>
  </xdr:twoCellAnchor>
  <xdr:twoCellAnchor>
    <xdr:from>
      <xdr:col>2</xdr:col>
      <xdr:colOff>249604</xdr:colOff>
      <xdr:row>20</xdr:row>
      <xdr:rowOff>38100</xdr:rowOff>
    </xdr:from>
    <xdr:to>
      <xdr:col>4</xdr:col>
      <xdr:colOff>922704</xdr:colOff>
      <xdr:row>25</xdr:row>
      <xdr:rowOff>28575</xdr:rowOff>
    </xdr:to>
    <xdr:sp macro="" textlink="">
      <xdr:nvSpPr>
        <xdr:cNvPr id="7" name="AutoShape 9">
          <a:extLst>
            <a:ext uri="{FF2B5EF4-FFF2-40B4-BE49-F238E27FC236}">
              <a16:creationId xmlns:a16="http://schemas.microsoft.com/office/drawing/2014/main" id="{85CAB9F9-29D9-4468-898F-2EEFF02FBED8}"/>
            </a:ext>
          </a:extLst>
        </xdr:cNvPr>
        <xdr:cNvSpPr>
          <a:spLocks noChangeArrowheads="1"/>
        </xdr:cNvSpPr>
      </xdr:nvSpPr>
      <xdr:spPr bwMode="auto">
        <a:xfrm>
          <a:off x="3526204" y="6400800"/>
          <a:ext cx="1587500" cy="1125855"/>
        </a:xfrm>
        <a:prstGeom prst="rightArrow">
          <a:avLst>
            <a:gd name="adj1" fmla="val 50000"/>
            <a:gd name="adj2" fmla="val 37615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21</xdr:row>
      <xdr:rowOff>174625</xdr:rowOff>
    </xdr:from>
    <xdr:to>
      <xdr:col>4</xdr:col>
      <xdr:colOff>777875</xdr:colOff>
      <xdr:row>23</xdr:row>
      <xdr:rowOff>127000</xdr:rowOff>
    </xdr:to>
    <xdr:sp macro="" textlink="">
      <xdr:nvSpPr>
        <xdr:cNvPr id="8" name="Text Box 10">
          <a:extLst>
            <a:ext uri="{FF2B5EF4-FFF2-40B4-BE49-F238E27FC236}">
              <a16:creationId xmlns:a16="http://schemas.microsoft.com/office/drawing/2014/main" id="{DF6D6589-8D9F-433B-80DB-43F45EED5A6A}"/>
            </a:ext>
          </a:extLst>
        </xdr:cNvPr>
        <xdr:cNvSpPr txBox="1">
          <a:spLocks noChangeArrowheads="1"/>
        </xdr:cNvSpPr>
      </xdr:nvSpPr>
      <xdr:spPr bwMode="auto">
        <a:xfrm>
          <a:off x="3543300" y="6773545"/>
          <a:ext cx="1425575" cy="4248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KADER / TL = E7</a:t>
          </a:r>
          <a:endParaRPr lang="nl-NL"/>
        </a:p>
      </xdr:txBody>
    </xdr:sp>
    <xdr:clientData/>
  </xdr:twoCellAnchor>
  <xdr:twoCellAnchor>
    <xdr:from>
      <xdr:col>2</xdr:col>
      <xdr:colOff>234950</xdr:colOff>
      <xdr:row>25</xdr:row>
      <xdr:rowOff>28575</xdr:rowOff>
    </xdr:from>
    <xdr:to>
      <xdr:col>4</xdr:col>
      <xdr:colOff>908050</xdr:colOff>
      <xdr:row>30</xdr:row>
      <xdr:rowOff>19050</xdr:rowOff>
    </xdr:to>
    <xdr:sp macro="" textlink="">
      <xdr:nvSpPr>
        <xdr:cNvPr id="9" name="AutoShape 11">
          <a:extLst>
            <a:ext uri="{FF2B5EF4-FFF2-40B4-BE49-F238E27FC236}">
              <a16:creationId xmlns:a16="http://schemas.microsoft.com/office/drawing/2014/main" id="{CDD37F41-EDE7-4FC8-A51A-8CE466BB902B}"/>
            </a:ext>
          </a:extLst>
        </xdr:cNvPr>
        <xdr:cNvSpPr>
          <a:spLocks noChangeArrowheads="1"/>
        </xdr:cNvSpPr>
      </xdr:nvSpPr>
      <xdr:spPr bwMode="auto">
        <a:xfrm>
          <a:off x="3511550" y="7526655"/>
          <a:ext cx="1587500" cy="1133475"/>
        </a:xfrm>
        <a:prstGeom prst="rightArrow">
          <a:avLst>
            <a:gd name="adj1" fmla="val 50000"/>
            <a:gd name="adj2" fmla="val 35652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26</xdr:row>
      <xdr:rowOff>190500</xdr:rowOff>
    </xdr:from>
    <xdr:to>
      <xdr:col>4</xdr:col>
      <xdr:colOff>1054100</xdr:colOff>
      <xdr:row>28</xdr:row>
      <xdr:rowOff>79375</xdr:rowOff>
    </xdr:to>
    <xdr:sp macro="" textlink="">
      <xdr:nvSpPr>
        <xdr:cNvPr id="10" name="Text Box 12">
          <a:extLst>
            <a:ext uri="{FF2B5EF4-FFF2-40B4-BE49-F238E27FC236}">
              <a16:creationId xmlns:a16="http://schemas.microsoft.com/office/drawing/2014/main" id="{339C7940-330D-4FDE-A3C3-1CA0AADE5C60}"/>
            </a:ext>
          </a:extLst>
        </xdr:cNvPr>
        <xdr:cNvSpPr txBox="1">
          <a:spLocks noChangeArrowheads="1"/>
        </xdr:cNvSpPr>
      </xdr:nvSpPr>
      <xdr:spPr bwMode="auto">
        <a:xfrm>
          <a:off x="3543300" y="7924800"/>
          <a:ext cx="1701800" cy="3613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BASIS / KADER = M7</a:t>
          </a:r>
          <a:endParaRPr lang="nl-NL"/>
        </a:p>
      </xdr:txBody>
    </xdr:sp>
    <xdr:clientData/>
  </xdr:twoCellAnchor>
  <xdr:twoCellAnchor>
    <xdr:from>
      <xdr:col>2</xdr:col>
      <xdr:colOff>241300</xdr:colOff>
      <xdr:row>30</xdr:row>
      <xdr:rowOff>50800</xdr:rowOff>
    </xdr:from>
    <xdr:to>
      <xdr:col>4</xdr:col>
      <xdr:colOff>911959</xdr:colOff>
      <xdr:row>35</xdr:row>
      <xdr:rowOff>41275</xdr:rowOff>
    </xdr:to>
    <xdr:sp macro="" textlink="">
      <xdr:nvSpPr>
        <xdr:cNvPr id="11" name="AutoShape 13">
          <a:extLst>
            <a:ext uri="{FF2B5EF4-FFF2-40B4-BE49-F238E27FC236}">
              <a16:creationId xmlns:a16="http://schemas.microsoft.com/office/drawing/2014/main" id="{005FC2AA-60A0-4B19-8142-9E6ACE0F2591}"/>
            </a:ext>
          </a:extLst>
        </xdr:cNvPr>
        <xdr:cNvSpPr>
          <a:spLocks noChangeArrowheads="1"/>
        </xdr:cNvSpPr>
      </xdr:nvSpPr>
      <xdr:spPr bwMode="auto">
        <a:xfrm>
          <a:off x="3517900" y="8691880"/>
          <a:ext cx="1585059" cy="1171575"/>
        </a:xfrm>
        <a:prstGeom prst="rightArrow">
          <a:avLst>
            <a:gd name="adj1" fmla="val 50000"/>
            <a:gd name="adj2" fmla="val 34691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31</xdr:row>
      <xdr:rowOff>123825</xdr:rowOff>
    </xdr:from>
    <xdr:to>
      <xdr:col>4</xdr:col>
      <xdr:colOff>803275</xdr:colOff>
      <xdr:row>33</xdr:row>
      <xdr:rowOff>209550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FFDF4416-E10B-4A26-B635-A67FF78CFABF}"/>
            </a:ext>
          </a:extLst>
        </xdr:cNvPr>
        <xdr:cNvSpPr txBox="1">
          <a:spLocks noChangeArrowheads="1"/>
        </xdr:cNvSpPr>
      </xdr:nvSpPr>
      <xdr:spPr bwMode="auto">
        <a:xfrm>
          <a:off x="3543300" y="9001125"/>
          <a:ext cx="1450975" cy="55816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PRO / </a:t>
          </a:r>
          <a:r>
            <a:rPr lang="nl-NL" sz="1100" b="0" i="0" u="none" strike="noStrike" baseline="0">
              <a:solidFill>
                <a:schemeClr val="tx1"/>
              </a:solidFill>
              <a:latin typeface="Comic Sans MS"/>
            </a:rPr>
            <a:t>BASIS</a:t>
          </a: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 = E6</a:t>
          </a:r>
          <a:endParaRPr lang="nl-NL"/>
        </a:p>
      </xdr:txBody>
    </xdr:sp>
    <xdr:clientData/>
  </xdr:twoCellAnchor>
  <xdr:twoCellAnchor>
    <xdr:from>
      <xdr:col>2</xdr:col>
      <xdr:colOff>236904</xdr:colOff>
      <xdr:row>6</xdr:row>
      <xdr:rowOff>47625</xdr:rowOff>
    </xdr:from>
    <xdr:to>
      <xdr:col>4</xdr:col>
      <xdr:colOff>910004</xdr:colOff>
      <xdr:row>10</xdr:row>
      <xdr:rowOff>190500</xdr:rowOff>
    </xdr:to>
    <xdr:sp macro="" textlink="">
      <xdr:nvSpPr>
        <xdr:cNvPr id="13" name="AutoShape 15">
          <a:extLst>
            <a:ext uri="{FF2B5EF4-FFF2-40B4-BE49-F238E27FC236}">
              <a16:creationId xmlns:a16="http://schemas.microsoft.com/office/drawing/2014/main" id="{57D5F895-74DA-427D-BB5C-BB45F5DD5C3C}"/>
            </a:ext>
          </a:extLst>
        </xdr:cNvPr>
        <xdr:cNvSpPr>
          <a:spLocks noChangeArrowheads="1"/>
        </xdr:cNvSpPr>
      </xdr:nvSpPr>
      <xdr:spPr bwMode="auto">
        <a:xfrm>
          <a:off x="3513504" y="3103245"/>
          <a:ext cx="1587500" cy="1087755"/>
        </a:xfrm>
        <a:prstGeom prst="rightArrow">
          <a:avLst>
            <a:gd name="adj1" fmla="val 50000"/>
            <a:gd name="adj2" fmla="val 38679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260350</xdr:colOff>
      <xdr:row>7</xdr:row>
      <xdr:rowOff>142875</xdr:rowOff>
    </xdr:from>
    <xdr:to>
      <xdr:col>4</xdr:col>
      <xdr:colOff>752475</xdr:colOff>
      <xdr:row>9</xdr:row>
      <xdr:rowOff>95250</xdr:rowOff>
    </xdr:to>
    <xdr:sp macro="" textlink="">
      <xdr:nvSpPr>
        <xdr:cNvPr id="14" name="Text Box 16">
          <a:extLst>
            <a:ext uri="{FF2B5EF4-FFF2-40B4-BE49-F238E27FC236}">
              <a16:creationId xmlns:a16="http://schemas.microsoft.com/office/drawing/2014/main" id="{58ED3A1C-AA17-476F-B132-1DCCF3EE30A7}"/>
            </a:ext>
          </a:extLst>
        </xdr:cNvPr>
        <xdr:cNvSpPr txBox="1">
          <a:spLocks noChangeArrowheads="1"/>
        </xdr:cNvSpPr>
      </xdr:nvSpPr>
      <xdr:spPr bwMode="auto">
        <a:xfrm>
          <a:off x="3536950" y="3434715"/>
          <a:ext cx="1406525" cy="4248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VWO / GYM  = E8+</a:t>
          </a:r>
          <a:endParaRPr lang="nl-NL"/>
        </a:p>
      </xdr:txBody>
    </xdr:sp>
    <xdr:clientData/>
  </xdr:twoCellAnchor>
  <xdr:twoCellAnchor>
    <xdr:from>
      <xdr:col>5</xdr:col>
      <xdr:colOff>334108</xdr:colOff>
      <xdr:row>5</xdr:row>
      <xdr:rowOff>205155</xdr:rowOff>
    </xdr:from>
    <xdr:to>
      <xdr:col>6</xdr:col>
      <xdr:colOff>550008</xdr:colOff>
      <xdr:row>17</xdr:row>
      <xdr:rowOff>219808</xdr:rowOff>
    </xdr:to>
    <xdr:sp macro="" textlink="">
      <xdr:nvSpPr>
        <xdr:cNvPr id="15" name="PIJL-OMHOOG 20">
          <a:extLst>
            <a:ext uri="{FF2B5EF4-FFF2-40B4-BE49-F238E27FC236}">
              <a16:creationId xmlns:a16="http://schemas.microsoft.com/office/drawing/2014/main" id="{6D3B43C3-3EF5-4B67-B6F3-67DA67C60393}"/>
            </a:ext>
          </a:extLst>
        </xdr:cNvPr>
        <xdr:cNvSpPr/>
      </xdr:nvSpPr>
      <xdr:spPr bwMode="auto">
        <a:xfrm>
          <a:off x="5759548" y="3016935"/>
          <a:ext cx="795020" cy="2856913"/>
        </a:xfrm>
        <a:prstGeom prst="upArrow">
          <a:avLst/>
        </a:prstGeom>
        <a:gradFill>
          <a:gsLst>
            <a:gs pos="0">
              <a:srgbClr val="0066FF"/>
            </a:gs>
            <a:gs pos="100000">
              <a:srgbClr val="00206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>
              <a:solidFill>
                <a:schemeClr val="bg1"/>
              </a:solidFill>
              <a:latin typeface="Comic Sans MS" panose="030F0702030302020204" pitchFamily="66" charset="0"/>
            </a:rPr>
            <a:t>2F /</a:t>
          </a:r>
          <a:r>
            <a:rPr lang="nl-NL" sz="1200" baseline="0">
              <a:solidFill>
                <a:schemeClr val="bg1"/>
              </a:solidFill>
              <a:latin typeface="Comic Sans MS" panose="030F0702030302020204" pitchFamily="66" charset="0"/>
            </a:rPr>
            <a:t> 1S</a:t>
          </a:r>
          <a:endParaRPr lang="nl-NL" sz="1200">
            <a:solidFill>
              <a:schemeClr val="bg1"/>
            </a:solidFill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5</xdr:col>
      <xdr:colOff>332154</xdr:colOff>
      <xdr:row>16</xdr:row>
      <xdr:rowOff>14653</xdr:rowOff>
    </xdr:from>
    <xdr:to>
      <xdr:col>6</xdr:col>
      <xdr:colOff>548054</xdr:colOff>
      <xdr:row>30</xdr:row>
      <xdr:rowOff>73269</xdr:rowOff>
    </xdr:to>
    <xdr:sp macro="" textlink="">
      <xdr:nvSpPr>
        <xdr:cNvPr id="16" name="PIJL-OMHOOG 19">
          <a:extLst>
            <a:ext uri="{FF2B5EF4-FFF2-40B4-BE49-F238E27FC236}">
              <a16:creationId xmlns:a16="http://schemas.microsoft.com/office/drawing/2014/main" id="{E98D9859-14FE-4589-B6C3-21B1AA44C3A7}"/>
            </a:ext>
          </a:extLst>
        </xdr:cNvPr>
        <xdr:cNvSpPr/>
      </xdr:nvSpPr>
      <xdr:spPr bwMode="auto">
        <a:xfrm>
          <a:off x="5757594" y="5432473"/>
          <a:ext cx="795020" cy="3281876"/>
        </a:xfrm>
        <a:prstGeom prst="upArrow">
          <a:avLst/>
        </a:prstGeom>
        <a:gradFill>
          <a:gsLst>
            <a:gs pos="83000">
              <a:srgbClr val="CCFFFF"/>
            </a:gs>
            <a:gs pos="53000">
              <a:srgbClr val="CCFFFF"/>
            </a:gs>
            <a:gs pos="0">
              <a:srgbClr val="00FF00"/>
            </a:gs>
            <a:gs pos="100000">
              <a:srgbClr val="0070C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 b="0">
              <a:latin typeface="Comic Sans MS" panose="030F0702030302020204" pitchFamily="66" charset="0"/>
            </a:rPr>
            <a:t>1F</a:t>
          </a:r>
        </a:p>
      </xdr:txBody>
    </xdr:sp>
    <xdr:clientData/>
  </xdr:twoCellAnchor>
  <xdr:twoCellAnchor>
    <xdr:from>
      <xdr:col>5</xdr:col>
      <xdr:colOff>317500</xdr:colOff>
      <xdr:row>28</xdr:row>
      <xdr:rowOff>165100</xdr:rowOff>
    </xdr:from>
    <xdr:to>
      <xdr:col>6</xdr:col>
      <xdr:colOff>533400</xdr:colOff>
      <xdr:row>40</xdr:row>
      <xdr:rowOff>249114</xdr:rowOff>
    </xdr:to>
    <xdr:sp macro="" textlink="">
      <xdr:nvSpPr>
        <xdr:cNvPr id="17" name="PIJL-OMHOOG 21">
          <a:extLst>
            <a:ext uri="{FF2B5EF4-FFF2-40B4-BE49-F238E27FC236}">
              <a16:creationId xmlns:a16="http://schemas.microsoft.com/office/drawing/2014/main" id="{D23229A5-1AAC-4E5F-8CC8-112A54A98796}"/>
            </a:ext>
          </a:extLst>
        </xdr:cNvPr>
        <xdr:cNvSpPr/>
      </xdr:nvSpPr>
      <xdr:spPr bwMode="auto">
        <a:xfrm>
          <a:off x="5742940" y="8371840"/>
          <a:ext cx="795020" cy="2865314"/>
        </a:xfrm>
        <a:prstGeom prst="upArrow">
          <a:avLst/>
        </a:prstGeom>
        <a:gradFill>
          <a:gsLst>
            <a:gs pos="35000">
              <a:srgbClr val="FFFF99"/>
            </a:gs>
            <a:gs pos="0">
              <a:srgbClr val="FFFFCC"/>
            </a:gs>
            <a:gs pos="82000">
              <a:srgbClr val="FFFF99"/>
            </a:gs>
            <a:gs pos="100000">
              <a:srgbClr val="00FF0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>
              <a:latin typeface="Comic Sans MS" panose="030F0702030302020204" pitchFamily="66" charset="0"/>
            </a:rPr>
            <a:t>naar 1F - 2F - 1S</a:t>
          </a:r>
        </a:p>
      </xdr:txBody>
    </xdr:sp>
    <xdr:clientData/>
  </xdr:twoCellAnchor>
  <xdr:twoCellAnchor>
    <xdr:from>
      <xdr:col>7</xdr:col>
      <xdr:colOff>101</xdr:colOff>
      <xdr:row>4</xdr:row>
      <xdr:rowOff>246791</xdr:rowOff>
    </xdr:from>
    <xdr:to>
      <xdr:col>34</xdr:col>
      <xdr:colOff>249184</xdr:colOff>
      <xdr:row>41</xdr:row>
      <xdr:rowOff>214311</xdr:rowOff>
    </xdr:to>
    <xdr:graphicFrame macro="">
      <xdr:nvGraphicFramePr>
        <xdr:cNvPr id="18" name="Grafiek 17">
          <a:extLst>
            <a:ext uri="{FF2B5EF4-FFF2-40B4-BE49-F238E27FC236}">
              <a16:creationId xmlns:a16="http://schemas.microsoft.com/office/drawing/2014/main" id="{FB25016E-7BAC-41B8-9303-ACC184EA65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1</xdr:row>
      <xdr:rowOff>26276</xdr:rowOff>
    </xdr:from>
    <xdr:to>
      <xdr:col>1</xdr:col>
      <xdr:colOff>879117</xdr:colOff>
      <xdr:row>2</xdr:row>
      <xdr:rowOff>665168</xdr:rowOff>
    </xdr:to>
    <xdr:sp macro="" textlink="">
      <xdr:nvSpPr>
        <xdr:cNvPr id="19" name="Rechthoek: afgeronde hoeken 1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D80186B-F5C8-4AD7-83DD-756C7FC14C4F}"/>
            </a:ext>
          </a:extLst>
        </xdr:cNvPr>
        <xdr:cNvSpPr/>
      </xdr:nvSpPr>
      <xdr:spPr>
        <a:xfrm>
          <a:off x="441960" y="1298816"/>
          <a:ext cx="879117" cy="875112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START</a:t>
          </a:r>
          <a:endParaRPr lang="nl-NL" sz="1100" b="1" i="0" u="none" strike="noStrike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</xdr:txBody>
    </xdr:sp>
    <xdr:clientData fPrintsWithSheet="0"/>
  </xdr:twoCellAnchor>
  <xdr:twoCellAnchor>
    <xdr:from>
      <xdr:col>1</xdr:col>
      <xdr:colOff>982969</xdr:colOff>
      <xdr:row>1</xdr:row>
      <xdr:rowOff>21508</xdr:rowOff>
    </xdr:from>
    <xdr:to>
      <xdr:col>1</xdr:col>
      <xdr:colOff>1863969</xdr:colOff>
      <xdr:row>2</xdr:row>
      <xdr:rowOff>660400</xdr:rowOff>
    </xdr:to>
    <xdr:sp macro="" textlink="">
      <xdr:nvSpPr>
        <xdr:cNvPr id="20" name="Rechthoek: afgeronde hoeken 1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3408E99-D7C7-41D8-84D7-FDA86235F291}"/>
            </a:ext>
          </a:extLst>
        </xdr:cNvPr>
        <xdr:cNvSpPr/>
      </xdr:nvSpPr>
      <xdr:spPr>
        <a:xfrm>
          <a:off x="1424929" y="1294048"/>
          <a:ext cx="881000" cy="875112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M4</a:t>
          </a:r>
          <a:endParaRPr lang="nl-NL" sz="1100" b="1" i="0" u="none" strike="noStrike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 fPrintsWithSheet="0"/>
  </xdr:twoCellAnchor>
  <xdr:twoCellAnchor>
    <xdr:from>
      <xdr:col>1</xdr:col>
      <xdr:colOff>1979717</xdr:colOff>
      <xdr:row>1</xdr:row>
      <xdr:rowOff>21508</xdr:rowOff>
    </xdr:from>
    <xdr:to>
      <xdr:col>2</xdr:col>
      <xdr:colOff>36147</xdr:colOff>
      <xdr:row>2</xdr:row>
      <xdr:rowOff>660400</xdr:rowOff>
    </xdr:to>
    <xdr:sp macro="" textlink="">
      <xdr:nvSpPr>
        <xdr:cNvPr id="21" name="Rechthoek: afgeronde hoeken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A88DECB-3EBE-4028-8474-76B901912595}"/>
            </a:ext>
          </a:extLst>
        </xdr:cNvPr>
        <xdr:cNvSpPr/>
      </xdr:nvSpPr>
      <xdr:spPr>
        <a:xfrm>
          <a:off x="2421677" y="1294048"/>
          <a:ext cx="891070" cy="875112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E4</a:t>
          </a:r>
          <a:endParaRPr lang="nl-NL" sz="1100" b="1" i="0" u="none" strike="noStrike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 fPrintsWithSheet="0"/>
  </xdr:twoCellAnchor>
  <xdr:twoCellAnchor>
    <xdr:from>
      <xdr:col>0</xdr:col>
      <xdr:colOff>419100</xdr:colOff>
      <xdr:row>3</xdr:row>
      <xdr:rowOff>70338</xdr:rowOff>
    </xdr:from>
    <xdr:to>
      <xdr:col>2</xdr:col>
      <xdr:colOff>36147</xdr:colOff>
      <xdr:row>5</xdr:row>
      <xdr:rowOff>103112</xdr:rowOff>
    </xdr:to>
    <xdr:sp macro="" textlink="">
      <xdr:nvSpPr>
        <xdr:cNvPr id="22" name="Rechthoek: afgeronde hoeken 2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56ABEF9-09CA-4A20-9B5E-B6825FF4969A}"/>
            </a:ext>
          </a:extLst>
        </xdr:cNvPr>
        <xdr:cNvSpPr/>
      </xdr:nvSpPr>
      <xdr:spPr>
        <a:xfrm>
          <a:off x="419100" y="2280138"/>
          <a:ext cx="2893647" cy="634754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KINDGESPREK</a:t>
          </a:r>
          <a:endParaRPr lang="nl-NL" sz="1100" b="1" i="0" u="none" strike="noStrike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 fPrintsWithSheet="0"/>
  </xdr:twoCellAnchor>
  <xdr:twoCellAnchor>
    <xdr:from>
      <xdr:col>3</xdr:col>
      <xdr:colOff>15240</xdr:colOff>
      <xdr:row>65</xdr:row>
      <xdr:rowOff>124460</xdr:rowOff>
    </xdr:from>
    <xdr:to>
      <xdr:col>12</xdr:col>
      <xdr:colOff>27940</xdr:colOff>
      <xdr:row>92</xdr:row>
      <xdr:rowOff>137160</xdr:rowOff>
    </xdr:to>
    <xdr:sp macro="" textlink="" fLocksText="0">
      <xdr:nvSpPr>
        <xdr:cNvPr id="23" name="Tekstvak 22">
          <a:extLst>
            <a:ext uri="{FF2B5EF4-FFF2-40B4-BE49-F238E27FC236}">
              <a16:creationId xmlns:a16="http://schemas.microsoft.com/office/drawing/2014/main" id="{17F089D4-571B-4991-8392-88DB6F5317A2}"/>
            </a:ext>
          </a:extLst>
        </xdr:cNvPr>
        <xdr:cNvSpPr txBox="1"/>
      </xdr:nvSpPr>
      <xdr:spPr>
        <a:xfrm>
          <a:off x="3566160" y="25537160"/>
          <a:ext cx="6543040" cy="8928100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000">
            <a:latin typeface="+mn-lt"/>
          </a:endParaRPr>
        </a:p>
      </xdr:txBody>
    </xdr:sp>
    <xdr:clientData/>
  </xdr:twoCellAnchor>
  <xdr:twoCellAnchor>
    <xdr:from>
      <xdr:col>2</xdr:col>
      <xdr:colOff>76200</xdr:colOff>
      <xdr:row>46</xdr:row>
      <xdr:rowOff>1346200</xdr:rowOff>
    </xdr:from>
    <xdr:to>
      <xdr:col>12</xdr:col>
      <xdr:colOff>152400</xdr:colOff>
      <xdr:row>93</xdr:row>
      <xdr:rowOff>45720</xdr:rowOff>
    </xdr:to>
    <xdr:sp macro="" textlink="">
      <xdr:nvSpPr>
        <xdr:cNvPr id="24" name="Rechthoek: afgeronde hoeken 23">
          <a:extLst>
            <a:ext uri="{FF2B5EF4-FFF2-40B4-BE49-F238E27FC236}">
              <a16:creationId xmlns:a16="http://schemas.microsoft.com/office/drawing/2014/main" id="{F25C8C01-D4AB-4DC0-B88D-301AD11F149A}"/>
            </a:ext>
          </a:extLst>
        </xdr:cNvPr>
        <xdr:cNvSpPr/>
      </xdr:nvSpPr>
      <xdr:spPr>
        <a:xfrm>
          <a:off x="3352800" y="15687040"/>
          <a:ext cx="6880860" cy="18930620"/>
        </a:xfrm>
        <a:prstGeom prst="roundRect">
          <a:avLst>
            <a:gd name="adj" fmla="val 2178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12</xdr:col>
      <xdr:colOff>381000</xdr:colOff>
      <xdr:row>46</xdr:row>
      <xdr:rowOff>1295400</xdr:rowOff>
    </xdr:from>
    <xdr:to>
      <xdr:col>23</xdr:col>
      <xdr:colOff>127000</xdr:colOff>
      <xdr:row>93</xdr:row>
      <xdr:rowOff>38100</xdr:rowOff>
    </xdr:to>
    <xdr:sp macro="" textlink="">
      <xdr:nvSpPr>
        <xdr:cNvPr id="25" name="Rechthoek: afgeronde hoeken 24">
          <a:extLst>
            <a:ext uri="{FF2B5EF4-FFF2-40B4-BE49-F238E27FC236}">
              <a16:creationId xmlns:a16="http://schemas.microsoft.com/office/drawing/2014/main" id="{D39CD619-3755-4083-AEA4-608AC833DA0D}"/>
            </a:ext>
          </a:extLst>
        </xdr:cNvPr>
        <xdr:cNvSpPr/>
      </xdr:nvSpPr>
      <xdr:spPr>
        <a:xfrm>
          <a:off x="10462260" y="15636240"/>
          <a:ext cx="6954520" cy="18973800"/>
        </a:xfrm>
        <a:prstGeom prst="roundRect">
          <a:avLst>
            <a:gd name="adj" fmla="val 3800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23</xdr:col>
      <xdr:colOff>411480</xdr:colOff>
      <xdr:row>46</xdr:row>
      <xdr:rowOff>1295400</xdr:rowOff>
    </xdr:from>
    <xdr:to>
      <xdr:col>34</xdr:col>
      <xdr:colOff>304800</xdr:colOff>
      <xdr:row>93</xdr:row>
      <xdr:rowOff>50800</xdr:rowOff>
    </xdr:to>
    <xdr:sp macro="" textlink="">
      <xdr:nvSpPr>
        <xdr:cNvPr id="26" name="Rechthoek: afgeronde hoeken 25">
          <a:extLst>
            <a:ext uri="{FF2B5EF4-FFF2-40B4-BE49-F238E27FC236}">
              <a16:creationId xmlns:a16="http://schemas.microsoft.com/office/drawing/2014/main" id="{A5CE6F55-54D2-403A-A65C-FA4D9CB8E8F9}"/>
            </a:ext>
          </a:extLst>
        </xdr:cNvPr>
        <xdr:cNvSpPr/>
      </xdr:nvSpPr>
      <xdr:spPr>
        <a:xfrm>
          <a:off x="17701260" y="15636240"/>
          <a:ext cx="7018020" cy="18986500"/>
        </a:xfrm>
        <a:prstGeom prst="roundRect">
          <a:avLst>
            <a:gd name="adj" fmla="val 2516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12</xdr:col>
      <xdr:colOff>469900</xdr:colOff>
      <xdr:row>65</xdr:row>
      <xdr:rowOff>127000</xdr:rowOff>
    </xdr:from>
    <xdr:to>
      <xdr:col>23</xdr:col>
      <xdr:colOff>63500</xdr:colOff>
      <xdr:row>92</xdr:row>
      <xdr:rowOff>139700</xdr:rowOff>
    </xdr:to>
    <xdr:sp macro="" textlink="" fLocksText="0">
      <xdr:nvSpPr>
        <xdr:cNvPr id="27" name="Tekstvak 26">
          <a:extLst>
            <a:ext uri="{FF2B5EF4-FFF2-40B4-BE49-F238E27FC236}">
              <a16:creationId xmlns:a16="http://schemas.microsoft.com/office/drawing/2014/main" id="{CE28AEBD-AB86-4253-8B94-66643D01A674}"/>
            </a:ext>
          </a:extLst>
        </xdr:cNvPr>
        <xdr:cNvSpPr txBox="1"/>
      </xdr:nvSpPr>
      <xdr:spPr>
        <a:xfrm>
          <a:off x="10551160" y="25539700"/>
          <a:ext cx="6802120" cy="8928100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000">
            <a:latin typeface="+mn-lt"/>
          </a:endParaRPr>
        </a:p>
      </xdr:txBody>
    </xdr:sp>
    <xdr:clientData/>
  </xdr:twoCellAnchor>
  <xdr:twoCellAnchor>
    <xdr:from>
      <xdr:col>23</xdr:col>
      <xdr:colOff>546100</xdr:colOff>
      <xdr:row>65</xdr:row>
      <xdr:rowOff>139700</xdr:rowOff>
    </xdr:from>
    <xdr:to>
      <xdr:col>34</xdr:col>
      <xdr:colOff>127000</xdr:colOff>
      <xdr:row>92</xdr:row>
      <xdr:rowOff>152400</xdr:rowOff>
    </xdr:to>
    <xdr:sp macro="" textlink="" fLocksText="0">
      <xdr:nvSpPr>
        <xdr:cNvPr id="28" name="Tekstvak 27">
          <a:extLst>
            <a:ext uri="{FF2B5EF4-FFF2-40B4-BE49-F238E27FC236}">
              <a16:creationId xmlns:a16="http://schemas.microsoft.com/office/drawing/2014/main" id="{3A643CC0-3C29-44FB-AFF4-2B7DD4DE344A}"/>
            </a:ext>
          </a:extLst>
        </xdr:cNvPr>
        <xdr:cNvSpPr txBox="1"/>
      </xdr:nvSpPr>
      <xdr:spPr>
        <a:xfrm>
          <a:off x="17835880" y="25552400"/>
          <a:ext cx="6743700" cy="8928100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000">
            <a:latin typeface="+mn-lt"/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279400</xdr:colOff>
      <xdr:row>30</xdr:row>
      <xdr:rowOff>50800</xdr:rowOff>
    </xdr:from>
    <xdr:to>
      <xdr:col>40</xdr:col>
      <xdr:colOff>406400</xdr:colOff>
      <xdr:row>133</xdr:row>
      <xdr:rowOff>228600</xdr:rowOff>
    </xdr:to>
    <xdr:sp macro="" textlink="">
      <xdr:nvSpPr>
        <xdr:cNvPr id="2" name="Rechthoek 1">
          <a:extLst>
            <a:ext uri="{FF2B5EF4-FFF2-40B4-BE49-F238E27FC236}">
              <a16:creationId xmlns:a16="http://schemas.microsoft.com/office/drawing/2014/main" id="{A84BEF15-FF87-455D-B503-A443A5DCBEA2}"/>
            </a:ext>
          </a:extLst>
        </xdr:cNvPr>
        <xdr:cNvSpPr/>
      </xdr:nvSpPr>
      <xdr:spPr>
        <a:xfrm>
          <a:off x="5697220" y="9263380"/>
          <a:ext cx="21386800" cy="25186640"/>
        </a:xfrm>
        <a:prstGeom prst="rect">
          <a:avLst/>
        </a:prstGeom>
        <a:noFill/>
        <a:ln w="381000"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twoCellAnchor>
    <xdr:from>
      <xdr:col>6</xdr:col>
      <xdr:colOff>98404</xdr:colOff>
      <xdr:row>115</xdr:row>
      <xdr:rowOff>107292</xdr:rowOff>
    </xdr:from>
    <xdr:to>
      <xdr:col>22</xdr:col>
      <xdr:colOff>249074</xdr:colOff>
      <xdr:row>130</xdr:row>
      <xdr:rowOff>193511</xdr:rowOff>
    </xdr:to>
    <xdr:sp macro="" textlink="">
      <xdr:nvSpPr>
        <xdr:cNvPr id="3" name="Rechthoek 2">
          <a:extLst>
            <a:ext uri="{FF2B5EF4-FFF2-40B4-BE49-F238E27FC236}">
              <a16:creationId xmlns:a16="http://schemas.microsoft.com/office/drawing/2014/main" id="{42F0B4F8-0ED1-41F5-B4DE-71C01DBF2197}"/>
            </a:ext>
          </a:extLst>
        </xdr:cNvPr>
        <xdr:cNvSpPr/>
      </xdr:nvSpPr>
      <xdr:spPr>
        <a:xfrm rot="21418421">
          <a:off x="6110584" y="29939592"/>
          <a:ext cx="9660430" cy="3743819"/>
        </a:xfrm>
        <a:custGeom>
          <a:avLst/>
          <a:gdLst>
            <a:gd name="csX0" fmla="*/ 0 w 9660430"/>
            <a:gd name="csY0" fmla="*/ 0 h 3743819"/>
            <a:gd name="csX1" fmla="*/ 278448 w 9660430"/>
            <a:gd name="csY1" fmla="*/ 0 h 3743819"/>
            <a:gd name="csX2" fmla="*/ 556895 w 9660430"/>
            <a:gd name="csY2" fmla="*/ 0 h 3743819"/>
            <a:gd name="csX3" fmla="*/ 1125156 w 9660430"/>
            <a:gd name="csY3" fmla="*/ 0 h 3743819"/>
            <a:gd name="csX4" fmla="*/ 1886625 w 9660430"/>
            <a:gd name="csY4" fmla="*/ 0 h 3743819"/>
            <a:gd name="csX5" fmla="*/ 2358281 w 9660430"/>
            <a:gd name="csY5" fmla="*/ 0 h 3743819"/>
            <a:gd name="csX6" fmla="*/ 2926542 w 9660430"/>
            <a:gd name="csY6" fmla="*/ 0 h 3743819"/>
            <a:gd name="csX7" fmla="*/ 3398198 w 9660430"/>
            <a:gd name="csY7" fmla="*/ 0 h 3743819"/>
            <a:gd name="csX8" fmla="*/ 4063063 w 9660430"/>
            <a:gd name="csY8" fmla="*/ 0 h 3743819"/>
            <a:gd name="csX9" fmla="*/ 4438115 w 9660430"/>
            <a:gd name="csY9" fmla="*/ 0 h 3743819"/>
            <a:gd name="csX10" fmla="*/ 5102980 w 9660430"/>
            <a:gd name="csY10" fmla="*/ 0 h 3743819"/>
            <a:gd name="csX11" fmla="*/ 5574636 w 9660430"/>
            <a:gd name="csY11" fmla="*/ 0 h 3743819"/>
            <a:gd name="csX12" fmla="*/ 5949688 w 9660430"/>
            <a:gd name="csY12" fmla="*/ 0 h 3743819"/>
            <a:gd name="csX13" fmla="*/ 6421345 w 9660430"/>
            <a:gd name="csY13" fmla="*/ 0 h 3743819"/>
            <a:gd name="csX14" fmla="*/ 6893001 w 9660430"/>
            <a:gd name="csY14" fmla="*/ 0 h 3743819"/>
            <a:gd name="csX15" fmla="*/ 7268053 w 9660430"/>
            <a:gd name="csY15" fmla="*/ 0 h 3743819"/>
            <a:gd name="csX16" fmla="*/ 7546501 w 9660430"/>
            <a:gd name="csY16" fmla="*/ 0 h 3743819"/>
            <a:gd name="csX17" fmla="*/ 7921553 w 9660430"/>
            <a:gd name="csY17" fmla="*/ 0 h 3743819"/>
            <a:gd name="csX18" fmla="*/ 8296605 w 9660430"/>
            <a:gd name="csY18" fmla="*/ 0 h 3743819"/>
            <a:gd name="csX19" fmla="*/ 8671657 w 9660430"/>
            <a:gd name="csY19" fmla="*/ 0 h 3743819"/>
            <a:gd name="csX20" fmla="*/ 9046709 w 9660430"/>
            <a:gd name="csY20" fmla="*/ 0 h 3743819"/>
            <a:gd name="csX21" fmla="*/ 9660430 w 9660430"/>
            <a:gd name="csY21" fmla="*/ 0 h 3743819"/>
            <a:gd name="csX22" fmla="*/ 9660430 w 9660430"/>
            <a:gd name="csY22" fmla="*/ 534831 h 3743819"/>
            <a:gd name="csX23" fmla="*/ 9660430 w 9660430"/>
            <a:gd name="csY23" fmla="*/ 1107101 h 3743819"/>
            <a:gd name="csX24" fmla="*/ 9660430 w 9660430"/>
            <a:gd name="csY24" fmla="*/ 1679370 h 3743819"/>
            <a:gd name="csX25" fmla="*/ 9660430 w 9660430"/>
            <a:gd name="csY25" fmla="*/ 2176763 h 3743819"/>
            <a:gd name="csX26" fmla="*/ 9660430 w 9660430"/>
            <a:gd name="csY26" fmla="*/ 2711595 h 3743819"/>
            <a:gd name="csX27" fmla="*/ 9660430 w 9660430"/>
            <a:gd name="csY27" fmla="*/ 3208988 h 3743819"/>
            <a:gd name="csX28" fmla="*/ 9660430 w 9660430"/>
            <a:gd name="csY28" fmla="*/ 3743819 h 3743819"/>
            <a:gd name="csX29" fmla="*/ 8898961 w 9660430"/>
            <a:gd name="csY29" fmla="*/ 3743819 h 3743819"/>
            <a:gd name="csX30" fmla="*/ 8620513 w 9660430"/>
            <a:gd name="csY30" fmla="*/ 3743819 h 3743819"/>
            <a:gd name="csX31" fmla="*/ 8245461 w 9660430"/>
            <a:gd name="csY31" fmla="*/ 3743819 h 3743819"/>
            <a:gd name="csX32" fmla="*/ 7870409 w 9660430"/>
            <a:gd name="csY32" fmla="*/ 3743819 h 3743819"/>
            <a:gd name="csX33" fmla="*/ 7495357 w 9660430"/>
            <a:gd name="csY33" fmla="*/ 3743819 h 3743819"/>
            <a:gd name="csX34" fmla="*/ 6927097 w 9660430"/>
            <a:gd name="csY34" fmla="*/ 3743819 h 3743819"/>
            <a:gd name="csX35" fmla="*/ 6358836 w 9660430"/>
            <a:gd name="csY35" fmla="*/ 3743819 h 3743819"/>
            <a:gd name="csX36" fmla="*/ 6080388 w 9660430"/>
            <a:gd name="csY36" fmla="*/ 3743819 h 3743819"/>
            <a:gd name="csX37" fmla="*/ 5512128 w 9660430"/>
            <a:gd name="csY37" fmla="*/ 3743819 h 3743819"/>
            <a:gd name="csX38" fmla="*/ 4750659 w 9660430"/>
            <a:gd name="csY38" fmla="*/ 3743819 h 3743819"/>
            <a:gd name="csX39" fmla="*/ 4279002 w 9660430"/>
            <a:gd name="csY39" fmla="*/ 3743819 h 3743819"/>
            <a:gd name="csX40" fmla="*/ 3517533 w 9660430"/>
            <a:gd name="csY40" fmla="*/ 3743819 h 3743819"/>
            <a:gd name="csX41" fmla="*/ 2852668 w 9660430"/>
            <a:gd name="csY41" fmla="*/ 3743819 h 3743819"/>
            <a:gd name="csX42" fmla="*/ 2187803 w 9660430"/>
            <a:gd name="csY42" fmla="*/ 3743819 h 3743819"/>
            <a:gd name="csX43" fmla="*/ 1716147 w 9660430"/>
            <a:gd name="csY43" fmla="*/ 3743819 h 3743819"/>
            <a:gd name="csX44" fmla="*/ 1437699 w 9660430"/>
            <a:gd name="csY44" fmla="*/ 3743819 h 3743819"/>
            <a:gd name="csX45" fmla="*/ 869439 w 9660430"/>
            <a:gd name="csY45" fmla="*/ 3743819 h 3743819"/>
            <a:gd name="csX46" fmla="*/ 0 w 9660430"/>
            <a:gd name="csY46" fmla="*/ 3743819 h 3743819"/>
            <a:gd name="csX47" fmla="*/ 0 w 9660430"/>
            <a:gd name="csY47" fmla="*/ 3208988 h 3743819"/>
            <a:gd name="csX48" fmla="*/ 0 w 9660430"/>
            <a:gd name="csY48" fmla="*/ 2749033 h 3743819"/>
            <a:gd name="csX49" fmla="*/ 0 w 9660430"/>
            <a:gd name="csY49" fmla="*/ 2289078 h 3743819"/>
            <a:gd name="csX50" fmla="*/ 0 w 9660430"/>
            <a:gd name="csY50" fmla="*/ 1866561 h 3743819"/>
            <a:gd name="csX51" fmla="*/ 0 w 9660430"/>
            <a:gd name="csY51" fmla="*/ 1369168 h 3743819"/>
            <a:gd name="csX52" fmla="*/ 0 w 9660430"/>
            <a:gd name="csY52" fmla="*/ 946651 h 3743819"/>
            <a:gd name="csX53" fmla="*/ 0 w 9660430"/>
            <a:gd name="csY53" fmla="*/ 0 h 3743819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  <a:cxn ang="0">
              <a:pos x="csX47" y="csY47"/>
            </a:cxn>
            <a:cxn ang="0">
              <a:pos x="csX48" y="csY48"/>
            </a:cxn>
            <a:cxn ang="0">
              <a:pos x="csX49" y="csY49"/>
            </a:cxn>
            <a:cxn ang="0">
              <a:pos x="csX50" y="csY50"/>
            </a:cxn>
            <a:cxn ang="0">
              <a:pos x="csX51" y="csY51"/>
            </a:cxn>
            <a:cxn ang="0">
              <a:pos x="csX52" y="csY52"/>
            </a:cxn>
            <a:cxn ang="0">
              <a:pos x="csX53" y="csY53"/>
            </a:cxn>
          </a:cxnLst>
          <a:rect l="l" t="t" r="r" b="b"/>
          <a:pathLst>
            <a:path w="9660430" h="3743819" extrusionOk="0">
              <a:moveTo>
                <a:pt x="0" y="0"/>
              </a:moveTo>
              <a:cubicBezTo>
                <a:pt x="77888" y="-8415"/>
                <a:pt x="170354" y="4459"/>
                <a:pt x="278448" y="0"/>
              </a:cubicBezTo>
              <a:cubicBezTo>
                <a:pt x="386542" y="-4459"/>
                <a:pt x="431029" y="8894"/>
                <a:pt x="556895" y="0"/>
              </a:cubicBezTo>
              <a:cubicBezTo>
                <a:pt x="682761" y="-8894"/>
                <a:pt x="909821" y="34610"/>
                <a:pt x="1125156" y="0"/>
              </a:cubicBezTo>
              <a:cubicBezTo>
                <a:pt x="1340491" y="-34610"/>
                <a:pt x="1506933" y="22932"/>
                <a:pt x="1886625" y="0"/>
              </a:cubicBezTo>
              <a:cubicBezTo>
                <a:pt x="2266317" y="-22932"/>
                <a:pt x="2234172" y="39037"/>
                <a:pt x="2358281" y="0"/>
              </a:cubicBezTo>
              <a:cubicBezTo>
                <a:pt x="2482390" y="-39037"/>
                <a:pt x="2715024" y="57762"/>
                <a:pt x="2926542" y="0"/>
              </a:cubicBezTo>
              <a:cubicBezTo>
                <a:pt x="3138060" y="-57762"/>
                <a:pt x="3261178" y="48914"/>
                <a:pt x="3398198" y="0"/>
              </a:cubicBezTo>
              <a:cubicBezTo>
                <a:pt x="3535218" y="-48914"/>
                <a:pt x="3846920" y="32460"/>
                <a:pt x="4063063" y="0"/>
              </a:cubicBezTo>
              <a:cubicBezTo>
                <a:pt x="4279207" y="-32460"/>
                <a:pt x="4343834" y="23072"/>
                <a:pt x="4438115" y="0"/>
              </a:cubicBezTo>
              <a:cubicBezTo>
                <a:pt x="4532396" y="-23072"/>
                <a:pt x="4945611" y="13602"/>
                <a:pt x="5102980" y="0"/>
              </a:cubicBezTo>
              <a:cubicBezTo>
                <a:pt x="5260350" y="-13602"/>
                <a:pt x="5442473" y="2531"/>
                <a:pt x="5574636" y="0"/>
              </a:cubicBezTo>
              <a:cubicBezTo>
                <a:pt x="5706799" y="-2531"/>
                <a:pt x="5837860" y="6156"/>
                <a:pt x="5949688" y="0"/>
              </a:cubicBezTo>
              <a:cubicBezTo>
                <a:pt x="6061516" y="-6156"/>
                <a:pt x="6289400" y="22118"/>
                <a:pt x="6421345" y="0"/>
              </a:cubicBezTo>
              <a:cubicBezTo>
                <a:pt x="6553290" y="-22118"/>
                <a:pt x="6794580" y="47384"/>
                <a:pt x="6893001" y="0"/>
              </a:cubicBezTo>
              <a:cubicBezTo>
                <a:pt x="6991422" y="-47384"/>
                <a:pt x="7083021" y="28071"/>
                <a:pt x="7268053" y="0"/>
              </a:cubicBezTo>
              <a:cubicBezTo>
                <a:pt x="7453085" y="-28071"/>
                <a:pt x="7420363" y="12845"/>
                <a:pt x="7546501" y="0"/>
              </a:cubicBezTo>
              <a:cubicBezTo>
                <a:pt x="7672639" y="-12845"/>
                <a:pt x="7814580" y="44542"/>
                <a:pt x="7921553" y="0"/>
              </a:cubicBezTo>
              <a:cubicBezTo>
                <a:pt x="8028526" y="-44542"/>
                <a:pt x="8191856" y="33358"/>
                <a:pt x="8296605" y="0"/>
              </a:cubicBezTo>
              <a:cubicBezTo>
                <a:pt x="8401354" y="-33358"/>
                <a:pt x="8560958" y="23861"/>
                <a:pt x="8671657" y="0"/>
              </a:cubicBezTo>
              <a:cubicBezTo>
                <a:pt x="8782356" y="-23861"/>
                <a:pt x="8951041" y="17355"/>
                <a:pt x="9046709" y="0"/>
              </a:cubicBezTo>
              <a:cubicBezTo>
                <a:pt x="9142377" y="-17355"/>
                <a:pt x="9361437" y="5364"/>
                <a:pt x="9660430" y="0"/>
              </a:cubicBezTo>
              <a:cubicBezTo>
                <a:pt x="9679332" y="123128"/>
                <a:pt x="9626453" y="300926"/>
                <a:pt x="9660430" y="534831"/>
              </a:cubicBezTo>
              <a:cubicBezTo>
                <a:pt x="9694407" y="768736"/>
                <a:pt x="9634997" y="977726"/>
                <a:pt x="9660430" y="1107101"/>
              </a:cubicBezTo>
              <a:cubicBezTo>
                <a:pt x="9685863" y="1236476"/>
                <a:pt x="9604993" y="1493019"/>
                <a:pt x="9660430" y="1679370"/>
              </a:cubicBezTo>
              <a:cubicBezTo>
                <a:pt x="9715867" y="1865721"/>
                <a:pt x="9614135" y="2027376"/>
                <a:pt x="9660430" y="2176763"/>
              </a:cubicBezTo>
              <a:cubicBezTo>
                <a:pt x="9706725" y="2326150"/>
                <a:pt x="9651900" y="2482869"/>
                <a:pt x="9660430" y="2711595"/>
              </a:cubicBezTo>
              <a:cubicBezTo>
                <a:pt x="9668960" y="2940321"/>
                <a:pt x="9614190" y="2972573"/>
                <a:pt x="9660430" y="3208988"/>
              </a:cubicBezTo>
              <a:cubicBezTo>
                <a:pt x="9706670" y="3445403"/>
                <a:pt x="9654788" y="3506587"/>
                <a:pt x="9660430" y="3743819"/>
              </a:cubicBezTo>
              <a:cubicBezTo>
                <a:pt x="9443828" y="3788756"/>
                <a:pt x="9191734" y="3662736"/>
                <a:pt x="8898961" y="3743819"/>
              </a:cubicBezTo>
              <a:cubicBezTo>
                <a:pt x="8606188" y="3824902"/>
                <a:pt x="8723106" y="3717797"/>
                <a:pt x="8620513" y="3743819"/>
              </a:cubicBezTo>
              <a:cubicBezTo>
                <a:pt x="8517920" y="3769841"/>
                <a:pt x="8374935" y="3717133"/>
                <a:pt x="8245461" y="3743819"/>
              </a:cubicBezTo>
              <a:cubicBezTo>
                <a:pt x="8115987" y="3770505"/>
                <a:pt x="7945817" y="3701780"/>
                <a:pt x="7870409" y="3743819"/>
              </a:cubicBezTo>
              <a:cubicBezTo>
                <a:pt x="7795001" y="3785858"/>
                <a:pt x="7629931" y="3703849"/>
                <a:pt x="7495357" y="3743819"/>
              </a:cubicBezTo>
              <a:cubicBezTo>
                <a:pt x="7360783" y="3783789"/>
                <a:pt x="7073963" y="3704413"/>
                <a:pt x="6927097" y="3743819"/>
              </a:cubicBezTo>
              <a:cubicBezTo>
                <a:pt x="6780231" y="3783225"/>
                <a:pt x="6520349" y="3724575"/>
                <a:pt x="6358836" y="3743819"/>
              </a:cubicBezTo>
              <a:cubicBezTo>
                <a:pt x="6197323" y="3763063"/>
                <a:pt x="6182563" y="3743189"/>
                <a:pt x="6080388" y="3743819"/>
              </a:cubicBezTo>
              <a:cubicBezTo>
                <a:pt x="5978213" y="3744449"/>
                <a:pt x="5663118" y="3695720"/>
                <a:pt x="5512128" y="3743819"/>
              </a:cubicBezTo>
              <a:cubicBezTo>
                <a:pt x="5361138" y="3791918"/>
                <a:pt x="5033521" y="3737134"/>
                <a:pt x="4750659" y="3743819"/>
              </a:cubicBezTo>
              <a:cubicBezTo>
                <a:pt x="4467797" y="3750504"/>
                <a:pt x="4481235" y="3727227"/>
                <a:pt x="4279002" y="3743819"/>
              </a:cubicBezTo>
              <a:cubicBezTo>
                <a:pt x="4076769" y="3760411"/>
                <a:pt x="3750818" y="3709022"/>
                <a:pt x="3517533" y="3743819"/>
              </a:cubicBezTo>
              <a:cubicBezTo>
                <a:pt x="3284248" y="3778616"/>
                <a:pt x="3029299" y="3702008"/>
                <a:pt x="2852668" y="3743819"/>
              </a:cubicBezTo>
              <a:cubicBezTo>
                <a:pt x="2676038" y="3785630"/>
                <a:pt x="2382419" y="3696235"/>
                <a:pt x="2187803" y="3743819"/>
              </a:cubicBezTo>
              <a:cubicBezTo>
                <a:pt x="1993187" y="3791403"/>
                <a:pt x="1880484" y="3712923"/>
                <a:pt x="1716147" y="3743819"/>
              </a:cubicBezTo>
              <a:cubicBezTo>
                <a:pt x="1551810" y="3774715"/>
                <a:pt x="1497043" y="3713647"/>
                <a:pt x="1437699" y="3743819"/>
              </a:cubicBezTo>
              <a:cubicBezTo>
                <a:pt x="1378355" y="3773991"/>
                <a:pt x="1103326" y="3698963"/>
                <a:pt x="869439" y="3743819"/>
              </a:cubicBezTo>
              <a:cubicBezTo>
                <a:pt x="635552" y="3788675"/>
                <a:pt x="329415" y="3724696"/>
                <a:pt x="0" y="3743819"/>
              </a:cubicBezTo>
              <a:cubicBezTo>
                <a:pt x="-19449" y="3489538"/>
                <a:pt x="42918" y="3446575"/>
                <a:pt x="0" y="3208988"/>
              </a:cubicBezTo>
              <a:cubicBezTo>
                <a:pt x="-42918" y="2971401"/>
                <a:pt x="9227" y="2909569"/>
                <a:pt x="0" y="2749033"/>
              </a:cubicBezTo>
              <a:cubicBezTo>
                <a:pt x="-9227" y="2588498"/>
                <a:pt x="46955" y="2443356"/>
                <a:pt x="0" y="2289078"/>
              </a:cubicBezTo>
              <a:cubicBezTo>
                <a:pt x="-46955" y="2134800"/>
                <a:pt x="1895" y="1951321"/>
                <a:pt x="0" y="1866561"/>
              </a:cubicBezTo>
              <a:cubicBezTo>
                <a:pt x="-1895" y="1781801"/>
                <a:pt x="2967" y="1474874"/>
                <a:pt x="0" y="1369168"/>
              </a:cubicBezTo>
              <a:cubicBezTo>
                <a:pt x="-2967" y="1263462"/>
                <a:pt x="40158" y="1069920"/>
                <a:pt x="0" y="946651"/>
              </a:cubicBezTo>
              <a:cubicBezTo>
                <a:pt x="-40158" y="823382"/>
                <a:pt x="3364" y="272951"/>
                <a:pt x="0" y="0"/>
              </a:cubicBezTo>
              <a:close/>
            </a:path>
          </a:pathLst>
        </a:custGeom>
        <a:noFill/>
        <a:ln w="127000">
          <a:solidFill>
            <a:srgbClr val="00B0F0"/>
          </a:solidFill>
          <a:extLst>
            <a:ext uri="{C807C97D-BFC1-408E-A445-0C87EB9F89A2}">
              <ask:lineSketchStyleProps xmlns:ask="http://schemas.microsoft.com/office/drawing/2018/sketchyshapes" sd="681359694">
                <a:prstGeom prst="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twoCellAnchor>
    <xdr:from>
      <xdr:col>22</xdr:col>
      <xdr:colOff>320040</xdr:colOff>
      <xdr:row>83</xdr:row>
      <xdr:rowOff>15240</xdr:rowOff>
    </xdr:from>
    <xdr:to>
      <xdr:col>38</xdr:col>
      <xdr:colOff>101600</xdr:colOff>
      <xdr:row>97</xdr:row>
      <xdr:rowOff>190500</xdr:rowOff>
    </xdr:to>
    <xdr:sp macro="" textlink="">
      <xdr:nvSpPr>
        <xdr:cNvPr id="4" name="Rechthoek: afgeronde hoeken 3">
          <a:extLst>
            <a:ext uri="{FF2B5EF4-FFF2-40B4-BE49-F238E27FC236}">
              <a16:creationId xmlns:a16="http://schemas.microsoft.com/office/drawing/2014/main" id="{527375EA-4CF1-495D-9CED-44698F0CA667}"/>
            </a:ext>
          </a:extLst>
        </xdr:cNvPr>
        <xdr:cNvSpPr/>
      </xdr:nvSpPr>
      <xdr:spPr>
        <a:xfrm>
          <a:off x="15841980" y="22044660"/>
          <a:ext cx="9657080" cy="3589020"/>
        </a:xfrm>
        <a:custGeom>
          <a:avLst/>
          <a:gdLst>
            <a:gd name="csX0" fmla="*/ 0 w 9657080"/>
            <a:gd name="csY0" fmla="*/ 598182 h 3589020"/>
            <a:gd name="csX1" fmla="*/ 598182 w 9657080"/>
            <a:gd name="csY1" fmla="*/ 0 h 3589020"/>
            <a:gd name="csX2" fmla="*/ 908408 w 9657080"/>
            <a:gd name="csY2" fmla="*/ 0 h 3589020"/>
            <a:gd name="csX3" fmla="*/ 1557063 w 9657080"/>
            <a:gd name="csY3" fmla="*/ 0 h 3589020"/>
            <a:gd name="csX4" fmla="*/ 2121111 w 9657080"/>
            <a:gd name="csY4" fmla="*/ 0 h 3589020"/>
            <a:gd name="csX5" fmla="*/ 2854373 w 9657080"/>
            <a:gd name="csY5" fmla="*/ 0 h 3589020"/>
            <a:gd name="csX6" fmla="*/ 3587635 w 9657080"/>
            <a:gd name="csY6" fmla="*/ 0 h 3589020"/>
            <a:gd name="csX7" fmla="*/ 4236290 w 9657080"/>
            <a:gd name="csY7" fmla="*/ 0 h 3589020"/>
            <a:gd name="csX8" fmla="*/ 4715730 w 9657080"/>
            <a:gd name="csY8" fmla="*/ 0 h 3589020"/>
            <a:gd name="csX9" fmla="*/ 5110564 w 9657080"/>
            <a:gd name="csY9" fmla="*/ 0 h 3589020"/>
            <a:gd name="csX10" fmla="*/ 5674612 w 9657080"/>
            <a:gd name="csY10" fmla="*/ 0 h 3589020"/>
            <a:gd name="csX11" fmla="*/ 6154052 w 9657080"/>
            <a:gd name="csY11" fmla="*/ 0 h 3589020"/>
            <a:gd name="csX12" fmla="*/ 6718100 w 9657080"/>
            <a:gd name="csY12" fmla="*/ 0 h 3589020"/>
            <a:gd name="csX13" fmla="*/ 7028326 w 9657080"/>
            <a:gd name="csY13" fmla="*/ 0 h 3589020"/>
            <a:gd name="csX14" fmla="*/ 7338552 w 9657080"/>
            <a:gd name="csY14" fmla="*/ 0 h 3589020"/>
            <a:gd name="csX15" fmla="*/ 7987207 w 9657080"/>
            <a:gd name="csY15" fmla="*/ 0 h 3589020"/>
            <a:gd name="csX16" fmla="*/ 8551255 w 9657080"/>
            <a:gd name="csY16" fmla="*/ 0 h 3589020"/>
            <a:gd name="csX17" fmla="*/ 9058898 w 9657080"/>
            <a:gd name="csY17" fmla="*/ 0 h 3589020"/>
            <a:gd name="csX18" fmla="*/ 9657080 w 9657080"/>
            <a:gd name="csY18" fmla="*/ 598182 h 3589020"/>
            <a:gd name="csX19" fmla="*/ 9657080 w 9657080"/>
            <a:gd name="csY19" fmla="*/ 1220273 h 3589020"/>
            <a:gd name="csX20" fmla="*/ 9657080 w 9657080"/>
            <a:gd name="csY20" fmla="*/ 1770583 h 3589020"/>
            <a:gd name="csX21" fmla="*/ 9657080 w 9657080"/>
            <a:gd name="csY21" fmla="*/ 2344821 h 3589020"/>
            <a:gd name="csX22" fmla="*/ 9657080 w 9657080"/>
            <a:gd name="csY22" fmla="*/ 2990838 h 3589020"/>
            <a:gd name="csX23" fmla="*/ 9058898 w 9657080"/>
            <a:gd name="csY23" fmla="*/ 3589020 h 3589020"/>
            <a:gd name="csX24" fmla="*/ 8494850 w 9657080"/>
            <a:gd name="csY24" fmla="*/ 3589020 h 3589020"/>
            <a:gd name="csX25" fmla="*/ 8184624 w 9657080"/>
            <a:gd name="csY25" fmla="*/ 3589020 h 3589020"/>
            <a:gd name="csX26" fmla="*/ 7789791 w 9657080"/>
            <a:gd name="csY26" fmla="*/ 3589020 h 3589020"/>
            <a:gd name="csX27" fmla="*/ 7225743 w 9657080"/>
            <a:gd name="csY27" fmla="*/ 3589020 h 3589020"/>
            <a:gd name="csX28" fmla="*/ 6915517 w 9657080"/>
            <a:gd name="csY28" fmla="*/ 3589020 h 3589020"/>
            <a:gd name="csX29" fmla="*/ 6351469 w 9657080"/>
            <a:gd name="csY29" fmla="*/ 3589020 h 3589020"/>
            <a:gd name="csX30" fmla="*/ 6041243 w 9657080"/>
            <a:gd name="csY30" fmla="*/ 3589020 h 3589020"/>
            <a:gd name="csX31" fmla="*/ 5477195 w 9657080"/>
            <a:gd name="csY31" fmla="*/ 3589020 h 3589020"/>
            <a:gd name="csX32" fmla="*/ 4913147 w 9657080"/>
            <a:gd name="csY32" fmla="*/ 3589020 h 3589020"/>
            <a:gd name="csX33" fmla="*/ 4264492 w 9657080"/>
            <a:gd name="csY33" fmla="*/ 3589020 h 3589020"/>
            <a:gd name="csX34" fmla="*/ 3785052 w 9657080"/>
            <a:gd name="csY34" fmla="*/ 3589020 h 3589020"/>
            <a:gd name="csX35" fmla="*/ 3221004 w 9657080"/>
            <a:gd name="csY35" fmla="*/ 3589020 h 3589020"/>
            <a:gd name="csX36" fmla="*/ 2741563 w 9657080"/>
            <a:gd name="csY36" fmla="*/ 3589020 h 3589020"/>
            <a:gd name="csX37" fmla="*/ 2346730 w 9657080"/>
            <a:gd name="csY37" fmla="*/ 3589020 h 3589020"/>
            <a:gd name="csX38" fmla="*/ 1951897 w 9657080"/>
            <a:gd name="csY38" fmla="*/ 3589020 h 3589020"/>
            <a:gd name="csX39" fmla="*/ 1641670 w 9657080"/>
            <a:gd name="csY39" fmla="*/ 3589020 h 3589020"/>
            <a:gd name="csX40" fmla="*/ 1246837 w 9657080"/>
            <a:gd name="csY40" fmla="*/ 3589020 h 3589020"/>
            <a:gd name="csX41" fmla="*/ 598182 w 9657080"/>
            <a:gd name="csY41" fmla="*/ 3589020 h 3589020"/>
            <a:gd name="csX42" fmla="*/ 0 w 9657080"/>
            <a:gd name="csY42" fmla="*/ 2990838 h 3589020"/>
            <a:gd name="csX43" fmla="*/ 0 w 9657080"/>
            <a:gd name="csY43" fmla="*/ 2440527 h 3589020"/>
            <a:gd name="csX44" fmla="*/ 0 w 9657080"/>
            <a:gd name="csY44" fmla="*/ 1914143 h 3589020"/>
            <a:gd name="csX45" fmla="*/ 0 w 9657080"/>
            <a:gd name="csY45" fmla="*/ 1363832 h 3589020"/>
            <a:gd name="csX46" fmla="*/ 0 w 9657080"/>
            <a:gd name="csY46" fmla="*/ 598182 h 3589020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</a:cxnLst>
          <a:rect l="l" t="t" r="r" b="b"/>
          <a:pathLst>
            <a:path w="9657080" h="3589020" extrusionOk="0">
              <a:moveTo>
                <a:pt x="0" y="598182"/>
              </a:moveTo>
              <a:cubicBezTo>
                <a:pt x="-43977" y="340424"/>
                <a:pt x="283223" y="4120"/>
                <a:pt x="598182" y="0"/>
              </a:cubicBezTo>
              <a:cubicBezTo>
                <a:pt x="690374" y="-34368"/>
                <a:pt x="768762" y="23249"/>
                <a:pt x="908408" y="0"/>
              </a:cubicBezTo>
              <a:cubicBezTo>
                <a:pt x="1048054" y="-23249"/>
                <a:pt x="1324679" y="49748"/>
                <a:pt x="1557063" y="0"/>
              </a:cubicBezTo>
              <a:cubicBezTo>
                <a:pt x="1789448" y="-49748"/>
                <a:pt x="1868053" y="24780"/>
                <a:pt x="2121111" y="0"/>
              </a:cubicBezTo>
              <a:cubicBezTo>
                <a:pt x="2374169" y="-24780"/>
                <a:pt x="2674366" y="17948"/>
                <a:pt x="2854373" y="0"/>
              </a:cubicBezTo>
              <a:cubicBezTo>
                <a:pt x="3034380" y="-17948"/>
                <a:pt x="3278528" y="4454"/>
                <a:pt x="3587635" y="0"/>
              </a:cubicBezTo>
              <a:cubicBezTo>
                <a:pt x="3896742" y="-4454"/>
                <a:pt x="4100103" y="67406"/>
                <a:pt x="4236290" y="0"/>
              </a:cubicBezTo>
              <a:cubicBezTo>
                <a:pt x="4372478" y="-67406"/>
                <a:pt x="4487092" y="19324"/>
                <a:pt x="4715730" y="0"/>
              </a:cubicBezTo>
              <a:cubicBezTo>
                <a:pt x="4944368" y="-19324"/>
                <a:pt x="5018374" y="3640"/>
                <a:pt x="5110564" y="0"/>
              </a:cubicBezTo>
              <a:cubicBezTo>
                <a:pt x="5202754" y="-3640"/>
                <a:pt x="5407708" y="50042"/>
                <a:pt x="5674612" y="0"/>
              </a:cubicBezTo>
              <a:cubicBezTo>
                <a:pt x="5941516" y="-50042"/>
                <a:pt x="6054438" y="44787"/>
                <a:pt x="6154052" y="0"/>
              </a:cubicBezTo>
              <a:cubicBezTo>
                <a:pt x="6253666" y="-44787"/>
                <a:pt x="6448858" y="29490"/>
                <a:pt x="6718100" y="0"/>
              </a:cubicBezTo>
              <a:cubicBezTo>
                <a:pt x="6987342" y="-29490"/>
                <a:pt x="6942700" y="11896"/>
                <a:pt x="7028326" y="0"/>
              </a:cubicBezTo>
              <a:cubicBezTo>
                <a:pt x="7113952" y="-11896"/>
                <a:pt x="7230205" y="29820"/>
                <a:pt x="7338552" y="0"/>
              </a:cubicBezTo>
              <a:cubicBezTo>
                <a:pt x="7446899" y="-29820"/>
                <a:pt x="7834067" y="56436"/>
                <a:pt x="7987207" y="0"/>
              </a:cubicBezTo>
              <a:cubicBezTo>
                <a:pt x="8140348" y="-56436"/>
                <a:pt x="8384062" y="47810"/>
                <a:pt x="8551255" y="0"/>
              </a:cubicBezTo>
              <a:cubicBezTo>
                <a:pt x="8718448" y="-47810"/>
                <a:pt x="8869319" y="2172"/>
                <a:pt x="9058898" y="0"/>
              </a:cubicBezTo>
              <a:cubicBezTo>
                <a:pt x="9346841" y="-18644"/>
                <a:pt x="9680456" y="255230"/>
                <a:pt x="9657080" y="598182"/>
              </a:cubicBezTo>
              <a:cubicBezTo>
                <a:pt x="9718727" y="801413"/>
                <a:pt x="9653773" y="936265"/>
                <a:pt x="9657080" y="1220273"/>
              </a:cubicBezTo>
              <a:cubicBezTo>
                <a:pt x="9660387" y="1504281"/>
                <a:pt x="9615700" y="1568093"/>
                <a:pt x="9657080" y="1770583"/>
              </a:cubicBezTo>
              <a:cubicBezTo>
                <a:pt x="9698460" y="1973073"/>
                <a:pt x="9643460" y="2134665"/>
                <a:pt x="9657080" y="2344821"/>
              </a:cubicBezTo>
              <a:cubicBezTo>
                <a:pt x="9670700" y="2554977"/>
                <a:pt x="9597672" y="2749108"/>
                <a:pt x="9657080" y="2990838"/>
              </a:cubicBezTo>
              <a:cubicBezTo>
                <a:pt x="9739528" y="3367320"/>
                <a:pt x="9385813" y="3582408"/>
                <a:pt x="9058898" y="3589020"/>
              </a:cubicBezTo>
              <a:cubicBezTo>
                <a:pt x="8808726" y="3637621"/>
                <a:pt x="8763681" y="3565786"/>
                <a:pt x="8494850" y="3589020"/>
              </a:cubicBezTo>
              <a:cubicBezTo>
                <a:pt x="8226019" y="3612254"/>
                <a:pt x="8281681" y="3588562"/>
                <a:pt x="8184624" y="3589020"/>
              </a:cubicBezTo>
              <a:cubicBezTo>
                <a:pt x="8087567" y="3589478"/>
                <a:pt x="7874081" y="3588413"/>
                <a:pt x="7789791" y="3589020"/>
              </a:cubicBezTo>
              <a:cubicBezTo>
                <a:pt x="7705501" y="3589627"/>
                <a:pt x="7386125" y="3565357"/>
                <a:pt x="7225743" y="3589020"/>
              </a:cubicBezTo>
              <a:cubicBezTo>
                <a:pt x="7065361" y="3612683"/>
                <a:pt x="6983835" y="3553930"/>
                <a:pt x="6915517" y="3589020"/>
              </a:cubicBezTo>
              <a:cubicBezTo>
                <a:pt x="6847199" y="3624110"/>
                <a:pt x="6480904" y="3534705"/>
                <a:pt x="6351469" y="3589020"/>
              </a:cubicBezTo>
              <a:cubicBezTo>
                <a:pt x="6222034" y="3643335"/>
                <a:pt x="6150569" y="3559756"/>
                <a:pt x="6041243" y="3589020"/>
              </a:cubicBezTo>
              <a:cubicBezTo>
                <a:pt x="5931917" y="3618284"/>
                <a:pt x="5739076" y="3583419"/>
                <a:pt x="5477195" y="3589020"/>
              </a:cubicBezTo>
              <a:cubicBezTo>
                <a:pt x="5215314" y="3594621"/>
                <a:pt x="5157714" y="3528959"/>
                <a:pt x="4913147" y="3589020"/>
              </a:cubicBezTo>
              <a:cubicBezTo>
                <a:pt x="4668580" y="3649081"/>
                <a:pt x="4488997" y="3551888"/>
                <a:pt x="4264492" y="3589020"/>
              </a:cubicBezTo>
              <a:cubicBezTo>
                <a:pt x="4039987" y="3626152"/>
                <a:pt x="4024564" y="3580107"/>
                <a:pt x="3785052" y="3589020"/>
              </a:cubicBezTo>
              <a:cubicBezTo>
                <a:pt x="3545540" y="3597933"/>
                <a:pt x="3375230" y="3521688"/>
                <a:pt x="3221004" y="3589020"/>
              </a:cubicBezTo>
              <a:cubicBezTo>
                <a:pt x="3066778" y="3656352"/>
                <a:pt x="2962690" y="3579885"/>
                <a:pt x="2741563" y="3589020"/>
              </a:cubicBezTo>
              <a:cubicBezTo>
                <a:pt x="2520436" y="3598155"/>
                <a:pt x="2508437" y="3561364"/>
                <a:pt x="2346730" y="3589020"/>
              </a:cubicBezTo>
              <a:cubicBezTo>
                <a:pt x="2185023" y="3616676"/>
                <a:pt x="2104839" y="3585903"/>
                <a:pt x="1951897" y="3589020"/>
              </a:cubicBezTo>
              <a:cubicBezTo>
                <a:pt x="1798955" y="3592137"/>
                <a:pt x="1706222" y="3570223"/>
                <a:pt x="1641670" y="3589020"/>
              </a:cubicBezTo>
              <a:cubicBezTo>
                <a:pt x="1577118" y="3607817"/>
                <a:pt x="1436260" y="3584099"/>
                <a:pt x="1246837" y="3589020"/>
              </a:cubicBezTo>
              <a:cubicBezTo>
                <a:pt x="1057414" y="3593941"/>
                <a:pt x="914579" y="3528836"/>
                <a:pt x="598182" y="3589020"/>
              </a:cubicBezTo>
              <a:cubicBezTo>
                <a:pt x="273041" y="3662945"/>
                <a:pt x="-68834" y="3283138"/>
                <a:pt x="0" y="2990838"/>
              </a:cubicBezTo>
              <a:cubicBezTo>
                <a:pt x="-59350" y="2767884"/>
                <a:pt x="51391" y="2619109"/>
                <a:pt x="0" y="2440527"/>
              </a:cubicBezTo>
              <a:cubicBezTo>
                <a:pt x="-51391" y="2261945"/>
                <a:pt x="61047" y="2115799"/>
                <a:pt x="0" y="1914143"/>
              </a:cubicBezTo>
              <a:cubicBezTo>
                <a:pt x="-61047" y="1712487"/>
                <a:pt x="23963" y="1578049"/>
                <a:pt x="0" y="1363832"/>
              </a:cubicBezTo>
              <a:cubicBezTo>
                <a:pt x="-23963" y="1149615"/>
                <a:pt x="45984" y="879693"/>
                <a:pt x="0" y="598182"/>
              </a:cubicBezTo>
              <a:close/>
            </a:path>
          </a:pathLst>
        </a:custGeom>
        <a:noFill/>
        <a:ln w="127000" cmpd="dbl">
          <a:solidFill>
            <a:srgbClr val="FFC000"/>
          </a:solidFill>
          <a:prstDash val="solid"/>
          <a:extLst>
            <a:ext uri="{C807C97D-BFC1-408E-A445-0C87EB9F89A2}">
              <ask:lineSketchStyleProps xmlns:ask="http://schemas.microsoft.com/office/drawing/2018/sketchyshapes" sd="3453261900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twoCellAnchor>
    <xdr:from>
      <xdr:col>23</xdr:col>
      <xdr:colOff>104140</xdr:colOff>
      <xdr:row>113</xdr:row>
      <xdr:rowOff>213360</xdr:rowOff>
    </xdr:from>
    <xdr:to>
      <xdr:col>39</xdr:col>
      <xdr:colOff>317500</xdr:colOff>
      <xdr:row>132</xdr:row>
      <xdr:rowOff>137160</xdr:rowOff>
    </xdr:to>
    <xdr:sp macro="" textlink="">
      <xdr:nvSpPr>
        <xdr:cNvPr id="5" name="Rechthoek: afgeronde hoeken 4">
          <a:extLst>
            <a:ext uri="{FF2B5EF4-FFF2-40B4-BE49-F238E27FC236}">
              <a16:creationId xmlns:a16="http://schemas.microsoft.com/office/drawing/2014/main" id="{A105BAA6-1B14-4F49-8411-959CB23ACBCF}"/>
            </a:ext>
          </a:extLst>
        </xdr:cNvPr>
        <xdr:cNvSpPr/>
      </xdr:nvSpPr>
      <xdr:spPr>
        <a:xfrm>
          <a:off x="16220440" y="29557980"/>
          <a:ext cx="10134600" cy="4556760"/>
        </a:xfrm>
        <a:custGeom>
          <a:avLst/>
          <a:gdLst>
            <a:gd name="csX0" fmla="*/ 0 w 10134600"/>
            <a:gd name="csY0" fmla="*/ 759475 h 4556760"/>
            <a:gd name="csX1" fmla="*/ 759475 w 10134600"/>
            <a:gd name="csY1" fmla="*/ 0 h 4556760"/>
            <a:gd name="csX2" fmla="*/ 1506165 w 10134600"/>
            <a:gd name="csY2" fmla="*/ 0 h 4556760"/>
            <a:gd name="csX3" fmla="*/ 1822072 w 10134600"/>
            <a:gd name="csY3" fmla="*/ 0 h 4556760"/>
            <a:gd name="csX4" fmla="*/ 2137979 w 10134600"/>
            <a:gd name="csY4" fmla="*/ 0 h 4556760"/>
            <a:gd name="csX5" fmla="*/ 2453886 w 10134600"/>
            <a:gd name="csY5" fmla="*/ 0 h 4556760"/>
            <a:gd name="csX6" fmla="*/ 3200576 w 10134600"/>
            <a:gd name="csY6" fmla="*/ 0 h 4556760"/>
            <a:gd name="csX7" fmla="*/ 3774953 w 10134600"/>
            <a:gd name="csY7" fmla="*/ 0 h 4556760"/>
            <a:gd name="csX8" fmla="*/ 4349329 w 10134600"/>
            <a:gd name="csY8" fmla="*/ 0 h 4556760"/>
            <a:gd name="csX9" fmla="*/ 4665236 w 10134600"/>
            <a:gd name="csY9" fmla="*/ 0 h 4556760"/>
            <a:gd name="csX10" fmla="*/ 5325770 w 10134600"/>
            <a:gd name="csY10" fmla="*/ 0 h 4556760"/>
            <a:gd name="csX11" fmla="*/ 5986303 w 10134600"/>
            <a:gd name="csY11" fmla="*/ 0 h 4556760"/>
            <a:gd name="csX12" fmla="*/ 6474523 w 10134600"/>
            <a:gd name="csY12" fmla="*/ 0 h 4556760"/>
            <a:gd name="csX13" fmla="*/ 6790430 w 10134600"/>
            <a:gd name="csY13" fmla="*/ 0 h 4556760"/>
            <a:gd name="csX14" fmla="*/ 7106337 w 10134600"/>
            <a:gd name="csY14" fmla="*/ 0 h 4556760"/>
            <a:gd name="csX15" fmla="*/ 7508401 w 10134600"/>
            <a:gd name="csY15" fmla="*/ 0 h 4556760"/>
            <a:gd name="csX16" fmla="*/ 8255090 w 10134600"/>
            <a:gd name="csY16" fmla="*/ 0 h 4556760"/>
            <a:gd name="csX17" fmla="*/ 8570998 w 10134600"/>
            <a:gd name="csY17" fmla="*/ 0 h 4556760"/>
            <a:gd name="csX18" fmla="*/ 9375125 w 10134600"/>
            <a:gd name="csY18" fmla="*/ 0 h 4556760"/>
            <a:gd name="csX19" fmla="*/ 10134600 w 10134600"/>
            <a:gd name="csY19" fmla="*/ 759475 h 4556760"/>
            <a:gd name="csX20" fmla="*/ 10134600 w 10134600"/>
            <a:gd name="csY20" fmla="*/ 1326533 h 4556760"/>
            <a:gd name="csX21" fmla="*/ 10134600 w 10134600"/>
            <a:gd name="csY21" fmla="*/ 1893591 h 4556760"/>
            <a:gd name="csX22" fmla="*/ 10134600 w 10134600"/>
            <a:gd name="csY22" fmla="*/ 2460649 h 4556760"/>
            <a:gd name="csX23" fmla="*/ 10134600 w 10134600"/>
            <a:gd name="csY23" fmla="*/ 3027706 h 4556760"/>
            <a:gd name="csX24" fmla="*/ 10134600 w 10134600"/>
            <a:gd name="csY24" fmla="*/ 3797285 h 4556760"/>
            <a:gd name="csX25" fmla="*/ 9375125 w 10134600"/>
            <a:gd name="csY25" fmla="*/ 4556760 h 4556760"/>
            <a:gd name="csX26" fmla="*/ 8800748 w 10134600"/>
            <a:gd name="csY26" fmla="*/ 4556760 h 4556760"/>
            <a:gd name="csX27" fmla="*/ 8140215 w 10134600"/>
            <a:gd name="csY27" fmla="*/ 4556760 h 4556760"/>
            <a:gd name="csX28" fmla="*/ 7393526 w 10134600"/>
            <a:gd name="csY28" fmla="*/ 4556760 h 4556760"/>
            <a:gd name="csX29" fmla="*/ 6905305 w 10134600"/>
            <a:gd name="csY29" fmla="*/ 4556760 h 4556760"/>
            <a:gd name="csX30" fmla="*/ 6503242 w 10134600"/>
            <a:gd name="csY30" fmla="*/ 4556760 h 4556760"/>
            <a:gd name="csX31" fmla="*/ 6015022 w 10134600"/>
            <a:gd name="csY31" fmla="*/ 4556760 h 4556760"/>
            <a:gd name="csX32" fmla="*/ 5699114 w 10134600"/>
            <a:gd name="csY32" fmla="*/ 4556760 h 4556760"/>
            <a:gd name="csX33" fmla="*/ 5210894 w 10134600"/>
            <a:gd name="csY33" fmla="*/ 4556760 h 4556760"/>
            <a:gd name="csX34" fmla="*/ 4894987 w 10134600"/>
            <a:gd name="csY34" fmla="*/ 4556760 h 4556760"/>
            <a:gd name="csX35" fmla="*/ 4579080 w 10134600"/>
            <a:gd name="csY35" fmla="*/ 4556760 h 4556760"/>
            <a:gd name="csX36" fmla="*/ 3918547 w 10134600"/>
            <a:gd name="csY36" fmla="*/ 4556760 h 4556760"/>
            <a:gd name="csX37" fmla="*/ 3516483 w 10134600"/>
            <a:gd name="csY37" fmla="*/ 4556760 h 4556760"/>
            <a:gd name="csX38" fmla="*/ 2769793 w 10134600"/>
            <a:gd name="csY38" fmla="*/ 4556760 h 4556760"/>
            <a:gd name="csX39" fmla="*/ 2367730 w 10134600"/>
            <a:gd name="csY39" fmla="*/ 4556760 h 4556760"/>
            <a:gd name="csX40" fmla="*/ 1621040 w 10134600"/>
            <a:gd name="csY40" fmla="*/ 4556760 h 4556760"/>
            <a:gd name="csX41" fmla="*/ 759475 w 10134600"/>
            <a:gd name="csY41" fmla="*/ 4556760 h 4556760"/>
            <a:gd name="csX42" fmla="*/ 0 w 10134600"/>
            <a:gd name="csY42" fmla="*/ 3797285 h 4556760"/>
            <a:gd name="csX43" fmla="*/ 0 w 10134600"/>
            <a:gd name="csY43" fmla="*/ 3230227 h 4556760"/>
            <a:gd name="csX44" fmla="*/ 0 w 10134600"/>
            <a:gd name="csY44" fmla="*/ 2754304 h 4556760"/>
            <a:gd name="csX45" fmla="*/ 0 w 10134600"/>
            <a:gd name="csY45" fmla="*/ 2217624 h 4556760"/>
            <a:gd name="csX46" fmla="*/ 0 w 10134600"/>
            <a:gd name="csY46" fmla="*/ 1711322 h 4556760"/>
            <a:gd name="csX47" fmla="*/ 0 w 10134600"/>
            <a:gd name="csY47" fmla="*/ 1296155 h 4556760"/>
            <a:gd name="csX48" fmla="*/ 0 w 10134600"/>
            <a:gd name="csY48" fmla="*/ 759475 h 4556760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  <a:cxn ang="0">
              <a:pos x="csX47" y="csY47"/>
            </a:cxn>
            <a:cxn ang="0">
              <a:pos x="csX48" y="csY48"/>
            </a:cxn>
          </a:cxnLst>
          <a:rect l="l" t="t" r="r" b="b"/>
          <a:pathLst>
            <a:path w="10134600" h="4556760" extrusionOk="0">
              <a:moveTo>
                <a:pt x="0" y="759475"/>
              </a:moveTo>
              <a:cubicBezTo>
                <a:pt x="-89503" y="302814"/>
                <a:pt x="337272" y="-47415"/>
                <a:pt x="759475" y="0"/>
              </a:cubicBezTo>
              <a:cubicBezTo>
                <a:pt x="970000" y="-70751"/>
                <a:pt x="1200121" y="21728"/>
                <a:pt x="1506165" y="0"/>
              </a:cubicBezTo>
              <a:cubicBezTo>
                <a:pt x="1812209" y="-21728"/>
                <a:pt x="1710334" y="5682"/>
                <a:pt x="1822072" y="0"/>
              </a:cubicBezTo>
              <a:cubicBezTo>
                <a:pt x="1933810" y="-5682"/>
                <a:pt x="1980083" y="24184"/>
                <a:pt x="2137979" y="0"/>
              </a:cubicBezTo>
              <a:cubicBezTo>
                <a:pt x="2295875" y="-24184"/>
                <a:pt x="2303059" y="8038"/>
                <a:pt x="2453886" y="0"/>
              </a:cubicBezTo>
              <a:cubicBezTo>
                <a:pt x="2604713" y="-8038"/>
                <a:pt x="2875779" y="76158"/>
                <a:pt x="3200576" y="0"/>
              </a:cubicBezTo>
              <a:cubicBezTo>
                <a:pt x="3525373" y="-76158"/>
                <a:pt x="3589675" y="63053"/>
                <a:pt x="3774953" y="0"/>
              </a:cubicBezTo>
              <a:cubicBezTo>
                <a:pt x="3960231" y="-63053"/>
                <a:pt x="4108885" y="58774"/>
                <a:pt x="4349329" y="0"/>
              </a:cubicBezTo>
              <a:cubicBezTo>
                <a:pt x="4589773" y="-58774"/>
                <a:pt x="4590289" y="12708"/>
                <a:pt x="4665236" y="0"/>
              </a:cubicBezTo>
              <a:cubicBezTo>
                <a:pt x="4740183" y="-12708"/>
                <a:pt x="5128864" y="35754"/>
                <a:pt x="5325770" y="0"/>
              </a:cubicBezTo>
              <a:cubicBezTo>
                <a:pt x="5522676" y="-35754"/>
                <a:pt x="5751818" y="76088"/>
                <a:pt x="5986303" y="0"/>
              </a:cubicBezTo>
              <a:cubicBezTo>
                <a:pt x="6220788" y="-76088"/>
                <a:pt x="6330857" y="53962"/>
                <a:pt x="6474523" y="0"/>
              </a:cubicBezTo>
              <a:cubicBezTo>
                <a:pt x="6618189" y="-53962"/>
                <a:pt x="6661237" y="20724"/>
                <a:pt x="6790430" y="0"/>
              </a:cubicBezTo>
              <a:cubicBezTo>
                <a:pt x="6919623" y="-20724"/>
                <a:pt x="7007471" y="37175"/>
                <a:pt x="7106337" y="0"/>
              </a:cubicBezTo>
              <a:cubicBezTo>
                <a:pt x="7205203" y="-37175"/>
                <a:pt x="7366215" y="5213"/>
                <a:pt x="7508401" y="0"/>
              </a:cubicBezTo>
              <a:cubicBezTo>
                <a:pt x="7650587" y="-5213"/>
                <a:pt x="7982851" y="14940"/>
                <a:pt x="8255090" y="0"/>
              </a:cubicBezTo>
              <a:cubicBezTo>
                <a:pt x="8527329" y="-14940"/>
                <a:pt x="8450928" y="29527"/>
                <a:pt x="8570998" y="0"/>
              </a:cubicBezTo>
              <a:cubicBezTo>
                <a:pt x="8691068" y="-29527"/>
                <a:pt x="9160671" y="79050"/>
                <a:pt x="9375125" y="0"/>
              </a:cubicBezTo>
              <a:cubicBezTo>
                <a:pt x="9768160" y="78482"/>
                <a:pt x="10124813" y="352804"/>
                <a:pt x="10134600" y="759475"/>
              </a:cubicBezTo>
              <a:cubicBezTo>
                <a:pt x="10192285" y="1003669"/>
                <a:pt x="10068571" y="1063579"/>
                <a:pt x="10134600" y="1326533"/>
              </a:cubicBezTo>
              <a:cubicBezTo>
                <a:pt x="10200629" y="1589487"/>
                <a:pt x="10129819" y="1674126"/>
                <a:pt x="10134600" y="1893591"/>
              </a:cubicBezTo>
              <a:cubicBezTo>
                <a:pt x="10139381" y="2113056"/>
                <a:pt x="10099835" y="2331488"/>
                <a:pt x="10134600" y="2460649"/>
              </a:cubicBezTo>
              <a:cubicBezTo>
                <a:pt x="10169365" y="2589810"/>
                <a:pt x="10066874" y="2804023"/>
                <a:pt x="10134600" y="3027706"/>
              </a:cubicBezTo>
              <a:cubicBezTo>
                <a:pt x="10202326" y="3251389"/>
                <a:pt x="10102034" y="3470933"/>
                <a:pt x="10134600" y="3797285"/>
              </a:cubicBezTo>
              <a:cubicBezTo>
                <a:pt x="10175614" y="4268086"/>
                <a:pt x="9805612" y="4514896"/>
                <a:pt x="9375125" y="4556760"/>
              </a:cubicBezTo>
              <a:cubicBezTo>
                <a:pt x="9120201" y="4590442"/>
                <a:pt x="9075391" y="4520571"/>
                <a:pt x="8800748" y="4556760"/>
              </a:cubicBezTo>
              <a:cubicBezTo>
                <a:pt x="8526105" y="4592949"/>
                <a:pt x="8303287" y="4543290"/>
                <a:pt x="8140215" y="4556760"/>
              </a:cubicBezTo>
              <a:cubicBezTo>
                <a:pt x="7977143" y="4570230"/>
                <a:pt x="7659098" y="4498295"/>
                <a:pt x="7393526" y="4556760"/>
              </a:cubicBezTo>
              <a:cubicBezTo>
                <a:pt x="7127954" y="4615225"/>
                <a:pt x="7146720" y="4532482"/>
                <a:pt x="6905305" y="4556760"/>
              </a:cubicBezTo>
              <a:cubicBezTo>
                <a:pt x="6663890" y="4581038"/>
                <a:pt x="6631408" y="4541242"/>
                <a:pt x="6503242" y="4556760"/>
              </a:cubicBezTo>
              <a:cubicBezTo>
                <a:pt x="6375076" y="4572278"/>
                <a:pt x="6158368" y="4522967"/>
                <a:pt x="6015022" y="4556760"/>
              </a:cubicBezTo>
              <a:cubicBezTo>
                <a:pt x="5871676" y="4590553"/>
                <a:pt x="5809710" y="4522386"/>
                <a:pt x="5699114" y="4556760"/>
              </a:cubicBezTo>
              <a:cubicBezTo>
                <a:pt x="5588518" y="4591134"/>
                <a:pt x="5375421" y="4498235"/>
                <a:pt x="5210894" y="4556760"/>
              </a:cubicBezTo>
              <a:cubicBezTo>
                <a:pt x="5046367" y="4615285"/>
                <a:pt x="5007927" y="4554117"/>
                <a:pt x="4894987" y="4556760"/>
              </a:cubicBezTo>
              <a:cubicBezTo>
                <a:pt x="4782047" y="4559403"/>
                <a:pt x="4642444" y="4544643"/>
                <a:pt x="4579080" y="4556760"/>
              </a:cubicBezTo>
              <a:cubicBezTo>
                <a:pt x="4515716" y="4568877"/>
                <a:pt x="4165807" y="4486996"/>
                <a:pt x="3918547" y="4556760"/>
              </a:cubicBezTo>
              <a:cubicBezTo>
                <a:pt x="3671287" y="4626524"/>
                <a:pt x="3653094" y="4545169"/>
                <a:pt x="3516483" y="4556760"/>
              </a:cubicBezTo>
              <a:cubicBezTo>
                <a:pt x="3379872" y="4568351"/>
                <a:pt x="3138484" y="4543993"/>
                <a:pt x="2769793" y="4556760"/>
              </a:cubicBezTo>
              <a:cubicBezTo>
                <a:pt x="2401102" y="4569527"/>
                <a:pt x="2497053" y="4526183"/>
                <a:pt x="2367730" y="4556760"/>
              </a:cubicBezTo>
              <a:cubicBezTo>
                <a:pt x="2238407" y="4587337"/>
                <a:pt x="1970972" y="4539703"/>
                <a:pt x="1621040" y="4556760"/>
              </a:cubicBezTo>
              <a:cubicBezTo>
                <a:pt x="1271108" y="4573817"/>
                <a:pt x="986519" y="4472335"/>
                <a:pt x="759475" y="4556760"/>
              </a:cubicBezTo>
              <a:cubicBezTo>
                <a:pt x="331481" y="4605704"/>
                <a:pt x="60995" y="4124212"/>
                <a:pt x="0" y="3797285"/>
              </a:cubicBezTo>
              <a:cubicBezTo>
                <a:pt x="-28901" y="3578885"/>
                <a:pt x="47346" y="3389850"/>
                <a:pt x="0" y="3230227"/>
              </a:cubicBezTo>
              <a:cubicBezTo>
                <a:pt x="-47346" y="3070604"/>
                <a:pt x="13984" y="2903942"/>
                <a:pt x="0" y="2754304"/>
              </a:cubicBezTo>
              <a:cubicBezTo>
                <a:pt x="-13984" y="2604666"/>
                <a:pt x="59187" y="2389928"/>
                <a:pt x="0" y="2217624"/>
              </a:cubicBezTo>
              <a:cubicBezTo>
                <a:pt x="-59187" y="2045320"/>
                <a:pt x="29655" y="1858257"/>
                <a:pt x="0" y="1711322"/>
              </a:cubicBezTo>
              <a:cubicBezTo>
                <a:pt x="-29655" y="1564387"/>
                <a:pt x="30368" y="1394870"/>
                <a:pt x="0" y="1296155"/>
              </a:cubicBezTo>
              <a:cubicBezTo>
                <a:pt x="-30368" y="1197440"/>
                <a:pt x="22984" y="923932"/>
                <a:pt x="0" y="759475"/>
              </a:cubicBezTo>
              <a:close/>
            </a:path>
          </a:pathLst>
        </a:custGeom>
        <a:noFill/>
        <a:ln w="127000" cap="flat" cmpd="sng" algn="ctr">
          <a:solidFill>
            <a:srgbClr val="00CC99"/>
          </a:solidFill>
          <a:prstDash val="solid"/>
          <a:miter lim="800000"/>
          <a:extLst>
            <a:ext uri="{C807C97D-BFC1-408E-A445-0C87EB9F89A2}">
              <ask:lineSketchStyleProps xmlns:ask="http://schemas.microsoft.com/office/drawing/2018/sketchyshapes" sd="2970887918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nl-NL" sz="2000">
              <a:solidFill>
                <a:srgbClr val="00CC99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nl-NL" sz="2000">
              <a:solidFill>
                <a:srgbClr val="00CC99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nl-NL" sz="1100">
              <a:solidFill>
                <a:srgbClr val="00CC99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nl-NL" sz="1100">
              <a:solidFill>
                <a:srgbClr val="00CC99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21</xdr:col>
      <xdr:colOff>381000</xdr:colOff>
      <xdr:row>40</xdr:row>
      <xdr:rowOff>101600</xdr:rowOff>
    </xdr:from>
    <xdr:to>
      <xdr:col>39</xdr:col>
      <xdr:colOff>393700</xdr:colOff>
      <xdr:row>62</xdr:row>
      <xdr:rowOff>124460</xdr:rowOff>
    </xdr:to>
    <xdr:sp macro="" textlink="">
      <xdr:nvSpPr>
        <xdr:cNvPr id="6" name="Rechthoek: afgeronde hoeken 5">
          <a:extLst>
            <a:ext uri="{FF2B5EF4-FFF2-40B4-BE49-F238E27FC236}">
              <a16:creationId xmlns:a16="http://schemas.microsoft.com/office/drawing/2014/main" id="{2788EDEE-90D3-492D-AD94-B4900EC7F51B}"/>
            </a:ext>
          </a:extLst>
        </xdr:cNvPr>
        <xdr:cNvSpPr/>
      </xdr:nvSpPr>
      <xdr:spPr>
        <a:xfrm>
          <a:off x="15308580" y="11645900"/>
          <a:ext cx="11122660" cy="5387340"/>
        </a:xfrm>
        <a:custGeom>
          <a:avLst/>
          <a:gdLst>
            <a:gd name="csX0" fmla="*/ 0 w 11122660"/>
            <a:gd name="csY0" fmla="*/ 897908 h 5387340"/>
            <a:gd name="csX1" fmla="*/ 897908 w 11122660"/>
            <a:gd name="csY1" fmla="*/ 0 h 5387340"/>
            <a:gd name="csX2" fmla="*/ 1667373 w 11122660"/>
            <a:gd name="csY2" fmla="*/ 0 h 5387340"/>
            <a:gd name="csX3" fmla="*/ 1970495 w 11122660"/>
            <a:gd name="csY3" fmla="*/ 0 h 5387340"/>
            <a:gd name="csX4" fmla="*/ 2273617 w 11122660"/>
            <a:gd name="csY4" fmla="*/ 0 h 5387340"/>
            <a:gd name="csX5" fmla="*/ 2576740 w 11122660"/>
            <a:gd name="csY5" fmla="*/ 0 h 5387340"/>
            <a:gd name="csX6" fmla="*/ 3346205 w 11122660"/>
            <a:gd name="csY6" fmla="*/ 0 h 5387340"/>
            <a:gd name="csX7" fmla="*/ 3929132 w 11122660"/>
            <a:gd name="csY7" fmla="*/ 0 h 5387340"/>
            <a:gd name="csX8" fmla="*/ 4512060 w 11122660"/>
            <a:gd name="csY8" fmla="*/ 0 h 5387340"/>
            <a:gd name="csX9" fmla="*/ 4815182 w 11122660"/>
            <a:gd name="csY9" fmla="*/ 0 h 5387340"/>
            <a:gd name="csX10" fmla="*/ 5491379 w 11122660"/>
            <a:gd name="csY10" fmla="*/ 0 h 5387340"/>
            <a:gd name="csX11" fmla="*/ 6167575 w 11122660"/>
            <a:gd name="csY11" fmla="*/ 0 h 5387340"/>
            <a:gd name="csX12" fmla="*/ 6657234 w 11122660"/>
            <a:gd name="csY12" fmla="*/ 0 h 5387340"/>
            <a:gd name="csX13" fmla="*/ 6960357 w 11122660"/>
            <a:gd name="csY13" fmla="*/ 0 h 5387340"/>
            <a:gd name="csX14" fmla="*/ 7263479 w 11122660"/>
            <a:gd name="csY14" fmla="*/ 0 h 5387340"/>
            <a:gd name="csX15" fmla="*/ 7659870 w 11122660"/>
            <a:gd name="csY15" fmla="*/ 0 h 5387340"/>
            <a:gd name="csX16" fmla="*/ 8429335 w 11122660"/>
            <a:gd name="csY16" fmla="*/ 0 h 5387340"/>
            <a:gd name="csX17" fmla="*/ 8732457 w 11122660"/>
            <a:gd name="csY17" fmla="*/ 0 h 5387340"/>
            <a:gd name="csX18" fmla="*/ 9222116 w 11122660"/>
            <a:gd name="csY18" fmla="*/ 0 h 5387340"/>
            <a:gd name="csX19" fmla="*/ 9711776 w 11122660"/>
            <a:gd name="csY19" fmla="*/ 0 h 5387340"/>
            <a:gd name="csX20" fmla="*/ 10224752 w 11122660"/>
            <a:gd name="csY20" fmla="*/ 0 h 5387340"/>
            <a:gd name="csX21" fmla="*/ 11122660 w 11122660"/>
            <a:gd name="csY21" fmla="*/ 897908 h 5387340"/>
            <a:gd name="csX22" fmla="*/ 11122660 w 11122660"/>
            <a:gd name="csY22" fmla="*/ 1388750 h 5387340"/>
            <a:gd name="csX23" fmla="*/ 11122660 w 11122660"/>
            <a:gd name="csY23" fmla="*/ 2059167 h 5387340"/>
            <a:gd name="csX24" fmla="*/ 11122660 w 11122660"/>
            <a:gd name="csY24" fmla="*/ 2550009 h 5387340"/>
            <a:gd name="csX25" fmla="*/ 11122660 w 11122660"/>
            <a:gd name="csY25" fmla="*/ 3220427 h 5387340"/>
            <a:gd name="csX26" fmla="*/ 11122660 w 11122660"/>
            <a:gd name="csY26" fmla="*/ 3854929 h 5387340"/>
            <a:gd name="csX27" fmla="*/ 11122660 w 11122660"/>
            <a:gd name="csY27" fmla="*/ 4489432 h 5387340"/>
            <a:gd name="csX28" fmla="*/ 10224752 w 11122660"/>
            <a:gd name="csY28" fmla="*/ 5387340 h 5387340"/>
            <a:gd name="csX29" fmla="*/ 9828361 w 11122660"/>
            <a:gd name="csY29" fmla="*/ 5387340 h 5387340"/>
            <a:gd name="csX30" fmla="*/ 9431970 w 11122660"/>
            <a:gd name="csY30" fmla="*/ 5387340 h 5387340"/>
            <a:gd name="csX31" fmla="*/ 8942311 w 11122660"/>
            <a:gd name="csY31" fmla="*/ 5387340 h 5387340"/>
            <a:gd name="csX32" fmla="*/ 8639189 w 11122660"/>
            <a:gd name="csY32" fmla="*/ 5387340 h 5387340"/>
            <a:gd name="csX33" fmla="*/ 8149529 w 11122660"/>
            <a:gd name="csY33" fmla="*/ 5387340 h 5387340"/>
            <a:gd name="csX34" fmla="*/ 7846407 w 11122660"/>
            <a:gd name="csY34" fmla="*/ 5387340 h 5387340"/>
            <a:gd name="csX35" fmla="*/ 7543284 w 11122660"/>
            <a:gd name="csY35" fmla="*/ 5387340 h 5387340"/>
            <a:gd name="csX36" fmla="*/ 6867088 w 11122660"/>
            <a:gd name="csY36" fmla="*/ 5387340 h 5387340"/>
            <a:gd name="csX37" fmla="*/ 6470697 w 11122660"/>
            <a:gd name="csY37" fmla="*/ 5387340 h 5387340"/>
            <a:gd name="csX38" fmla="*/ 5701233 w 11122660"/>
            <a:gd name="csY38" fmla="*/ 5387340 h 5387340"/>
            <a:gd name="csX39" fmla="*/ 5304842 w 11122660"/>
            <a:gd name="csY39" fmla="*/ 5387340 h 5387340"/>
            <a:gd name="csX40" fmla="*/ 4535377 w 11122660"/>
            <a:gd name="csY40" fmla="*/ 5387340 h 5387340"/>
            <a:gd name="csX41" fmla="*/ 3952449 w 11122660"/>
            <a:gd name="csY41" fmla="*/ 5387340 h 5387340"/>
            <a:gd name="csX42" fmla="*/ 3556059 w 11122660"/>
            <a:gd name="csY42" fmla="*/ 5387340 h 5387340"/>
            <a:gd name="csX43" fmla="*/ 2879862 w 11122660"/>
            <a:gd name="csY43" fmla="*/ 5387340 h 5387340"/>
            <a:gd name="csX44" fmla="*/ 2576740 w 11122660"/>
            <a:gd name="csY44" fmla="*/ 5387340 h 5387340"/>
            <a:gd name="csX45" fmla="*/ 2087081 w 11122660"/>
            <a:gd name="csY45" fmla="*/ 5387340 h 5387340"/>
            <a:gd name="csX46" fmla="*/ 1410884 w 11122660"/>
            <a:gd name="csY46" fmla="*/ 5387340 h 5387340"/>
            <a:gd name="csX47" fmla="*/ 897908 w 11122660"/>
            <a:gd name="csY47" fmla="*/ 5387340 h 5387340"/>
            <a:gd name="csX48" fmla="*/ 0 w 11122660"/>
            <a:gd name="csY48" fmla="*/ 4489432 h 5387340"/>
            <a:gd name="csX49" fmla="*/ 0 w 11122660"/>
            <a:gd name="csY49" fmla="*/ 3890845 h 5387340"/>
            <a:gd name="csX50" fmla="*/ 0 w 11122660"/>
            <a:gd name="csY50" fmla="*/ 3364088 h 5387340"/>
            <a:gd name="csX51" fmla="*/ 0 w 11122660"/>
            <a:gd name="csY51" fmla="*/ 2873246 h 5387340"/>
            <a:gd name="csX52" fmla="*/ 0 w 11122660"/>
            <a:gd name="csY52" fmla="*/ 2202828 h 5387340"/>
            <a:gd name="csX53" fmla="*/ 0 w 11122660"/>
            <a:gd name="csY53" fmla="*/ 1676072 h 5387340"/>
            <a:gd name="csX54" fmla="*/ 0 w 11122660"/>
            <a:gd name="csY54" fmla="*/ 897908 h 5387340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  <a:cxn ang="0">
              <a:pos x="csX47" y="csY47"/>
            </a:cxn>
            <a:cxn ang="0">
              <a:pos x="csX48" y="csY48"/>
            </a:cxn>
            <a:cxn ang="0">
              <a:pos x="csX49" y="csY49"/>
            </a:cxn>
            <a:cxn ang="0">
              <a:pos x="csX50" y="csY50"/>
            </a:cxn>
            <a:cxn ang="0">
              <a:pos x="csX51" y="csY51"/>
            </a:cxn>
            <a:cxn ang="0">
              <a:pos x="csX52" y="csY52"/>
            </a:cxn>
            <a:cxn ang="0">
              <a:pos x="csX53" y="csY53"/>
            </a:cxn>
            <a:cxn ang="0">
              <a:pos x="csX54" y="csY54"/>
            </a:cxn>
          </a:cxnLst>
          <a:rect l="l" t="t" r="r" b="b"/>
          <a:pathLst>
            <a:path w="11122660" h="5387340" extrusionOk="0">
              <a:moveTo>
                <a:pt x="0" y="897908"/>
              </a:moveTo>
              <a:cubicBezTo>
                <a:pt x="-122875" y="350916"/>
                <a:pt x="393562" y="-145254"/>
                <a:pt x="897908" y="0"/>
              </a:cubicBezTo>
              <a:cubicBezTo>
                <a:pt x="1191042" y="-5878"/>
                <a:pt x="1368446" y="42332"/>
                <a:pt x="1667373" y="0"/>
              </a:cubicBezTo>
              <a:cubicBezTo>
                <a:pt x="1966300" y="-42332"/>
                <a:pt x="1821014" y="1781"/>
                <a:pt x="1970495" y="0"/>
              </a:cubicBezTo>
              <a:cubicBezTo>
                <a:pt x="2119976" y="-1781"/>
                <a:pt x="2134429" y="29613"/>
                <a:pt x="2273617" y="0"/>
              </a:cubicBezTo>
              <a:cubicBezTo>
                <a:pt x="2412805" y="-29613"/>
                <a:pt x="2485871" y="30811"/>
                <a:pt x="2576740" y="0"/>
              </a:cubicBezTo>
              <a:cubicBezTo>
                <a:pt x="2667609" y="-30811"/>
                <a:pt x="3117722" y="78355"/>
                <a:pt x="3346205" y="0"/>
              </a:cubicBezTo>
              <a:cubicBezTo>
                <a:pt x="3574688" y="-78355"/>
                <a:pt x="3772105" y="26463"/>
                <a:pt x="3929132" y="0"/>
              </a:cubicBezTo>
              <a:cubicBezTo>
                <a:pt x="4086159" y="-26463"/>
                <a:pt x="4332966" y="14968"/>
                <a:pt x="4512060" y="0"/>
              </a:cubicBezTo>
              <a:cubicBezTo>
                <a:pt x="4691154" y="-14968"/>
                <a:pt x="4698015" y="15331"/>
                <a:pt x="4815182" y="0"/>
              </a:cubicBezTo>
              <a:cubicBezTo>
                <a:pt x="4932349" y="-15331"/>
                <a:pt x="5179186" y="60527"/>
                <a:pt x="5491379" y="0"/>
              </a:cubicBezTo>
              <a:cubicBezTo>
                <a:pt x="5803572" y="-60527"/>
                <a:pt x="5960337" y="78505"/>
                <a:pt x="6167575" y="0"/>
              </a:cubicBezTo>
              <a:cubicBezTo>
                <a:pt x="6374813" y="-78505"/>
                <a:pt x="6482207" y="31490"/>
                <a:pt x="6657234" y="0"/>
              </a:cubicBezTo>
              <a:cubicBezTo>
                <a:pt x="6832261" y="-31490"/>
                <a:pt x="6859096" y="34087"/>
                <a:pt x="6960357" y="0"/>
              </a:cubicBezTo>
              <a:cubicBezTo>
                <a:pt x="7061618" y="-34087"/>
                <a:pt x="7152708" y="342"/>
                <a:pt x="7263479" y="0"/>
              </a:cubicBezTo>
              <a:cubicBezTo>
                <a:pt x="7374250" y="-342"/>
                <a:pt x="7528056" y="46240"/>
                <a:pt x="7659870" y="0"/>
              </a:cubicBezTo>
              <a:cubicBezTo>
                <a:pt x="7791684" y="-46240"/>
                <a:pt x="8098863" y="73025"/>
                <a:pt x="8429335" y="0"/>
              </a:cubicBezTo>
              <a:cubicBezTo>
                <a:pt x="8759808" y="-73025"/>
                <a:pt x="8618820" y="21905"/>
                <a:pt x="8732457" y="0"/>
              </a:cubicBezTo>
              <a:cubicBezTo>
                <a:pt x="8846094" y="-21905"/>
                <a:pt x="9094841" y="20345"/>
                <a:pt x="9222116" y="0"/>
              </a:cubicBezTo>
              <a:cubicBezTo>
                <a:pt x="9349391" y="-20345"/>
                <a:pt x="9590908" y="10075"/>
                <a:pt x="9711776" y="0"/>
              </a:cubicBezTo>
              <a:cubicBezTo>
                <a:pt x="9832644" y="-10075"/>
                <a:pt x="10114271" y="23677"/>
                <a:pt x="10224752" y="0"/>
              </a:cubicBezTo>
              <a:cubicBezTo>
                <a:pt x="10741191" y="12188"/>
                <a:pt x="11084303" y="525344"/>
                <a:pt x="11122660" y="897908"/>
              </a:cubicBezTo>
              <a:cubicBezTo>
                <a:pt x="11140526" y="1041044"/>
                <a:pt x="11082575" y="1250647"/>
                <a:pt x="11122660" y="1388750"/>
              </a:cubicBezTo>
              <a:cubicBezTo>
                <a:pt x="11162745" y="1526853"/>
                <a:pt x="11109364" y="1785685"/>
                <a:pt x="11122660" y="2059167"/>
              </a:cubicBezTo>
              <a:cubicBezTo>
                <a:pt x="11135956" y="2332649"/>
                <a:pt x="11120311" y="2338679"/>
                <a:pt x="11122660" y="2550009"/>
              </a:cubicBezTo>
              <a:cubicBezTo>
                <a:pt x="11125009" y="2761339"/>
                <a:pt x="11043207" y="2967026"/>
                <a:pt x="11122660" y="3220427"/>
              </a:cubicBezTo>
              <a:cubicBezTo>
                <a:pt x="11202113" y="3473828"/>
                <a:pt x="11046834" y="3584318"/>
                <a:pt x="11122660" y="3854929"/>
              </a:cubicBezTo>
              <a:cubicBezTo>
                <a:pt x="11198486" y="4125540"/>
                <a:pt x="11087989" y="4232086"/>
                <a:pt x="11122660" y="4489432"/>
              </a:cubicBezTo>
              <a:cubicBezTo>
                <a:pt x="11255483" y="4919039"/>
                <a:pt x="10681688" y="5357977"/>
                <a:pt x="10224752" y="5387340"/>
              </a:cubicBezTo>
              <a:cubicBezTo>
                <a:pt x="10125477" y="5422264"/>
                <a:pt x="9989004" y="5366586"/>
                <a:pt x="9828361" y="5387340"/>
              </a:cubicBezTo>
              <a:cubicBezTo>
                <a:pt x="9667718" y="5408094"/>
                <a:pt x="9585212" y="5358806"/>
                <a:pt x="9431970" y="5387340"/>
              </a:cubicBezTo>
              <a:cubicBezTo>
                <a:pt x="9278728" y="5415874"/>
                <a:pt x="9163715" y="5379478"/>
                <a:pt x="8942311" y="5387340"/>
              </a:cubicBezTo>
              <a:cubicBezTo>
                <a:pt x="8720907" y="5395202"/>
                <a:pt x="8754959" y="5379401"/>
                <a:pt x="8639189" y="5387340"/>
              </a:cubicBezTo>
              <a:cubicBezTo>
                <a:pt x="8523419" y="5395279"/>
                <a:pt x="8356262" y="5330197"/>
                <a:pt x="8149529" y="5387340"/>
              </a:cubicBezTo>
              <a:cubicBezTo>
                <a:pt x="7942796" y="5444483"/>
                <a:pt x="7974431" y="5360068"/>
                <a:pt x="7846407" y="5387340"/>
              </a:cubicBezTo>
              <a:cubicBezTo>
                <a:pt x="7718383" y="5414612"/>
                <a:pt x="7686616" y="5352586"/>
                <a:pt x="7543284" y="5387340"/>
              </a:cubicBezTo>
              <a:cubicBezTo>
                <a:pt x="7399952" y="5422094"/>
                <a:pt x="7034691" y="5385601"/>
                <a:pt x="6867088" y="5387340"/>
              </a:cubicBezTo>
              <a:cubicBezTo>
                <a:pt x="6699485" y="5389079"/>
                <a:pt x="6563667" y="5379772"/>
                <a:pt x="6470697" y="5387340"/>
              </a:cubicBezTo>
              <a:cubicBezTo>
                <a:pt x="6377727" y="5394908"/>
                <a:pt x="6067383" y="5365774"/>
                <a:pt x="5701233" y="5387340"/>
              </a:cubicBezTo>
              <a:cubicBezTo>
                <a:pt x="5335083" y="5408906"/>
                <a:pt x="5445265" y="5365663"/>
                <a:pt x="5304842" y="5387340"/>
              </a:cubicBezTo>
              <a:cubicBezTo>
                <a:pt x="5164419" y="5409017"/>
                <a:pt x="4720643" y="5378466"/>
                <a:pt x="4535377" y="5387340"/>
              </a:cubicBezTo>
              <a:cubicBezTo>
                <a:pt x="4350112" y="5396214"/>
                <a:pt x="4086179" y="5381154"/>
                <a:pt x="3952449" y="5387340"/>
              </a:cubicBezTo>
              <a:cubicBezTo>
                <a:pt x="3818719" y="5393526"/>
                <a:pt x="3697756" y="5374394"/>
                <a:pt x="3556059" y="5387340"/>
              </a:cubicBezTo>
              <a:cubicBezTo>
                <a:pt x="3414362" y="5400286"/>
                <a:pt x="3027413" y="5312945"/>
                <a:pt x="2879862" y="5387340"/>
              </a:cubicBezTo>
              <a:cubicBezTo>
                <a:pt x="2732311" y="5461735"/>
                <a:pt x="2725060" y="5352121"/>
                <a:pt x="2576740" y="5387340"/>
              </a:cubicBezTo>
              <a:cubicBezTo>
                <a:pt x="2428420" y="5422559"/>
                <a:pt x="2306159" y="5331238"/>
                <a:pt x="2087081" y="5387340"/>
              </a:cubicBezTo>
              <a:cubicBezTo>
                <a:pt x="1868003" y="5443442"/>
                <a:pt x="1585130" y="5357290"/>
                <a:pt x="1410884" y="5387340"/>
              </a:cubicBezTo>
              <a:cubicBezTo>
                <a:pt x="1236638" y="5417390"/>
                <a:pt x="1119787" y="5344285"/>
                <a:pt x="897908" y="5387340"/>
              </a:cubicBezTo>
              <a:cubicBezTo>
                <a:pt x="342630" y="5315582"/>
                <a:pt x="63436" y="5046872"/>
                <a:pt x="0" y="4489432"/>
              </a:cubicBezTo>
              <a:cubicBezTo>
                <a:pt x="-25171" y="4351766"/>
                <a:pt x="63423" y="4036905"/>
                <a:pt x="0" y="3890845"/>
              </a:cubicBezTo>
              <a:cubicBezTo>
                <a:pt x="-63423" y="3744785"/>
                <a:pt x="4605" y="3501512"/>
                <a:pt x="0" y="3364088"/>
              </a:cubicBezTo>
              <a:cubicBezTo>
                <a:pt x="-4605" y="3226664"/>
                <a:pt x="16503" y="3083293"/>
                <a:pt x="0" y="2873246"/>
              </a:cubicBezTo>
              <a:cubicBezTo>
                <a:pt x="-16503" y="2663199"/>
                <a:pt x="10950" y="2379777"/>
                <a:pt x="0" y="2202828"/>
              </a:cubicBezTo>
              <a:cubicBezTo>
                <a:pt x="-10950" y="2025879"/>
                <a:pt x="27693" y="1840012"/>
                <a:pt x="0" y="1676072"/>
              </a:cubicBezTo>
              <a:cubicBezTo>
                <a:pt x="-27693" y="1512132"/>
                <a:pt x="9477" y="1057620"/>
                <a:pt x="0" y="897908"/>
              </a:cubicBezTo>
              <a:close/>
            </a:path>
          </a:pathLst>
        </a:custGeom>
        <a:noFill/>
        <a:ln w="127000" cap="flat" cmpd="sng" algn="ctr">
          <a:solidFill>
            <a:srgbClr val="00CC99"/>
          </a:solidFill>
          <a:prstDash val="solid"/>
          <a:miter lim="800000"/>
          <a:extLst>
            <a:ext uri="{C807C97D-BFC1-408E-A445-0C87EB9F89A2}">
              <ask:lineSketchStyleProps xmlns:ask="http://schemas.microsoft.com/office/drawing/2018/sketchyshapes" sd="2970887918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nl-NL" sz="2000">
              <a:solidFill>
                <a:srgbClr val="00CC99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nl-NL" sz="2000">
              <a:solidFill>
                <a:srgbClr val="00CC99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nl-NL" sz="1100">
              <a:solidFill>
                <a:srgbClr val="00CC99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nl-NL" sz="1100">
              <a:solidFill>
                <a:srgbClr val="00CC99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22</xdr:col>
      <xdr:colOff>455285</xdr:colOff>
      <xdr:row>63</xdr:row>
      <xdr:rowOff>105089</xdr:rowOff>
    </xdr:from>
    <xdr:to>
      <xdr:col>38</xdr:col>
      <xdr:colOff>145046</xdr:colOff>
      <xdr:row>80</xdr:row>
      <xdr:rowOff>105994</xdr:rowOff>
    </xdr:to>
    <xdr:sp macro="" textlink="">
      <xdr:nvSpPr>
        <xdr:cNvPr id="7" name="Rechthoek 6">
          <a:extLst>
            <a:ext uri="{FF2B5EF4-FFF2-40B4-BE49-F238E27FC236}">
              <a16:creationId xmlns:a16="http://schemas.microsoft.com/office/drawing/2014/main" id="{D9B78327-E349-4D00-A455-F6FD29834CCE}"/>
            </a:ext>
          </a:extLst>
        </xdr:cNvPr>
        <xdr:cNvSpPr/>
      </xdr:nvSpPr>
      <xdr:spPr>
        <a:xfrm rot="336433">
          <a:off x="15977225" y="17257709"/>
          <a:ext cx="9565281" cy="4146185"/>
        </a:xfrm>
        <a:custGeom>
          <a:avLst/>
          <a:gdLst>
            <a:gd name="csX0" fmla="*/ 0 w 9565281"/>
            <a:gd name="csY0" fmla="*/ 0 h 4146185"/>
            <a:gd name="csX1" fmla="*/ 9565281 w 9565281"/>
            <a:gd name="csY1" fmla="*/ 0 h 4146185"/>
            <a:gd name="csX2" fmla="*/ 9565281 w 9565281"/>
            <a:gd name="csY2" fmla="*/ 4146185 h 4146185"/>
            <a:gd name="csX3" fmla="*/ 0 w 9565281"/>
            <a:gd name="csY3" fmla="*/ 4146185 h 4146185"/>
            <a:gd name="csX4" fmla="*/ 0 w 9565281"/>
            <a:gd name="csY4" fmla="*/ 0 h 4146185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</a:cxnLst>
          <a:rect l="l" t="t" r="r" b="b"/>
          <a:pathLst>
            <a:path w="9565281" h="4146185" extrusionOk="0">
              <a:moveTo>
                <a:pt x="0" y="0"/>
              </a:moveTo>
              <a:cubicBezTo>
                <a:pt x="4039313" y="-74274"/>
                <a:pt x="6685206" y="-120669"/>
                <a:pt x="9565281" y="0"/>
              </a:cubicBezTo>
              <a:cubicBezTo>
                <a:pt x="9718380" y="549300"/>
                <a:pt x="9413287" y="3722893"/>
                <a:pt x="9565281" y="4146185"/>
              </a:cubicBezTo>
              <a:cubicBezTo>
                <a:pt x="8439840" y="4269323"/>
                <a:pt x="2860745" y="4207170"/>
                <a:pt x="0" y="4146185"/>
              </a:cubicBezTo>
              <a:cubicBezTo>
                <a:pt x="-129013" y="3421361"/>
                <a:pt x="-29966" y="1884583"/>
                <a:pt x="0" y="0"/>
              </a:cubicBezTo>
              <a:close/>
            </a:path>
          </a:pathLst>
        </a:custGeom>
        <a:noFill/>
        <a:ln w="127000">
          <a:solidFill>
            <a:schemeClr val="accent6"/>
          </a:solidFill>
          <a:prstDash val="sysDash"/>
          <a:extLst>
            <a:ext uri="{C807C97D-BFC1-408E-A445-0C87EB9F89A2}">
              <ask:lineSketchStyleProps xmlns:ask="http://schemas.microsoft.com/office/drawing/2018/sketchyshapes" sd="484595453">
                <a:prstGeom prst="rect">
                  <a:avLst/>
                </a:prstGeom>
                <ask:type>
                  <ask:lineSketchCurved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oneCellAnchor>
    <xdr:from>
      <xdr:col>22</xdr:col>
      <xdr:colOff>83820</xdr:colOff>
      <xdr:row>41</xdr:row>
      <xdr:rowOff>40641</xdr:rowOff>
    </xdr:from>
    <xdr:ext cx="3787140" cy="784860"/>
    <xdr:sp macro="" textlink="">
      <xdr:nvSpPr>
        <xdr:cNvPr id="8" name="Tekstvak 7">
          <a:extLst>
            <a:ext uri="{FF2B5EF4-FFF2-40B4-BE49-F238E27FC236}">
              <a16:creationId xmlns:a16="http://schemas.microsoft.com/office/drawing/2014/main" id="{EEE22563-08C7-4376-90A6-4DA261398876}"/>
            </a:ext>
          </a:extLst>
        </xdr:cNvPr>
        <xdr:cNvSpPr txBox="1"/>
      </xdr:nvSpPr>
      <xdr:spPr>
        <a:xfrm>
          <a:off x="15605760" y="11828781"/>
          <a:ext cx="3787140" cy="7848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3600">
              <a:latin typeface="Aptos Slab ExtraBold" panose="020B0004020202020204" pitchFamily="34" charset="0"/>
            </a:rPr>
            <a:t>Dit wil ik</a:t>
          </a:r>
          <a:r>
            <a:rPr lang="nl-NL" sz="3600" baseline="0">
              <a:latin typeface="Aptos Slab ExtraBold" panose="020B0004020202020204" pitchFamily="34" charset="0"/>
            </a:rPr>
            <a:t> leren:</a:t>
          </a:r>
        </a:p>
        <a:p>
          <a:endParaRPr lang="nl-NL" sz="3600">
            <a:latin typeface="Aptos Slab ExtraBold" panose="020B0004020202020204" pitchFamily="34" charset="0"/>
          </a:endParaRPr>
        </a:p>
      </xdr:txBody>
    </xdr:sp>
    <xdr:clientData/>
  </xdr:oneCellAnchor>
  <xdr:oneCellAnchor>
    <xdr:from>
      <xdr:col>23</xdr:col>
      <xdr:colOff>374280</xdr:colOff>
      <xdr:row>63</xdr:row>
      <xdr:rowOff>54580</xdr:rowOff>
    </xdr:from>
    <xdr:ext cx="3886513" cy="833109"/>
    <xdr:sp macro="" textlink="">
      <xdr:nvSpPr>
        <xdr:cNvPr id="9" name="Tekstvak 8">
          <a:extLst>
            <a:ext uri="{FF2B5EF4-FFF2-40B4-BE49-F238E27FC236}">
              <a16:creationId xmlns:a16="http://schemas.microsoft.com/office/drawing/2014/main" id="{09690B61-9C34-45D4-9B07-AA37021223D2}"/>
            </a:ext>
          </a:extLst>
        </xdr:cNvPr>
        <xdr:cNvSpPr txBox="1"/>
      </xdr:nvSpPr>
      <xdr:spPr>
        <a:xfrm rot="339370">
          <a:off x="16490580" y="17207200"/>
          <a:ext cx="3886513" cy="8331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3600" baseline="0">
              <a:latin typeface="Aptos Slab ExtraBold" panose="020B0004020202020204" pitchFamily="34" charset="0"/>
            </a:rPr>
            <a:t>Zo ga ik dat doen:</a:t>
          </a:r>
        </a:p>
        <a:p>
          <a:endParaRPr lang="nl-NL" sz="3600">
            <a:latin typeface="Aptos Slab ExtraBold" panose="020B0004020202020204" pitchFamily="34" charset="0"/>
          </a:endParaRPr>
        </a:p>
      </xdr:txBody>
    </xdr:sp>
    <xdr:clientData/>
  </xdr:oneCellAnchor>
  <xdr:oneCellAnchor>
    <xdr:from>
      <xdr:col>7</xdr:col>
      <xdr:colOff>218039</xdr:colOff>
      <xdr:row>99</xdr:row>
      <xdr:rowOff>228723</xdr:rowOff>
    </xdr:from>
    <xdr:ext cx="4545192" cy="762000"/>
    <xdr:sp macro="" textlink="">
      <xdr:nvSpPr>
        <xdr:cNvPr id="10" name="Tekstvak 9">
          <a:extLst>
            <a:ext uri="{FF2B5EF4-FFF2-40B4-BE49-F238E27FC236}">
              <a16:creationId xmlns:a16="http://schemas.microsoft.com/office/drawing/2014/main" id="{5DE45B49-782F-46B4-94D1-30539CFC2C27}"/>
            </a:ext>
          </a:extLst>
        </xdr:cNvPr>
        <xdr:cNvSpPr txBox="1"/>
      </xdr:nvSpPr>
      <xdr:spPr>
        <a:xfrm rot="354679">
          <a:off x="6824579" y="26159583"/>
          <a:ext cx="4545192" cy="762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3600" baseline="0">
              <a:latin typeface="Aptos Slab ExtraBold" panose="020B0004020202020204" pitchFamily="34" charset="0"/>
            </a:rPr>
            <a:t>Leuke opdracht(en):</a:t>
          </a:r>
        </a:p>
        <a:p>
          <a:endParaRPr lang="nl-NL" sz="3600">
            <a:latin typeface="Aptos Slab ExtraBold" panose="020B0004020202020204" pitchFamily="34" charset="0"/>
          </a:endParaRPr>
        </a:p>
      </xdr:txBody>
    </xdr:sp>
    <xdr:clientData/>
  </xdr:oneCellAnchor>
  <xdr:oneCellAnchor>
    <xdr:from>
      <xdr:col>6</xdr:col>
      <xdr:colOff>152135</xdr:colOff>
      <xdr:row>116</xdr:row>
      <xdr:rowOff>52724</xdr:rowOff>
    </xdr:from>
    <xdr:ext cx="4393624" cy="746760"/>
    <xdr:sp macro="" textlink="">
      <xdr:nvSpPr>
        <xdr:cNvPr id="11" name="Tekstvak 10">
          <a:extLst>
            <a:ext uri="{FF2B5EF4-FFF2-40B4-BE49-F238E27FC236}">
              <a16:creationId xmlns:a16="http://schemas.microsoft.com/office/drawing/2014/main" id="{345167EC-5FA1-4713-96C9-186B5DA3947B}"/>
            </a:ext>
          </a:extLst>
        </xdr:cNvPr>
        <xdr:cNvSpPr txBox="1"/>
      </xdr:nvSpPr>
      <xdr:spPr>
        <a:xfrm rot="21378443">
          <a:off x="6164315" y="30128864"/>
          <a:ext cx="4393624" cy="746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3600">
              <a:latin typeface="Aptos Slab ExtraBold" panose="020B0004020202020204" pitchFamily="34" charset="0"/>
            </a:rPr>
            <a:t>Dit wil</a:t>
          </a:r>
          <a:r>
            <a:rPr lang="nl-NL" sz="3600" baseline="0">
              <a:latin typeface="Aptos Slab ExtraBold" panose="020B0004020202020204" pitchFamily="34" charset="0"/>
            </a:rPr>
            <a:t> ik nog kwijt:</a:t>
          </a:r>
        </a:p>
        <a:p>
          <a:endParaRPr lang="nl-NL" sz="3600">
            <a:latin typeface="Aptos Slab ExtraBold" panose="020B0004020202020204" pitchFamily="34" charset="0"/>
          </a:endParaRPr>
        </a:p>
      </xdr:txBody>
    </xdr:sp>
    <xdr:clientData/>
  </xdr:oneCellAnchor>
  <xdr:oneCellAnchor>
    <xdr:from>
      <xdr:col>23</xdr:col>
      <xdr:colOff>523086</xdr:colOff>
      <xdr:row>100</xdr:row>
      <xdr:rowOff>176362</xdr:rowOff>
    </xdr:from>
    <xdr:ext cx="5055936" cy="836922"/>
    <xdr:sp macro="" textlink="">
      <xdr:nvSpPr>
        <xdr:cNvPr id="12" name="Tekstvak 11">
          <a:extLst>
            <a:ext uri="{FF2B5EF4-FFF2-40B4-BE49-F238E27FC236}">
              <a16:creationId xmlns:a16="http://schemas.microsoft.com/office/drawing/2014/main" id="{19ED258C-185B-4271-83E2-E3196630501C}"/>
            </a:ext>
          </a:extLst>
        </xdr:cNvPr>
        <xdr:cNvSpPr txBox="1"/>
      </xdr:nvSpPr>
      <xdr:spPr>
        <a:xfrm rot="21333422">
          <a:off x="16639386" y="26351062"/>
          <a:ext cx="5055936" cy="8369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3600" baseline="0">
              <a:latin typeface="Aptos Slab ExtraBold" panose="020B0004020202020204" pitchFamily="34" charset="0"/>
            </a:rPr>
            <a:t>Ik word geholpen door:</a:t>
          </a:r>
        </a:p>
        <a:p>
          <a:endParaRPr lang="nl-NL" sz="3600">
            <a:latin typeface="Aptos Slab ExtraBold" panose="020B0004020202020204" pitchFamily="34" charset="0"/>
          </a:endParaRPr>
        </a:p>
      </xdr:txBody>
    </xdr:sp>
    <xdr:clientData/>
  </xdr:oneCellAnchor>
  <xdr:oneCellAnchor>
    <xdr:from>
      <xdr:col>23</xdr:col>
      <xdr:colOff>355600</xdr:colOff>
      <xdr:row>114</xdr:row>
      <xdr:rowOff>167640</xdr:rowOff>
    </xdr:from>
    <xdr:ext cx="6630661" cy="3896360"/>
    <xdr:sp macro="" textlink="">
      <xdr:nvSpPr>
        <xdr:cNvPr id="13" name="Tekstvak 12">
          <a:extLst>
            <a:ext uri="{FF2B5EF4-FFF2-40B4-BE49-F238E27FC236}">
              <a16:creationId xmlns:a16="http://schemas.microsoft.com/office/drawing/2014/main" id="{5D0D5B32-EDFF-4A9E-A62B-C3DC1C8CA939}"/>
            </a:ext>
          </a:extLst>
        </xdr:cNvPr>
        <xdr:cNvSpPr txBox="1"/>
      </xdr:nvSpPr>
      <xdr:spPr>
        <a:xfrm>
          <a:off x="16471900" y="29756100"/>
          <a:ext cx="6630661" cy="38963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3600" baseline="0">
              <a:latin typeface="Aptos Slab ExtraBold" panose="020B0004020202020204" pitchFamily="34" charset="0"/>
            </a:rPr>
            <a:t>Zo kun je zien dat het is gelukt:</a:t>
          </a:r>
        </a:p>
        <a:p>
          <a:endParaRPr lang="nl-NL" sz="3600" baseline="0">
            <a:latin typeface="Aptos Slab ExtraBold" panose="020B0004020202020204" pitchFamily="34" charset="0"/>
          </a:endParaRPr>
        </a:p>
        <a:p>
          <a:endParaRPr lang="nl-NL" sz="3600" baseline="0">
            <a:latin typeface="Aptos Slab ExtraBold" panose="020B0004020202020204" pitchFamily="34" charset="0"/>
          </a:endParaRPr>
        </a:p>
        <a:p>
          <a:endParaRPr lang="nl-NL" sz="3600" baseline="0">
            <a:latin typeface="Aptos Slab ExtraBold" panose="020B0004020202020204" pitchFamily="34" charset="0"/>
          </a:endParaRPr>
        </a:p>
        <a:p>
          <a:endParaRPr lang="nl-NL" sz="2000" baseline="0">
            <a:latin typeface="Aptos Slab ExtraBold" panose="020B0004020202020204" pitchFamily="34" charset="0"/>
          </a:endParaRPr>
        </a:p>
        <a:p>
          <a:endParaRPr lang="nl-NL" sz="2000" baseline="0">
            <a:latin typeface="Aptos Slab ExtraBold" panose="020B0004020202020204" pitchFamily="34" charset="0"/>
          </a:endParaRPr>
        </a:p>
        <a:p>
          <a:endParaRPr lang="nl-NL" sz="2000" baseline="0">
            <a:latin typeface="Aptos Slab ExtraBold" panose="020B0004020202020204" pitchFamily="34" charset="0"/>
          </a:endParaRPr>
        </a:p>
        <a:p>
          <a:r>
            <a:rPr lang="nl-NL" sz="3600" baseline="0">
              <a:latin typeface="Aptos Slab ExtraBold" panose="020B0004020202020204" pitchFamily="34" charset="0"/>
            </a:rPr>
            <a:t>Datum:</a:t>
          </a:r>
        </a:p>
        <a:p>
          <a:endParaRPr lang="nl-NL" sz="4000"/>
        </a:p>
      </xdr:txBody>
    </xdr:sp>
    <xdr:clientData/>
  </xdr:oneCellAnchor>
  <xdr:twoCellAnchor>
    <xdr:from>
      <xdr:col>23</xdr:col>
      <xdr:colOff>356111</xdr:colOff>
      <xdr:row>99</xdr:row>
      <xdr:rowOff>174655</xdr:rowOff>
    </xdr:from>
    <xdr:to>
      <xdr:col>39</xdr:col>
      <xdr:colOff>458237</xdr:colOff>
      <xdr:row>112</xdr:row>
      <xdr:rowOff>86942</xdr:rowOff>
    </xdr:to>
    <xdr:sp macro="" textlink="">
      <xdr:nvSpPr>
        <xdr:cNvPr id="14" name="Rechthoek 13">
          <a:extLst>
            <a:ext uri="{FF2B5EF4-FFF2-40B4-BE49-F238E27FC236}">
              <a16:creationId xmlns:a16="http://schemas.microsoft.com/office/drawing/2014/main" id="{22BEB295-2F84-4361-BF75-B28EDD4AF4F9}"/>
            </a:ext>
          </a:extLst>
        </xdr:cNvPr>
        <xdr:cNvSpPr/>
      </xdr:nvSpPr>
      <xdr:spPr>
        <a:xfrm rot="21395945">
          <a:off x="16472411" y="26105515"/>
          <a:ext cx="10023366" cy="3082207"/>
        </a:xfrm>
        <a:custGeom>
          <a:avLst/>
          <a:gdLst>
            <a:gd name="csX0" fmla="*/ 0 w 10023366"/>
            <a:gd name="csY0" fmla="*/ 0 h 3082207"/>
            <a:gd name="csX1" fmla="*/ 288909 w 10023366"/>
            <a:gd name="csY1" fmla="*/ 0 h 3082207"/>
            <a:gd name="csX2" fmla="*/ 577818 w 10023366"/>
            <a:gd name="csY2" fmla="*/ 0 h 3082207"/>
            <a:gd name="csX3" fmla="*/ 966960 w 10023366"/>
            <a:gd name="csY3" fmla="*/ 0 h 3082207"/>
            <a:gd name="csX4" fmla="*/ 1255869 w 10023366"/>
            <a:gd name="csY4" fmla="*/ 0 h 3082207"/>
            <a:gd name="csX5" fmla="*/ 1845479 w 10023366"/>
            <a:gd name="csY5" fmla="*/ 0 h 3082207"/>
            <a:gd name="csX6" fmla="*/ 2134387 w 10023366"/>
            <a:gd name="csY6" fmla="*/ 0 h 3082207"/>
            <a:gd name="csX7" fmla="*/ 2523530 w 10023366"/>
            <a:gd name="csY7" fmla="*/ 0 h 3082207"/>
            <a:gd name="csX8" fmla="*/ 3113140 w 10023366"/>
            <a:gd name="csY8" fmla="*/ 0 h 3082207"/>
            <a:gd name="csX9" fmla="*/ 3502282 w 10023366"/>
            <a:gd name="csY9" fmla="*/ 0 h 3082207"/>
            <a:gd name="csX10" fmla="*/ 3791191 w 10023366"/>
            <a:gd name="csY10" fmla="*/ 0 h 3082207"/>
            <a:gd name="csX11" fmla="*/ 4481034 w 10023366"/>
            <a:gd name="csY11" fmla="*/ 0 h 3082207"/>
            <a:gd name="csX12" fmla="*/ 5170878 w 10023366"/>
            <a:gd name="csY12" fmla="*/ 0 h 3082207"/>
            <a:gd name="csX13" fmla="*/ 5660254 w 10023366"/>
            <a:gd name="csY13" fmla="*/ 0 h 3082207"/>
            <a:gd name="csX14" fmla="*/ 6450331 w 10023366"/>
            <a:gd name="csY14" fmla="*/ 0 h 3082207"/>
            <a:gd name="csX15" fmla="*/ 7039941 w 10023366"/>
            <a:gd name="csY15" fmla="*/ 0 h 3082207"/>
            <a:gd name="csX16" fmla="*/ 7429083 w 10023366"/>
            <a:gd name="csY16" fmla="*/ 0 h 3082207"/>
            <a:gd name="csX17" fmla="*/ 8018693 w 10023366"/>
            <a:gd name="csY17" fmla="*/ 0 h 3082207"/>
            <a:gd name="csX18" fmla="*/ 8808770 w 10023366"/>
            <a:gd name="csY18" fmla="*/ 0 h 3082207"/>
            <a:gd name="csX19" fmla="*/ 9197912 w 10023366"/>
            <a:gd name="csY19" fmla="*/ 0 h 3082207"/>
            <a:gd name="csX20" fmla="*/ 10023366 w 10023366"/>
            <a:gd name="csY20" fmla="*/ 0 h 3082207"/>
            <a:gd name="csX21" fmla="*/ 10023366 w 10023366"/>
            <a:gd name="csY21" fmla="*/ 575345 h 3082207"/>
            <a:gd name="csX22" fmla="*/ 10023366 w 10023366"/>
            <a:gd name="csY22" fmla="*/ 996580 h 3082207"/>
            <a:gd name="csX23" fmla="*/ 10023366 w 10023366"/>
            <a:gd name="csY23" fmla="*/ 1571926 h 3082207"/>
            <a:gd name="csX24" fmla="*/ 10023366 w 10023366"/>
            <a:gd name="csY24" fmla="*/ 2116449 h 3082207"/>
            <a:gd name="csX25" fmla="*/ 10023366 w 10023366"/>
            <a:gd name="csY25" fmla="*/ 3082207 h 3082207"/>
            <a:gd name="csX26" fmla="*/ 9634224 w 10023366"/>
            <a:gd name="csY26" fmla="*/ 3082207 h 3082207"/>
            <a:gd name="csX27" fmla="*/ 9345315 w 10023366"/>
            <a:gd name="csY27" fmla="*/ 3082207 h 3082207"/>
            <a:gd name="csX28" fmla="*/ 8855939 w 10023366"/>
            <a:gd name="csY28" fmla="*/ 3082207 h 3082207"/>
            <a:gd name="csX29" fmla="*/ 8366563 w 10023366"/>
            <a:gd name="csY29" fmla="*/ 3082207 h 3082207"/>
            <a:gd name="csX30" fmla="*/ 8077654 w 10023366"/>
            <a:gd name="csY30" fmla="*/ 3082207 h 3082207"/>
            <a:gd name="csX31" fmla="*/ 7688511 w 10023366"/>
            <a:gd name="csY31" fmla="*/ 3082207 h 3082207"/>
            <a:gd name="csX32" fmla="*/ 7299369 w 10023366"/>
            <a:gd name="csY32" fmla="*/ 3082207 h 3082207"/>
            <a:gd name="csX33" fmla="*/ 6910226 w 10023366"/>
            <a:gd name="csY33" fmla="*/ 3082207 h 3082207"/>
            <a:gd name="csX34" fmla="*/ 6120149 w 10023366"/>
            <a:gd name="csY34" fmla="*/ 3082207 h 3082207"/>
            <a:gd name="csX35" fmla="*/ 5831241 w 10023366"/>
            <a:gd name="csY35" fmla="*/ 3082207 h 3082207"/>
            <a:gd name="csX36" fmla="*/ 5041163 w 10023366"/>
            <a:gd name="csY36" fmla="*/ 3082207 h 3082207"/>
            <a:gd name="csX37" fmla="*/ 4251086 w 10023366"/>
            <a:gd name="csY37" fmla="*/ 3082207 h 3082207"/>
            <a:gd name="csX38" fmla="*/ 3461009 w 10023366"/>
            <a:gd name="csY38" fmla="*/ 3082207 h 3082207"/>
            <a:gd name="csX39" fmla="*/ 3172101 w 10023366"/>
            <a:gd name="csY39" fmla="*/ 3082207 h 3082207"/>
            <a:gd name="csX40" fmla="*/ 2382023 w 10023366"/>
            <a:gd name="csY40" fmla="*/ 3082207 h 3082207"/>
            <a:gd name="csX41" fmla="*/ 1892647 w 10023366"/>
            <a:gd name="csY41" fmla="*/ 3082207 h 3082207"/>
            <a:gd name="csX42" fmla="*/ 1403271 w 10023366"/>
            <a:gd name="csY42" fmla="*/ 3082207 h 3082207"/>
            <a:gd name="csX43" fmla="*/ 913895 w 10023366"/>
            <a:gd name="csY43" fmla="*/ 3082207 h 3082207"/>
            <a:gd name="csX44" fmla="*/ 0 w 10023366"/>
            <a:gd name="csY44" fmla="*/ 3082207 h 3082207"/>
            <a:gd name="csX45" fmla="*/ 0 w 10023366"/>
            <a:gd name="csY45" fmla="*/ 2506862 h 3082207"/>
            <a:gd name="csX46" fmla="*/ 0 w 10023366"/>
            <a:gd name="csY46" fmla="*/ 1962338 h 3082207"/>
            <a:gd name="csX47" fmla="*/ 0 w 10023366"/>
            <a:gd name="csY47" fmla="*/ 1479459 h 3082207"/>
            <a:gd name="csX48" fmla="*/ 0 w 10023366"/>
            <a:gd name="csY48" fmla="*/ 1058224 h 3082207"/>
            <a:gd name="csX49" fmla="*/ 0 w 10023366"/>
            <a:gd name="csY49" fmla="*/ 544523 h 3082207"/>
            <a:gd name="csX50" fmla="*/ 0 w 10023366"/>
            <a:gd name="csY50" fmla="*/ 0 h 3082207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  <a:cxn ang="0">
              <a:pos x="csX47" y="csY47"/>
            </a:cxn>
            <a:cxn ang="0">
              <a:pos x="csX48" y="csY48"/>
            </a:cxn>
            <a:cxn ang="0">
              <a:pos x="csX49" y="csY49"/>
            </a:cxn>
            <a:cxn ang="0">
              <a:pos x="csX50" y="csY50"/>
            </a:cxn>
          </a:cxnLst>
          <a:rect l="l" t="t" r="r" b="b"/>
          <a:pathLst>
            <a:path w="10023366" h="3082207" extrusionOk="0">
              <a:moveTo>
                <a:pt x="0" y="0"/>
              </a:moveTo>
              <a:cubicBezTo>
                <a:pt x="74737" y="-23175"/>
                <a:pt x="229723" y="11499"/>
                <a:pt x="288909" y="0"/>
              </a:cubicBezTo>
              <a:cubicBezTo>
                <a:pt x="348095" y="-11499"/>
                <a:pt x="499163" y="33986"/>
                <a:pt x="577818" y="0"/>
              </a:cubicBezTo>
              <a:cubicBezTo>
                <a:pt x="656473" y="-33986"/>
                <a:pt x="778152" y="27606"/>
                <a:pt x="966960" y="0"/>
              </a:cubicBezTo>
              <a:cubicBezTo>
                <a:pt x="1155768" y="-27606"/>
                <a:pt x="1112105" y="16166"/>
                <a:pt x="1255869" y="0"/>
              </a:cubicBezTo>
              <a:cubicBezTo>
                <a:pt x="1399633" y="-16166"/>
                <a:pt x="1710280" y="31026"/>
                <a:pt x="1845479" y="0"/>
              </a:cubicBezTo>
              <a:cubicBezTo>
                <a:pt x="1980678" y="-31026"/>
                <a:pt x="2073653" y="33209"/>
                <a:pt x="2134387" y="0"/>
              </a:cubicBezTo>
              <a:cubicBezTo>
                <a:pt x="2195121" y="-33209"/>
                <a:pt x="2357189" y="255"/>
                <a:pt x="2523530" y="0"/>
              </a:cubicBezTo>
              <a:cubicBezTo>
                <a:pt x="2689871" y="-255"/>
                <a:pt x="2866556" y="56021"/>
                <a:pt x="3113140" y="0"/>
              </a:cubicBezTo>
              <a:cubicBezTo>
                <a:pt x="3359724" y="-56021"/>
                <a:pt x="3402384" y="20369"/>
                <a:pt x="3502282" y="0"/>
              </a:cubicBezTo>
              <a:cubicBezTo>
                <a:pt x="3602180" y="-20369"/>
                <a:pt x="3728122" y="31217"/>
                <a:pt x="3791191" y="0"/>
              </a:cubicBezTo>
              <a:cubicBezTo>
                <a:pt x="3854260" y="-31217"/>
                <a:pt x="4306207" y="12911"/>
                <a:pt x="4481034" y="0"/>
              </a:cubicBezTo>
              <a:cubicBezTo>
                <a:pt x="4655861" y="-12911"/>
                <a:pt x="4988173" y="8225"/>
                <a:pt x="5170878" y="0"/>
              </a:cubicBezTo>
              <a:cubicBezTo>
                <a:pt x="5353583" y="-8225"/>
                <a:pt x="5550721" y="30907"/>
                <a:pt x="5660254" y="0"/>
              </a:cubicBezTo>
              <a:cubicBezTo>
                <a:pt x="5769787" y="-30907"/>
                <a:pt x="6074572" y="46107"/>
                <a:pt x="6450331" y="0"/>
              </a:cubicBezTo>
              <a:cubicBezTo>
                <a:pt x="6826090" y="-46107"/>
                <a:pt x="6822923" y="22773"/>
                <a:pt x="7039941" y="0"/>
              </a:cubicBezTo>
              <a:cubicBezTo>
                <a:pt x="7256959" y="-22773"/>
                <a:pt x="7239537" y="29509"/>
                <a:pt x="7429083" y="0"/>
              </a:cubicBezTo>
              <a:cubicBezTo>
                <a:pt x="7618629" y="-29509"/>
                <a:pt x="7737278" y="44046"/>
                <a:pt x="8018693" y="0"/>
              </a:cubicBezTo>
              <a:cubicBezTo>
                <a:pt x="8300108" y="-44046"/>
                <a:pt x="8433818" y="87082"/>
                <a:pt x="8808770" y="0"/>
              </a:cubicBezTo>
              <a:cubicBezTo>
                <a:pt x="9183722" y="-87082"/>
                <a:pt x="9045560" y="14347"/>
                <a:pt x="9197912" y="0"/>
              </a:cubicBezTo>
              <a:cubicBezTo>
                <a:pt x="9350264" y="-14347"/>
                <a:pt x="9706879" y="24231"/>
                <a:pt x="10023366" y="0"/>
              </a:cubicBezTo>
              <a:cubicBezTo>
                <a:pt x="10085667" y="117767"/>
                <a:pt x="9980329" y="301825"/>
                <a:pt x="10023366" y="575345"/>
              </a:cubicBezTo>
              <a:cubicBezTo>
                <a:pt x="10066403" y="848865"/>
                <a:pt x="10017247" y="879267"/>
                <a:pt x="10023366" y="996580"/>
              </a:cubicBezTo>
              <a:cubicBezTo>
                <a:pt x="10029485" y="1113894"/>
                <a:pt x="9999450" y="1304052"/>
                <a:pt x="10023366" y="1571926"/>
              </a:cubicBezTo>
              <a:cubicBezTo>
                <a:pt x="10047282" y="1839800"/>
                <a:pt x="9996900" y="1909588"/>
                <a:pt x="10023366" y="2116449"/>
              </a:cubicBezTo>
              <a:cubicBezTo>
                <a:pt x="10049832" y="2323310"/>
                <a:pt x="9950024" y="2825219"/>
                <a:pt x="10023366" y="3082207"/>
              </a:cubicBezTo>
              <a:cubicBezTo>
                <a:pt x="9891030" y="3095750"/>
                <a:pt x="9795126" y="3056928"/>
                <a:pt x="9634224" y="3082207"/>
              </a:cubicBezTo>
              <a:cubicBezTo>
                <a:pt x="9473322" y="3107486"/>
                <a:pt x="9406838" y="3081843"/>
                <a:pt x="9345315" y="3082207"/>
              </a:cubicBezTo>
              <a:cubicBezTo>
                <a:pt x="9283792" y="3082571"/>
                <a:pt x="8970016" y="3045182"/>
                <a:pt x="8855939" y="3082207"/>
              </a:cubicBezTo>
              <a:cubicBezTo>
                <a:pt x="8741862" y="3119232"/>
                <a:pt x="8561792" y="3082149"/>
                <a:pt x="8366563" y="3082207"/>
              </a:cubicBezTo>
              <a:cubicBezTo>
                <a:pt x="8171334" y="3082265"/>
                <a:pt x="8220989" y="3048068"/>
                <a:pt x="8077654" y="3082207"/>
              </a:cubicBezTo>
              <a:cubicBezTo>
                <a:pt x="7934319" y="3116346"/>
                <a:pt x="7833931" y="3062047"/>
                <a:pt x="7688511" y="3082207"/>
              </a:cubicBezTo>
              <a:cubicBezTo>
                <a:pt x="7543091" y="3102367"/>
                <a:pt x="7427985" y="3070129"/>
                <a:pt x="7299369" y="3082207"/>
              </a:cubicBezTo>
              <a:cubicBezTo>
                <a:pt x="7170753" y="3094285"/>
                <a:pt x="7076469" y="3078847"/>
                <a:pt x="6910226" y="3082207"/>
              </a:cubicBezTo>
              <a:cubicBezTo>
                <a:pt x="6743983" y="3085567"/>
                <a:pt x="6406126" y="3028785"/>
                <a:pt x="6120149" y="3082207"/>
              </a:cubicBezTo>
              <a:cubicBezTo>
                <a:pt x="5834172" y="3135629"/>
                <a:pt x="5909889" y="3056199"/>
                <a:pt x="5831241" y="3082207"/>
              </a:cubicBezTo>
              <a:cubicBezTo>
                <a:pt x="5752593" y="3108215"/>
                <a:pt x="5364047" y="2994712"/>
                <a:pt x="5041163" y="3082207"/>
              </a:cubicBezTo>
              <a:cubicBezTo>
                <a:pt x="4718279" y="3169702"/>
                <a:pt x="4513345" y="3046094"/>
                <a:pt x="4251086" y="3082207"/>
              </a:cubicBezTo>
              <a:cubicBezTo>
                <a:pt x="3988827" y="3118320"/>
                <a:pt x="3682689" y="3035598"/>
                <a:pt x="3461009" y="3082207"/>
              </a:cubicBezTo>
              <a:cubicBezTo>
                <a:pt x="3239329" y="3128816"/>
                <a:pt x="3253842" y="3062070"/>
                <a:pt x="3172101" y="3082207"/>
              </a:cubicBezTo>
              <a:cubicBezTo>
                <a:pt x="3090360" y="3102344"/>
                <a:pt x="2706487" y="3019638"/>
                <a:pt x="2382023" y="3082207"/>
              </a:cubicBezTo>
              <a:cubicBezTo>
                <a:pt x="2057559" y="3144776"/>
                <a:pt x="2025003" y="3075064"/>
                <a:pt x="1892647" y="3082207"/>
              </a:cubicBezTo>
              <a:cubicBezTo>
                <a:pt x="1760291" y="3089350"/>
                <a:pt x="1530236" y="3069844"/>
                <a:pt x="1403271" y="3082207"/>
              </a:cubicBezTo>
              <a:cubicBezTo>
                <a:pt x="1276306" y="3094570"/>
                <a:pt x="1101751" y="3032688"/>
                <a:pt x="913895" y="3082207"/>
              </a:cubicBezTo>
              <a:cubicBezTo>
                <a:pt x="726039" y="3131726"/>
                <a:pt x="247488" y="2973208"/>
                <a:pt x="0" y="3082207"/>
              </a:cubicBezTo>
              <a:cubicBezTo>
                <a:pt x="-8005" y="2820332"/>
                <a:pt x="36616" y="2786998"/>
                <a:pt x="0" y="2506862"/>
              </a:cubicBezTo>
              <a:cubicBezTo>
                <a:pt x="-36616" y="2226726"/>
                <a:pt x="60695" y="2183502"/>
                <a:pt x="0" y="1962338"/>
              </a:cubicBezTo>
              <a:cubicBezTo>
                <a:pt x="-60695" y="1741174"/>
                <a:pt x="46874" y="1711621"/>
                <a:pt x="0" y="1479459"/>
              </a:cubicBezTo>
              <a:cubicBezTo>
                <a:pt x="-46874" y="1247297"/>
                <a:pt x="16793" y="1185791"/>
                <a:pt x="0" y="1058224"/>
              </a:cubicBezTo>
              <a:cubicBezTo>
                <a:pt x="-16793" y="930657"/>
                <a:pt x="53201" y="714555"/>
                <a:pt x="0" y="544523"/>
              </a:cubicBezTo>
              <a:cubicBezTo>
                <a:pt x="-53201" y="374491"/>
                <a:pt x="3440" y="185759"/>
                <a:pt x="0" y="0"/>
              </a:cubicBezTo>
              <a:close/>
            </a:path>
          </a:pathLst>
        </a:custGeom>
        <a:noFill/>
        <a:ln w="127000" cmpd="thickThin">
          <a:solidFill>
            <a:srgbClr val="FF0000"/>
          </a:solidFill>
          <a:extLst>
            <a:ext uri="{C807C97D-BFC1-408E-A445-0C87EB9F89A2}">
              <ask:lineSketchStyleProps xmlns:ask="http://schemas.microsoft.com/office/drawing/2018/sketchyshapes" sd="2737183560">
                <a:prstGeom prst="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oneCellAnchor>
    <xdr:from>
      <xdr:col>23</xdr:col>
      <xdr:colOff>220980</xdr:colOff>
      <xdr:row>83</xdr:row>
      <xdr:rowOff>81281</xdr:rowOff>
    </xdr:from>
    <xdr:ext cx="3588931" cy="764540"/>
    <xdr:sp macro="" textlink="">
      <xdr:nvSpPr>
        <xdr:cNvPr id="15" name="Tekstvak 14">
          <a:extLst>
            <a:ext uri="{FF2B5EF4-FFF2-40B4-BE49-F238E27FC236}">
              <a16:creationId xmlns:a16="http://schemas.microsoft.com/office/drawing/2014/main" id="{9ED3F35C-70E3-4AE6-9E4A-761BF2BEE8F0}"/>
            </a:ext>
          </a:extLst>
        </xdr:cNvPr>
        <xdr:cNvSpPr txBox="1"/>
      </xdr:nvSpPr>
      <xdr:spPr>
        <a:xfrm>
          <a:off x="16337280" y="22110701"/>
          <a:ext cx="3588931" cy="7645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3600">
              <a:latin typeface="Aptos Slab ExtraBold" panose="020B0004020202020204" pitchFamily="34" charset="0"/>
            </a:rPr>
            <a:t>Dit heb</a:t>
          </a:r>
          <a:r>
            <a:rPr lang="nl-NL" sz="3600" baseline="0">
              <a:latin typeface="Aptos Slab ExtraBold" panose="020B0004020202020204" pitchFamily="34" charset="0"/>
            </a:rPr>
            <a:t> ik nodig:</a:t>
          </a:r>
        </a:p>
        <a:p>
          <a:endParaRPr lang="nl-NL" sz="3600">
            <a:latin typeface="Aptos Slab ExtraBold" panose="020B0004020202020204" pitchFamily="34" charset="0"/>
          </a:endParaRPr>
        </a:p>
      </xdr:txBody>
    </xdr:sp>
    <xdr:clientData/>
  </xdr:oneCellAnchor>
  <xdr:twoCellAnchor>
    <xdr:from>
      <xdr:col>5</xdr:col>
      <xdr:colOff>76200</xdr:colOff>
      <xdr:row>3</xdr:row>
      <xdr:rowOff>223520</xdr:rowOff>
    </xdr:from>
    <xdr:to>
      <xdr:col>40</xdr:col>
      <xdr:colOff>624840</xdr:colOff>
      <xdr:row>28</xdr:row>
      <xdr:rowOff>134620</xdr:rowOff>
    </xdr:to>
    <xdr:graphicFrame macro="">
      <xdr:nvGraphicFramePr>
        <xdr:cNvPr id="16" name="Grafiek 15">
          <a:extLst>
            <a:ext uri="{FF2B5EF4-FFF2-40B4-BE49-F238E27FC236}">
              <a16:creationId xmlns:a16="http://schemas.microsoft.com/office/drawing/2014/main" id="{A13B50F9-E548-458D-9F3C-E89AD671BA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546100</xdr:colOff>
      <xdr:row>32</xdr:row>
      <xdr:rowOff>60960</xdr:rowOff>
    </xdr:from>
    <xdr:to>
      <xdr:col>39</xdr:col>
      <xdr:colOff>495300</xdr:colOff>
      <xdr:row>38</xdr:row>
      <xdr:rowOff>203200</xdr:rowOff>
    </xdr:to>
    <xdr:sp macro="" textlink="">
      <xdr:nvSpPr>
        <xdr:cNvPr id="17" name="Rechthoek 16">
          <a:extLst>
            <a:ext uri="{FF2B5EF4-FFF2-40B4-BE49-F238E27FC236}">
              <a16:creationId xmlns:a16="http://schemas.microsoft.com/office/drawing/2014/main" id="{5CEB83EA-DD6F-47EE-B496-DEE35835F38D}"/>
            </a:ext>
          </a:extLst>
        </xdr:cNvPr>
        <xdr:cNvSpPr/>
      </xdr:nvSpPr>
      <xdr:spPr>
        <a:xfrm>
          <a:off x="15473680" y="9745980"/>
          <a:ext cx="11059160" cy="1521460"/>
        </a:xfrm>
        <a:custGeom>
          <a:avLst/>
          <a:gdLst>
            <a:gd name="csX0" fmla="*/ 0 w 11059160"/>
            <a:gd name="csY0" fmla="*/ 0 h 1521460"/>
            <a:gd name="csX1" fmla="*/ 250286 w 11059160"/>
            <a:gd name="csY1" fmla="*/ 0 h 1521460"/>
            <a:gd name="csX2" fmla="*/ 500573 w 11059160"/>
            <a:gd name="csY2" fmla="*/ 0 h 1521460"/>
            <a:gd name="csX3" fmla="*/ 1082634 w 11059160"/>
            <a:gd name="csY3" fmla="*/ 0 h 1521460"/>
            <a:gd name="csX4" fmla="*/ 1885878 w 11059160"/>
            <a:gd name="csY4" fmla="*/ 0 h 1521460"/>
            <a:gd name="csX5" fmla="*/ 2357347 w 11059160"/>
            <a:gd name="csY5" fmla="*/ 0 h 1521460"/>
            <a:gd name="csX6" fmla="*/ 2939408 w 11059160"/>
            <a:gd name="csY6" fmla="*/ 0 h 1521460"/>
            <a:gd name="csX7" fmla="*/ 3410878 w 11059160"/>
            <a:gd name="csY7" fmla="*/ 0 h 1521460"/>
            <a:gd name="csX8" fmla="*/ 4103530 w 11059160"/>
            <a:gd name="csY8" fmla="*/ 0 h 1521460"/>
            <a:gd name="csX9" fmla="*/ 4464408 w 11059160"/>
            <a:gd name="csY9" fmla="*/ 0 h 1521460"/>
            <a:gd name="csX10" fmla="*/ 5157061 w 11059160"/>
            <a:gd name="csY10" fmla="*/ 0 h 1521460"/>
            <a:gd name="csX11" fmla="*/ 5628530 w 11059160"/>
            <a:gd name="csY11" fmla="*/ 0 h 1521460"/>
            <a:gd name="csX12" fmla="*/ 5989408 w 11059160"/>
            <a:gd name="csY12" fmla="*/ 0 h 1521460"/>
            <a:gd name="csX13" fmla="*/ 6460878 w 11059160"/>
            <a:gd name="csY13" fmla="*/ 0 h 1521460"/>
            <a:gd name="csX14" fmla="*/ 6932347 w 11059160"/>
            <a:gd name="csY14" fmla="*/ 0 h 1521460"/>
            <a:gd name="csX15" fmla="*/ 7293225 w 11059160"/>
            <a:gd name="csY15" fmla="*/ 0 h 1521460"/>
            <a:gd name="csX16" fmla="*/ 7543511 w 11059160"/>
            <a:gd name="csY16" fmla="*/ 0 h 1521460"/>
            <a:gd name="csX17" fmla="*/ 7904389 w 11059160"/>
            <a:gd name="csY17" fmla="*/ 0 h 1521460"/>
            <a:gd name="csX18" fmla="*/ 8265267 w 11059160"/>
            <a:gd name="csY18" fmla="*/ 0 h 1521460"/>
            <a:gd name="csX19" fmla="*/ 8626145 w 11059160"/>
            <a:gd name="csY19" fmla="*/ 0 h 1521460"/>
            <a:gd name="csX20" fmla="*/ 8987023 w 11059160"/>
            <a:gd name="csY20" fmla="*/ 0 h 1521460"/>
            <a:gd name="csX21" fmla="*/ 9569084 w 11059160"/>
            <a:gd name="csY21" fmla="*/ 0 h 1521460"/>
            <a:gd name="csX22" fmla="*/ 10151145 w 11059160"/>
            <a:gd name="csY22" fmla="*/ 0 h 1521460"/>
            <a:gd name="csX23" fmla="*/ 10401431 w 11059160"/>
            <a:gd name="csY23" fmla="*/ 0 h 1521460"/>
            <a:gd name="csX24" fmla="*/ 11059160 w 11059160"/>
            <a:gd name="csY24" fmla="*/ 0 h 1521460"/>
            <a:gd name="csX25" fmla="*/ 11059160 w 11059160"/>
            <a:gd name="csY25" fmla="*/ 476724 h 1521460"/>
            <a:gd name="csX26" fmla="*/ 11059160 w 11059160"/>
            <a:gd name="csY26" fmla="*/ 983877 h 1521460"/>
            <a:gd name="csX27" fmla="*/ 11059160 w 11059160"/>
            <a:gd name="csY27" fmla="*/ 1521460 h 1521460"/>
            <a:gd name="csX28" fmla="*/ 10587691 w 11059160"/>
            <a:gd name="csY28" fmla="*/ 1521460 h 1521460"/>
            <a:gd name="csX29" fmla="*/ 9784446 w 11059160"/>
            <a:gd name="csY29" fmla="*/ 1521460 h 1521460"/>
            <a:gd name="csX30" fmla="*/ 9534160 w 11059160"/>
            <a:gd name="csY30" fmla="*/ 1521460 h 1521460"/>
            <a:gd name="csX31" fmla="*/ 9173282 w 11059160"/>
            <a:gd name="csY31" fmla="*/ 1521460 h 1521460"/>
            <a:gd name="csX32" fmla="*/ 8812404 w 11059160"/>
            <a:gd name="csY32" fmla="*/ 1521460 h 1521460"/>
            <a:gd name="csX33" fmla="*/ 8451526 w 11059160"/>
            <a:gd name="csY33" fmla="*/ 1521460 h 1521460"/>
            <a:gd name="csX34" fmla="*/ 7869465 w 11059160"/>
            <a:gd name="csY34" fmla="*/ 1521460 h 1521460"/>
            <a:gd name="csX35" fmla="*/ 7287404 w 11059160"/>
            <a:gd name="csY35" fmla="*/ 1521460 h 1521460"/>
            <a:gd name="csX36" fmla="*/ 7037118 w 11059160"/>
            <a:gd name="csY36" fmla="*/ 1521460 h 1521460"/>
            <a:gd name="csX37" fmla="*/ 6455057 w 11059160"/>
            <a:gd name="csY37" fmla="*/ 1521460 h 1521460"/>
            <a:gd name="csX38" fmla="*/ 5651813 w 11059160"/>
            <a:gd name="csY38" fmla="*/ 1521460 h 1521460"/>
            <a:gd name="csX39" fmla="*/ 5180343 w 11059160"/>
            <a:gd name="csY39" fmla="*/ 1521460 h 1521460"/>
            <a:gd name="csX40" fmla="*/ 4377099 w 11059160"/>
            <a:gd name="csY40" fmla="*/ 1521460 h 1521460"/>
            <a:gd name="csX41" fmla="*/ 3684446 w 11059160"/>
            <a:gd name="csY41" fmla="*/ 1521460 h 1521460"/>
            <a:gd name="csX42" fmla="*/ 2991794 w 11059160"/>
            <a:gd name="csY42" fmla="*/ 1521460 h 1521460"/>
            <a:gd name="csX43" fmla="*/ 2520324 w 11059160"/>
            <a:gd name="csY43" fmla="*/ 1521460 h 1521460"/>
            <a:gd name="csX44" fmla="*/ 2270038 w 11059160"/>
            <a:gd name="csY44" fmla="*/ 1521460 h 1521460"/>
            <a:gd name="csX45" fmla="*/ 1687977 w 11059160"/>
            <a:gd name="csY45" fmla="*/ 1521460 h 1521460"/>
            <a:gd name="csX46" fmla="*/ 1105916 w 11059160"/>
            <a:gd name="csY46" fmla="*/ 1521460 h 1521460"/>
            <a:gd name="csX47" fmla="*/ 523855 w 11059160"/>
            <a:gd name="csY47" fmla="*/ 1521460 h 1521460"/>
            <a:gd name="csX48" fmla="*/ 0 w 11059160"/>
            <a:gd name="csY48" fmla="*/ 1521460 h 1521460"/>
            <a:gd name="csX49" fmla="*/ 0 w 11059160"/>
            <a:gd name="csY49" fmla="*/ 1044736 h 1521460"/>
            <a:gd name="csX50" fmla="*/ 0 w 11059160"/>
            <a:gd name="csY50" fmla="*/ 583226 h 1521460"/>
            <a:gd name="csX51" fmla="*/ 0 w 11059160"/>
            <a:gd name="csY51" fmla="*/ 0 h 1521460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  <a:cxn ang="0">
              <a:pos x="csX47" y="csY47"/>
            </a:cxn>
            <a:cxn ang="0">
              <a:pos x="csX48" y="csY48"/>
            </a:cxn>
            <a:cxn ang="0">
              <a:pos x="csX49" y="csY49"/>
            </a:cxn>
            <a:cxn ang="0">
              <a:pos x="csX50" y="csY50"/>
            </a:cxn>
            <a:cxn ang="0">
              <a:pos x="csX51" y="csY51"/>
            </a:cxn>
          </a:cxnLst>
          <a:rect l="l" t="t" r="r" b="b"/>
          <a:pathLst>
            <a:path w="11059160" h="1521460" extrusionOk="0">
              <a:moveTo>
                <a:pt x="0" y="0"/>
              </a:moveTo>
              <a:cubicBezTo>
                <a:pt x="113266" y="-11556"/>
                <a:pt x="145598" y="17643"/>
                <a:pt x="250286" y="0"/>
              </a:cubicBezTo>
              <a:cubicBezTo>
                <a:pt x="354974" y="-17643"/>
                <a:pt x="404893" y="22770"/>
                <a:pt x="500573" y="0"/>
              </a:cubicBezTo>
              <a:cubicBezTo>
                <a:pt x="596253" y="-22770"/>
                <a:pt x="806285" y="53772"/>
                <a:pt x="1082634" y="0"/>
              </a:cubicBezTo>
              <a:cubicBezTo>
                <a:pt x="1358983" y="-53772"/>
                <a:pt x="1540130" y="44128"/>
                <a:pt x="1885878" y="0"/>
              </a:cubicBezTo>
              <a:cubicBezTo>
                <a:pt x="2231626" y="-44128"/>
                <a:pt x="2132647" y="26128"/>
                <a:pt x="2357347" y="0"/>
              </a:cubicBezTo>
              <a:cubicBezTo>
                <a:pt x="2582047" y="-26128"/>
                <a:pt x="2724692" y="65554"/>
                <a:pt x="2939408" y="0"/>
              </a:cubicBezTo>
              <a:cubicBezTo>
                <a:pt x="3154124" y="-65554"/>
                <a:pt x="3279641" y="11906"/>
                <a:pt x="3410878" y="0"/>
              </a:cubicBezTo>
              <a:cubicBezTo>
                <a:pt x="3542115" y="-11906"/>
                <a:pt x="3777887" y="1486"/>
                <a:pt x="4103530" y="0"/>
              </a:cubicBezTo>
              <a:cubicBezTo>
                <a:pt x="4429173" y="-1486"/>
                <a:pt x="4350988" y="14275"/>
                <a:pt x="4464408" y="0"/>
              </a:cubicBezTo>
              <a:cubicBezTo>
                <a:pt x="4577828" y="-14275"/>
                <a:pt x="4819586" y="71788"/>
                <a:pt x="5157061" y="0"/>
              </a:cubicBezTo>
              <a:cubicBezTo>
                <a:pt x="5494536" y="-71788"/>
                <a:pt x="5452634" y="54170"/>
                <a:pt x="5628530" y="0"/>
              </a:cubicBezTo>
              <a:cubicBezTo>
                <a:pt x="5804426" y="-54170"/>
                <a:pt x="5895219" y="321"/>
                <a:pt x="5989408" y="0"/>
              </a:cubicBezTo>
              <a:cubicBezTo>
                <a:pt x="6083597" y="-321"/>
                <a:pt x="6302085" y="15638"/>
                <a:pt x="6460878" y="0"/>
              </a:cubicBezTo>
              <a:cubicBezTo>
                <a:pt x="6619671" y="-15638"/>
                <a:pt x="6808664" y="49979"/>
                <a:pt x="6932347" y="0"/>
              </a:cubicBezTo>
              <a:cubicBezTo>
                <a:pt x="7056030" y="-49979"/>
                <a:pt x="7141238" y="24781"/>
                <a:pt x="7293225" y="0"/>
              </a:cubicBezTo>
              <a:cubicBezTo>
                <a:pt x="7445212" y="-24781"/>
                <a:pt x="7489948" y="20269"/>
                <a:pt x="7543511" y="0"/>
              </a:cubicBezTo>
              <a:cubicBezTo>
                <a:pt x="7597074" y="-20269"/>
                <a:pt x="7791985" y="31187"/>
                <a:pt x="7904389" y="0"/>
              </a:cubicBezTo>
              <a:cubicBezTo>
                <a:pt x="8016793" y="-31187"/>
                <a:pt x="8141581" y="23804"/>
                <a:pt x="8265267" y="0"/>
              </a:cubicBezTo>
              <a:cubicBezTo>
                <a:pt x="8388953" y="-23804"/>
                <a:pt x="8484006" y="22422"/>
                <a:pt x="8626145" y="0"/>
              </a:cubicBezTo>
              <a:cubicBezTo>
                <a:pt x="8768284" y="-22422"/>
                <a:pt x="8834042" y="2153"/>
                <a:pt x="8987023" y="0"/>
              </a:cubicBezTo>
              <a:cubicBezTo>
                <a:pt x="9140004" y="-2153"/>
                <a:pt x="9428822" y="62575"/>
                <a:pt x="9569084" y="0"/>
              </a:cubicBezTo>
              <a:cubicBezTo>
                <a:pt x="9709346" y="-62575"/>
                <a:pt x="10024927" y="11570"/>
                <a:pt x="10151145" y="0"/>
              </a:cubicBezTo>
              <a:cubicBezTo>
                <a:pt x="10277363" y="-11570"/>
                <a:pt x="10346153" y="7614"/>
                <a:pt x="10401431" y="0"/>
              </a:cubicBezTo>
              <a:cubicBezTo>
                <a:pt x="10456709" y="-7614"/>
                <a:pt x="10910463" y="78112"/>
                <a:pt x="11059160" y="0"/>
              </a:cubicBezTo>
              <a:cubicBezTo>
                <a:pt x="11096167" y="113125"/>
                <a:pt x="11054470" y="358001"/>
                <a:pt x="11059160" y="476724"/>
              </a:cubicBezTo>
              <a:cubicBezTo>
                <a:pt x="11063850" y="595447"/>
                <a:pt x="11047679" y="823021"/>
                <a:pt x="11059160" y="983877"/>
              </a:cubicBezTo>
              <a:cubicBezTo>
                <a:pt x="11070641" y="1144733"/>
                <a:pt x="11049444" y="1359916"/>
                <a:pt x="11059160" y="1521460"/>
              </a:cubicBezTo>
              <a:cubicBezTo>
                <a:pt x="10834656" y="1555859"/>
                <a:pt x="10820575" y="1491699"/>
                <a:pt x="10587691" y="1521460"/>
              </a:cubicBezTo>
              <a:cubicBezTo>
                <a:pt x="10354807" y="1551221"/>
                <a:pt x="10078953" y="1483480"/>
                <a:pt x="9784446" y="1521460"/>
              </a:cubicBezTo>
              <a:cubicBezTo>
                <a:pt x="9489940" y="1559440"/>
                <a:pt x="9630608" y="1499472"/>
                <a:pt x="9534160" y="1521460"/>
              </a:cubicBezTo>
              <a:cubicBezTo>
                <a:pt x="9437712" y="1543448"/>
                <a:pt x="9297969" y="1481915"/>
                <a:pt x="9173282" y="1521460"/>
              </a:cubicBezTo>
              <a:cubicBezTo>
                <a:pt x="9048595" y="1561005"/>
                <a:pt x="8906864" y="1500821"/>
                <a:pt x="8812404" y="1521460"/>
              </a:cubicBezTo>
              <a:cubicBezTo>
                <a:pt x="8717944" y="1542099"/>
                <a:pt x="8597076" y="1513803"/>
                <a:pt x="8451526" y="1521460"/>
              </a:cubicBezTo>
              <a:cubicBezTo>
                <a:pt x="8305976" y="1529117"/>
                <a:pt x="8065141" y="1512500"/>
                <a:pt x="7869465" y="1521460"/>
              </a:cubicBezTo>
              <a:cubicBezTo>
                <a:pt x="7673789" y="1530420"/>
                <a:pt x="7409533" y="1462516"/>
                <a:pt x="7287404" y="1521460"/>
              </a:cubicBezTo>
              <a:cubicBezTo>
                <a:pt x="7165275" y="1580404"/>
                <a:pt x="7151483" y="1503697"/>
                <a:pt x="7037118" y="1521460"/>
              </a:cubicBezTo>
              <a:cubicBezTo>
                <a:pt x="6922753" y="1539223"/>
                <a:pt x="6703692" y="1479885"/>
                <a:pt x="6455057" y="1521460"/>
              </a:cubicBezTo>
              <a:cubicBezTo>
                <a:pt x="6206422" y="1563035"/>
                <a:pt x="5984307" y="1517446"/>
                <a:pt x="5651813" y="1521460"/>
              </a:cubicBezTo>
              <a:cubicBezTo>
                <a:pt x="5319319" y="1525474"/>
                <a:pt x="5394950" y="1471945"/>
                <a:pt x="5180343" y="1521460"/>
              </a:cubicBezTo>
              <a:cubicBezTo>
                <a:pt x="4965736" y="1570975"/>
                <a:pt x="4641668" y="1486504"/>
                <a:pt x="4377099" y="1521460"/>
              </a:cubicBezTo>
              <a:cubicBezTo>
                <a:pt x="4112530" y="1556416"/>
                <a:pt x="3987194" y="1452874"/>
                <a:pt x="3684446" y="1521460"/>
              </a:cubicBezTo>
              <a:cubicBezTo>
                <a:pt x="3381698" y="1590046"/>
                <a:pt x="3203546" y="1445423"/>
                <a:pt x="2991794" y="1521460"/>
              </a:cubicBezTo>
              <a:cubicBezTo>
                <a:pt x="2780042" y="1597497"/>
                <a:pt x="2752800" y="1517003"/>
                <a:pt x="2520324" y="1521460"/>
              </a:cubicBezTo>
              <a:cubicBezTo>
                <a:pt x="2287848" y="1525917"/>
                <a:pt x="2361669" y="1510183"/>
                <a:pt x="2270038" y="1521460"/>
              </a:cubicBezTo>
              <a:cubicBezTo>
                <a:pt x="2178407" y="1532737"/>
                <a:pt x="1804433" y="1458380"/>
                <a:pt x="1687977" y="1521460"/>
              </a:cubicBezTo>
              <a:cubicBezTo>
                <a:pt x="1571521" y="1584540"/>
                <a:pt x="1342678" y="1476600"/>
                <a:pt x="1105916" y="1521460"/>
              </a:cubicBezTo>
              <a:cubicBezTo>
                <a:pt x="869154" y="1566320"/>
                <a:pt x="754603" y="1520506"/>
                <a:pt x="523855" y="1521460"/>
              </a:cubicBezTo>
              <a:cubicBezTo>
                <a:pt x="293107" y="1522414"/>
                <a:pt x="190991" y="1489958"/>
                <a:pt x="0" y="1521460"/>
              </a:cubicBezTo>
              <a:cubicBezTo>
                <a:pt x="-37843" y="1410121"/>
                <a:pt x="42752" y="1188330"/>
                <a:pt x="0" y="1044736"/>
              </a:cubicBezTo>
              <a:cubicBezTo>
                <a:pt x="-42752" y="901142"/>
                <a:pt x="557" y="755764"/>
                <a:pt x="0" y="583226"/>
              </a:cubicBezTo>
              <a:cubicBezTo>
                <a:pt x="-557" y="410688"/>
                <a:pt x="28386" y="267375"/>
                <a:pt x="0" y="0"/>
              </a:cubicBezTo>
              <a:close/>
            </a:path>
          </a:pathLst>
        </a:custGeom>
        <a:noFill/>
        <a:ln w="127000">
          <a:solidFill>
            <a:srgbClr val="00B0F0"/>
          </a:solidFill>
          <a:extLst>
            <a:ext uri="{C807C97D-BFC1-408E-A445-0C87EB9F89A2}">
              <ask:lineSketchStyleProps xmlns:ask="http://schemas.microsoft.com/office/drawing/2018/sketchyshapes" sd="681359694">
                <a:prstGeom prst="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oneCellAnchor>
    <xdr:from>
      <xdr:col>22</xdr:col>
      <xdr:colOff>208280</xdr:colOff>
      <xdr:row>32</xdr:row>
      <xdr:rowOff>91440</xdr:rowOff>
    </xdr:from>
    <xdr:ext cx="6746142" cy="1343660"/>
    <xdr:sp macro="" textlink="">
      <xdr:nvSpPr>
        <xdr:cNvPr id="18" name="Tekstvak 17">
          <a:extLst>
            <a:ext uri="{FF2B5EF4-FFF2-40B4-BE49-F238E27FC236}">
              <a16:creationId xmlns:a16="http://schemas.microsoft.com/office/drawing/2014/main" id="{ACA37F0D-B821-4F56-BAFD-E1E16F79D936}"/>
            </a:ext>
          </a:extLst>
        </xdr:cNvPr>
        <xdr:cNvSpPr txBox="1"/>
      </xdr:nvSpPr>
      <xdr:spPr>
        <a:xfrm>
          <a:off x="15730220" y="9776460"/>
          <a:ext cx="6746142" cy="13436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4000" baseline="0"/>
            <a:t>Hoe goed kun je leren? </a:t>
          </a:r>
        </a:p>
        <a:p>
          <a:r>
            <a:rPr lang="nl-NL" sz="4000" baseline="0"/>
            <a:t>Geef jezelf een cijfer van 1 - 10:</a:t>
          </a:r>
        </a:p>
        <a:p>
          <a:endParaRPr lang="nl-NL" sz="4000"/>
        </a:p>
      </xdr:txBody>
    </xdr:sp>
    <xdr:clientData/>
  </xdr:oneCellAnchor>
  <xdr:twoCellAnchor>
    <xdr:from>
      <xdr:col>34</xdr:col>
      <xdr:colOff>20320</xdr:colOff>
      <xdr:row>21</xdr:row>
      <xdr:rowOff>160020</xdr:rowOff>
    </xdr:from>
    <xdr:to>
      <xdr:col>39</xdr:col>
      <xdr:colOff>520700</xdr:colOff>
      <xdr:row>26</xdr:row>
      <xdr:rowOff>2540</xdr:rowOff>
    </xdr:to>
    <xdr:sp macro="" textlink="">
      <xdr:nvSpPr>
        <xdr:cNvPr id="19" name="Tekstvak 18">
          <a:extLst>
            <a:ext uri="{FF2B5EF4-FFF2-40B4-BE49-F238E27FC236}">
              <a16:creationId xmlns:a16="http://schemas.microsoft.com/office/drawing/2014/main" id="{68E679CA-6F58-450A-A65B-2579FCBFD270}"/>
            </a:ext>
          </a:extLst>
        </xdr:cNvPr>
        <xdr:cNvSpPr txBox="1"/>
      </xdr:nvSpPr>
      <xdr:spPr>
        <a:xfrm>
          <a:off x="22857460" y="7475220"/>
          <a:ext cx="3700780" cy="88646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2200">
              <a:solidFill>
                <a:schemeClr val="tx1"/>
              </a:solidFill>
            </a:rPr>
            <a:t>score is één niveau onder de</a:t>
          </a:r>
          <a:r>
            <a:rPr lang="nl-NL" sz="2200" baseline="0">
              <a:solidFill>
                <a:schemeClr val="tx1"/>
              </a:solidFill>
            </a:rPr>
            <a:t> </a:t>
          </a:r>
        </a:p>
        <a:p>
          <a:r>
            <a:rPr lang="nl-NL" sz="2200" baseline="0">
              <a:solidFill>
                <a:schemeClr val="tx1"/>
              </a:solidFill>
            </a:rPr>
            <a:t>gemiddelde score = aandacht</a:t>
          </a:r>
          <a:endParaRPr lang="nl-NL" sz="22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276611</xdr:colOff>
      <xdr:row>99</xdr:row>
      <xdr:rowOff>157397</xdr:rowOff>
    </xdr:from>
    <xdr:to>
      <xdr:col>22</xdr:col>
      <xdr:colOff>307091</xdr:colOff>
      <xdr:row>114</xdr:row>
      <xdr:rowOff>15209</xdr:rowOff>
    </xdr:to>
    <xdr:sp macro="" textlink="">
      <xdr:nvSpPr>
        <xdr:cNvPr id="20" name="Rechthoek: afgeronde hoeken 19">
          <a:extLst>
            <a:ext uri="{FF2B5EF4-FFF2-40B4-BE49-F238E27FC236}">
              <a16:creationId xmlns:a16="http://schemas.microsoft.com/office/drawing/2014/main" id="{24398AAD-D168-4395-B835-48BE71A446BD}"/>
            </a:ext>
          </a:extLst>
        </xdr:cNvPr>
        <xdr:cNvSpPr/>
      </xdr:nvSpPr>
      <xdr:spPr>
        <a:xfrm rot="226963">
          <a:off x="6288791" y="26088257"/>
          <a:ext cx="9540240" cy="3515412"/>
        </a:xfrm>
        <a:custGeom>
          <a:avLst/>
          <a:gdLst>
            <a:gd name="csX0" fmla="*/ 0 w 9540240"/>
            <a:gd name="csY0" fmla="*/ 585914 h 3515412"/>
            <a:gd name="csX1" fmla="*/ 585914 w 9540240"/>
            <a:gd name="csY1" fmla="*/ 0 h 3515412"/>
            <a:gd name="csX2" fmla="*/ 932605 w 9540240"/>
            <a:gd name="csY2" fmla="*/ 0 h 3515412"/>
            <a:gd name="csX3" fmla="*/ 1614033 w 9540240"/>
            <a:gd name="csY3" fmla="*/ 0 h 3515412"/>
            <a:gd name="csX4" fmla="*/ 2211777 w 9540240"/>
            <a:gd name="csY4" fmla="*/ 0 h 3515412"/>
            <a:gd name="csX5" fmla="*/ 2976889 w 9540240"/>
            <a:gd name="csY5" fmla="*/ 0 h 3515412"/>
            <a:gd name="csX6" fmla="*/ 3742001 w 9540240"/>
            <a:gd name="csY6" fmla="*/ 0 h 3515412"/>
            <a:gd name="csX7" fmla="*/ 4423429 w 9540240"/>
            <a:gd name="csY7" fmla="*/ 0 h 3515412"/>
            <a:gd name="csX8" fmla="*/ 4937488 w 9540240"/>
            <a:gd name="csY8" fmla="*/ 0 h 3515412"/>
            <a:gd name="csX9" fmla="*/ 5367864 w 9540240"/>
            <a:gd name="csY9" fmla="*/ 0 h 3515412"/>
            <a:gd name="csX10" fmla="*/ 5965607 w 9540240"/>
            <a:gd name="csY10" fmla="*/ 0 h 3515412"/>
            <a:gd name="csX11" fmla="*/ 6479667 w 9540240"/>
            <a:gd name="csY11" fmla="*/ 0 h 3515412"/>
            <a:gd name="csX12" fmla="*/ 7077411 w 9540240"/>
            <a:gd name="csY12" fmla="*/ 0 h 3515412"/>
            <a:gd name="csX13" fmla="*/ 7424102 w 9540240"/>
            <a:gd name="csY13" fmla="*/ 0 h 3515412"/>
            <a:gd name="csX14" fmla="*/ 7770793 w 9540240"/>
            <a:gd name="csY14" fmla="*/ 0 h 3515412"/>
            <a:gd name="csX15" fmla="*/ 8954326 w 9540240"/>
            <a:gd name="csY15" fmla="*/ 0 h 3515412"/>
            <a:gd name="csX16" fmla="*/ 9540240 w 9540240"/>
            <a:gd name="csY16" fmla="*/ 585914 h 3515412"/>
            <a:gd name="csX17" fmla="*/ 9540240 w 9540240"/>
            <a:gd name="csY17" fmla="*/ 1148374 h 3515412"/>
            <a:gd name="csX18" fmla="*/ 9540240 w 9540240"/>
            <a:gd name="csY18" fmla="*/ 1663963 h 3515412"/>
            <a:gd name="csX19" fmla="*/ 9540240 w 9540240"/>
            <a:gd name="csY19" fmla="*/ 2273294 h 3515412"/>
            <a:gd name="csX20" fmla="*/ 9540240 w 9540240"/>
            <a:gd name="csY20" fmla="*/ 2929498 h 3515412"/>
            <a:gd name="csX21" fmla="*/ 8954326 w 9540240"/>
            <a:gd name="csY21" fmla="*/ 3515412 h 3515412"/>
            <a:gd name="csX22" fmla="*/ 8356582 w 9540240"/>
            <a:gd name="csY22" fmla="*/ 3515412 h 3515412"/>
            <a:gd name="csX23" fmla="*/ 7842523 w 9540240"/>
            <a:gd name="csY23" fmla="*/ 3515412 h 3515412"/>
            <a:gd name="csX24" fmla="*/ 7161095 w 9540240"/>
            <a:gd name="csY24" fmla="*/ 3515412 h 3515412"/>
            <a:gd name="csX25" fmla="*/ 6814404 w 9540240"/>
            <a:gd name="csY25" fmla="*/ 3515412 h 3515412"/>
            <a:gd name="csX26" fmla="*/ 6384028 w 9540240"/>
            <a:gd name="csY26" fmla="*/ 3515412 h 3515412"/>
            <a:gd name="csX27" fmla="*/ 5786284 w 9540240"/>
            <a:gd name="csY27" fmla="*/ 3515412 h 3515412"/>
            <a:gd name="csX28" fmla="*/ 5439593 w 9540240"/>
            <a:gd name="csY28" fmla="*/ 3515412 h 3515412"/>
            <a:gd name="csX29" fmla="*/ 4841849 w 9540240"/>
            <a:gd name="csY29" fmla="*/ 3515412 h 3515412"/>
            <a:gd name="csX30" fmla="*/ 4495158 w 9540240"/>
            <a:gd name="csY30" fmla="*/ 3515412 h 3515412"/>
            <a:gd name="csX31" fmla="*/ 3897414 w 9540240"/>
            <a:gd name="csY31" fmla="*/ 3515412 h 3515412"/>
            <a:gd name="csX32" fmla="*/ 3299670 w 9540240"/>
            <a:gd name="csY32" fmla="*/ 3515412 h 3515412"/>
            <a:gd name="csX33" fmla="*/ 2618243 w 9540240"/>
            <a:gd name="csY33" fmla="*/ 3515412 h 3515412"/>
            <a:gd name="csX34" fmla="*/ 2104183 w 9540240"/>
            <a:gd name="csY34" fmla="*/ 3515412 h 3515412"/>
            <a:gd name="csX35" fmla="*/ 1506439 w 9540240"/>
            <a:gd name="csY35" fmla="*/ 3515412 h 3515412"/>
            <a:gd name="csX36" fmla="*/ 585914 w 9540240"/>
            <a:gd name="csY36" fmla="*/ 3515412 h 3515412"/>
            <a:gd name="csX37" fmla="*/ 0 w 9540240"/>
            <a:gd name="csY37" fmla="*/ 2929498 h 3515412"/>
            <a:gd name="csX38" fmla="*/ 0 w 9540240"/>
            <a:gd name="csY38" fmla="*/ 2296730 h 3515412"/>
            <a:gd name="csX39" fmla="*/ 0 w 9540240"/>
            <a:gd name="csY39" fmla="*/ 1757706 h 3515412"/>
            <a:gd name="csX40" fmla="*/ 0 w 9540240"/>
            <a:gd name="csY40" fmla="*/ 1124938 h 3515412"/>
            <a:gd name="csX41" fmla="*/ 0 w 9540240"/>
            <a:gd name="csY41" fmla="*/ 585914 h 3515412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</a:cxnLst>
          <a:rect l="l" t="t" r="r" b="b"/>
          <a:pathLst>
            <a:path w="9540240" h="3515412" extrusionOk="0">
              <a:moveTo>
                <a:pt x="0" y="585914"/>
              </a:moveTo>
              <a:cubicBezTo>
                <a:pt x="-49330" y="343771"/>
                <a:pt x="291291" y="7745"/>
                <a:pt x="585914" y="0"/>
              </a:cubicBezTo>
              <a:cubicBezTo>
                <a:pt x="717214" y="-11899"/>
                <a:pt x="794082" y="33701"/>
                <a:pt x="932605" y="0"/>
              </a:cubicBezTo>
              <a:cubicBezTo>
                <a:pt x="1071128" y="-33701"/>
                <a:pt x="1291451" y="57432"/>
                <a:pt x="1614033" y="0"/>
              </a:cubicBezTo>
              <a:cubicBezTo>
                <a:pt x="1936615" y="-57432"/>
                <a:pt x="2058050" y="60688"/>
                <a:pt x="2211777" y="0"/>
              </a:cubicBezTo>
              <a:cubicBezTo>
                <a:pt x="2365504" y="-60688"/>
                <a:pt x="2667869" y="85298"/>
                <a:pt x="2976889" y="0"/>
              </a:cubicBezTo>
              <a:cubicBezTo>
                <a:pt x="3285909" y="-85298"/>
                <a:pt x="3415569" y="6174"/>
                <a:pt x="3742001" y="0"/>
              </a:cubicBezTo>
              <a:cubicBezTo>
                <a:pt x="4068433" y="-6174"/>
                <a:pt x="4147017" y="20603"/>
                <a:pt x="4423429" y="0"/>
              </a:cubicBezTo>
              <a:cubicBezTo>
                <a:pt x="4699841" y="-20603"/>
                <a:pt x="4780460" y="4125"/>
                <a:pt x="4937488" y="0"/>
              </a:cubicBezTo>
              <a:cubicBezTo>
                <a:pt x="5094516" y="-4125"/>
                <a:pt x="5182443" y="39620"/>
                <a:pt x="5367864" y="0"/>
              </a:cubicBezTo>
              <a:cubicBezTo>
                <a:pt x="5553285" y="-39620"/>
                <a:pt x="5771074" y="6530"/>
                <a:pt x="5965607" y="0"/>
              </a:cubicBezTo>
              <a:cubicBezTo>
                <a:pt x="6160140" y="-6530"/>
                <a:pt x="6356355" y="56362"/>
                <a:pt x="6479667" y="0"/>
              </a:cubicBezTo>
              <a:cubicBezTo>
                <a:pt x="6602979" y="-56362"/>
                <a:pt x="6781415" y="63843"/>
                <a:pt x="7077411" y="0"/>
              </a:cubicBezTo>
              <a:cubicBezTo>
                <a:pt x="7373407" y="-63843"/>
                <a:pt x="7347536" y="1558"/>
                <a:pt x="7424102" y="0"/>
              </a:cubicBezTo>
              <a:cubicBezTo>
                <a:pt x="7500668" y="-1558"/>
                <a:pt x="7654570" y="16773"/>
                <a:pt x="7770793" y="0"/>
              </a:cubicBezTo>
              <a:cubicBezTo>
                <a:pt x="7887016" y="-16773"/>
                <a:pt x="8431491" y="112358"/>
                <a:pt x="8954326" y="0"/>
              </a:cubicBezTo>
              <a:cubicBezTo>
                <a:pt x="9282931" y="-31161"/>
                <a:pt x="9554363" y="204485"/>
                <a:pt x="9540240" y="585914"/>
              </a:cubicBezTo>
              <a:cubicBezTo>
                <a:pt x="9562922" y="787704"/>
                <a:pt x="9539425" y="1013229"/>
                <a:pt x="9540240" y="1148374"/>
              </a:cubicBezTo>
              <a:cubicBezTo>
                <a:pt x="9541055" y="1283519"/>
                <a:pt x="9482958" y="1555164"/>
                <a:pt x="9540240" y="1663963"/>
              </a:cubicBezTo>
              <a:cubicBezTo>
                <a:pt x="9597522" y="1772762"/>
                <a:pt x="9536977" y="2058348"/>
                <a:pt x="9540240" y="2273294"/>
              </a:cubicBezTo>
              <a:cubicBezTo>
                <a:pt x="9543503" y="2488240"/>
                <a:pt x="9490247" y="2607868"/>
                <a:pt x="9540240" y="2929498"/>
              </a:cubicBezTo>
              <a:cubicBezTo>
                <a:pt x="9584060" y="3250883"/>
                <a:pt x="9296538" y="3539440"/>
                <a:pt x="8954326" y="3515412"/>
              </a:cubicBezTo>
              <a:cubicBezTo>
                <a:pt x="8721823" y="3531300"/>
                <a:pt x="8542241" y="3470594"/>
                <a:pt x="8356582" y="3515412"/>
              </a:cubicBezTo>
              <a:cubicBezTo>
                <a:pt x="8170923" y="3560230"/>
                <a:pt x="8007124" y="3496206"/>
                <a:pt x="7842523" y="3515412"/>
              </a:cubicBezTo>
              <a:cubicBezTo>
                <a:pt x="7677922" y="3534618"/>
                <a:pt x="7406758" y="3499669"/>
                <a:pt x="7161095" y="3515412"/>
              </a:cubicBezTo>
              <a:cubicBezTo>
                <a:pt x="6915432" y="3531155"/>
                <a:pt x="6967841" y="3478331"/>
                <a:pt x="6814404" y="3515412"/>
              </a:cubicBezTo>
              <a:cubicBezTo>
                <a:pt x="6660967" y="3552493"/>
                <a:pt x="6487276" y="3474398"/>
                <a:pt x="6384028" y="3515412"/>
              </a:cubicBezTo>
              <a:cubicBezTo>
                <a:pt x="6280780" y="3556426"/>
                <a:pt x="6080389" y="3483575"/>
                <a:pt x="5786284" y="3515412"/>
              </a:cubicBezTo>
              <a:cubicBezTo>
                <a:pt x="5492179" y="3547249"/>
                <a:pt x="5546730" y="3513218"/>
                <a:pt x="5439593" y="3515412"/>
              </a:cubicBezTo>
              <a:cubicBezTo>
                <a:pt x="5332456" y="3517606"/>
                <a:pt x="5020483" y="3508600"/>
                <a:pt x="4841849" y="3515412"/>
              </a:cubicBezTo>
              <a:cubicBezTo>
                <a:pt x="4663215" y="3522224"/>
                <a:pt x="4638615" y="3492181"/>
                <a:pt x="4495158" y="3515412"/>
              </a:cubicBezTo>
              <a:cubicBezTo>
                <a:pt x="4351701" y="3538643"/>
                <a:pt x="4176853" y="3507738"/>
                <a:pt x="3897414" y="3515412"/>
              </a:cubicBezTo>
              <a:cubicBezTo>
                <a:pt x="3617975" y="3523086"/>
                <a:pt x="3558600" y="3498603"/>
                <a:pt x="3299670" y="3515412"/>
              </a:cubicBezTo>
              <a:cubicBezTo>
                <a:pt x="3040740" y="3532221"/>
                <a:pt x="2791256" y="3458830"/>
                <a:pt x="2618243" y="3515412"/>
              </a:cubicBezTo>
              <a:cubicBezTo>
                <a:pt x="2445230" y="3571994"/>
                <a:pt x="2318770" y="3505592"/>
                <a:pt x="2104183" y="3515412"/>
              </a:cubicBezTo>
              <a:cubicBezTo>
                <a:pt x="1889596" y="3525232"/>
                <a:pt x="1787616" y="3467123"/>
                <a:pt x="1506439" y="3515412"/>
              </a:cubicBezTo>
              <a:cubicBezTo>
                <a:pt x="1225262" y="3563701"/>
                <a:pt x="817901" y="3464960"/>
                <a:pt x="585914" y="3515412"/>
              </a:cubicBezTo>
              <a:cubicBezTo>
                <a:pt x="252945" y="3437617"/>
                <a:pt x="24894" y="3304097"/>
                <a:pt x="0" y="2929498"/>
              </a:cubicBezTo>
              <a:cubicBezTo>
                <a:pt x="-71661" y="2786786"/>
                <a:pt x="11364" y="2603524"/>
                <a:pt x="0" y="2296730"/>
              </a:cubicBezTo>
              <a:cubicBezTo>
                <a:pt x="-11364" y="1989936"/>
                <a:pt x="29079" y="1964796"/>
                <a:pt x="0" y="1757706"/>
              </a:cubicBezTo>
              <a:cubicBezTo>
                <a:pt x="-29079" y="1550616"/>
                <a:pt x="26832" y="1431092"/>
                <a:pt x="0" y="1124938"/>
              </a:cubicBezTo>
              <a:cubicBezTo>
                <a:pt x="-26832" y="818784"/>
                <a:pt x="30543" y="774920"/>
                <a:pt x="0" y="585914"/>
              </a:cubicBezTo>
              <a:close/>
            </a:path>
          </a:pathLst>
        </a:custGeom>
        <a:noFill/>
        <a:ln w="127000">
          <a:prstDash val="sysDot"/>
          <a:extLst>
            <a:ext uri="{C807C97D-BFC1-408E-A445-0C87EB9F89A2}">
              <ask:lineSketchStyleProps xmlns:ask="http://schemas.microsoft.com/office/drawing/2018/sketchyshapes" sd="3453261900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twoCellAnchor editAs="oneCell">
    <xdr:from>
      <xdr:col>5</xdr:col>
      <xdr:colOff>342900</xdr:colOff>
      <xdr:row>148</xdr:row>
      <xdr:rowOff>60960</xdr:rowOff>
    </xdr:from>
    <xdr:to>
      <xdr:col>40</xdr:col>
      <xdr:colOff>355600</xdr:colOff>
      <xdr:row>248</xdr:row>
      <xdr:rowOff>106680</xdr:rowOff>
    </xdr:to>
    <xdr:pic>
      <xdr:nvPicPr>
        <xdr:cNvPr id="21" name="Afbeelding 20">
          <a:extLst>
            <a:ext uri="{FF2B5EF4-FFF2-40B4-BE49-F238E27FC236}">
              <a16:creationId xmlns:a16="http://schemas.microsoft.com/office/drawing/2014/main" id="{FE608F0A-987D-4643-8DAA-2790FF5DBA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25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5760720" y="38610540"/>
          <a:ext cx="21272500" cy="24429720"/>
        </a:xfrm>
        <a:prstGeom prst="rect">
          <a:avLst/>
        </a:prstGeom>
      </xdr:spPr>
    </xdr:pic>
    <xdr:clientData/>
  </xdr:twoCellAnchor>
  <xdr:twoCellAnchor>
    <xdr:from>
      <xdr:col>6</xdr:col>
      <xdr:colOff>21659</xdr:colOff>
      <xdr:row>86</xdr:row>
      <xdr:rowOff>5080</xdr:rowOff>
    </xdr:from>
    <xdr:to>
      <xdr:col>22</xdr:col>
      <xdr:colOff>110559</xdr:colOff>
      <xdr:row>98</xdr:row>
      <xdr:rowOff>30480</xdr:rowOff>
    </xdr:to>
    <xdr:sp macro="" textlink="">
      <xdr:nvSpPr>
        <xdr:cNvPr id="22" name="Rechthoek: afgeronde hoeken 21">
          <a:extLst>
            <a:ext uri="{FF2B5EF4-FFF2-40B4-BE49-F238E27FC236}">
              <a16:creationId xmlns:a16="http://schemas.microsoft.com/office/drawing/2014/main" id="{0D31DC01-DFE2-47A9-B36F-797FE4FAE1A8}"/>
            </a:ext>
          </a:extLst>
        </xdr:cNvPr>
        <xdr:cNvSpPr/>
      </xdr:nvSpPr>
      <xdr:spPr>
        <a:xfrm>
          <a:off x="6033839" y="22766020"/>
          <a:ext cx="9598660" cy="2951480"/>
        </a:xfrm>
        <a:custGeom>
          <a:avLst/>
          <a:gdLst>
            <a:gd name="csX0" fmla="*/ 0 w 9598660"/>
            <a:gd name="csY0" fmla="*/ 491923 h 2951480"/>
            <a:gd name="csX1" fmla="*/ 491923 w 9598660"/>
            <a:gd name="csY1" fmla="*/ 0 h 2951480"/>
            <a:gd name="csX2" fmla="*/ 807800 w 9598660"/>
            <a:gd name="csY2" fmla="*/ 0 h 2951480"/>
            <a:gd name="csX3" fmla="*/ 1468269 w 9598660"/>
            <a:gd name="csY3" fmla="*/ 0 h 2951480"/>
            <a:gd name="csX4" fmla="*/ 2042590 w 9598660"/>
            <a:gd name="csY4" fmla="*/ 0 h 2951480"/>
            <a:gd name="csX5" fmla="*/ 2789207 w 9598660"/>
            <a:gd name="csY5" fmla="*/ 0 h 2951480"/>
            <a:gd name="csX6" fmla="*/ 3535824 w 9598660"/>
            <a:gd name="csY6" fmla="*/ 0 h 2951480"/>
            <a:gd name="csX7" fmla="*/ 4196293 w 9598660"/>
            <a:gd name="csY7" fmla="*/ 0 h 2951480"/>
            <a:gd name="csX8" fmla="*/ 4684466 w 9598660"/>
            <a:gd name="csY8" fmla="*/ 0 h 2951480"/>
            <a:gd name="csX9" fmla="*/ 5086490 w 9598660"/>
            <a:gd name="csY9" fmla="*/ 0 h 2951480"/>
            <a:gd name="csX10" fmla="*/ 5660811 w 9598660"/>
            <a:gd name="csY10" fmla="*/ 0 h 2951480"/>
            <a:gd name="csX11" fmla="*/ 6148984 w 9598660"/>
            <a:gd name="csY11" fmla="*/ 0 h 2951480"/>
            <a:gd name="csX12" fmla="*/ 6723305 w 9598660"/>
            <a:gd name="csY12" fmla="*/ 0 h 2951480"/>
            <a:gd name="csX13" fmla="*/ 7039182 w 9598660"/>
            <a:gd name="csY13" fmla="*/ 0 h 2951480"/>
            <a:gd name="csX14" fmla="*/ 7355058 w 9598660"/>
            <a:gd name="csY14" fmla="*/ 0 h 2951480"/>
            <a:gd name="csX15" fmla="*/ 8015527 w 9598660"/>
            <a:gd name="csY15" fmla="*/ 0 h 2951480"/>
            <a:gd name="csX16" fmla="*/ 8589848 w 9598660"/>
            <a:gd name="csY16" fmla="*/ 0 h 2951480"/>
            <a:gd name="csX17" fmla="*/ 9106737 w 9598660"/>
            <a:gd name="csY17" fmla="*/ 0 h 2951480"/>
            <a:gd name="csX18" fmla="*/ 9598660 w 9598660"/>
            <a:gd name="csY18" fmla="*/ 491923 h 2951480"/>
            <a:gd name="csX19" fmla="*/ 9598660 w 9598660"/>
            <a:gd name="csY19" fmla="*/ 1003508 h 2951480"/>
            <a:gd name="csX20" fmla="*/ 9598660 w 9598660"/>
            <a:gd name="csY20" fmla="*/ 1456064 h 2951480"/>
            <a:gd name="csX21" fmla="*/ 9598660 w 9598660"/>
            <a:gd name="csY21" fmla="*/ 1928296 h 2951480"/>
            <a:gd name="csX22" fmla="*/ 9598660 w 9598660"/>
            <a:gd name="csY22" fmla="*/ 2459557 h 2951480"/>
            <a:gd name="csX23" fmla="*/ 9106737 w 9598660"/>
            <a:gd name="csY23" fmla="*/ 2951480 h 2951480"/>
            <a:gd name="csX24" fmla="*/ 8532416 w 9598660"/>
            <a:gd name="csY24" fmla="*/ 2951480 h 2951480"/>
            <a:gd name="csX25" fmla="*/ 8216540 w 9598660"/>
            <a:gd name="csY25" fmla="*/ 2951480 h 2951480"/>
            <a:gd name="csX26" fmla="*/ 7814515 w 9598660"/>
            <a:gd name="csY26" fmla="*/ 2951480 h 2951480"/>
            <a:gd name="csX27" fmla="*/ 7240194 w 9598660"/>
            <a:gd name="csY27" fmla="*/ 2951480 h 2951480"/>
            <a:gd name="csX28" fmla="*/ 6924317 w 9598660"/>
            <a:gd name="csY28" fmla="*/ 2951480 h 2951480"/>
            <a:gd name="csX29" fmla="*/ 6349997 w 9598660"/>
            <a:gd name="csY29" fmla="*/ 2951480 h 2951480"/>
            <a:gd name="csX30" fmla="*/ 6034120 w 9598660"/>
            <a:gd name="csY30" fmla="*/ 2951480 h 2951480"/>
            <a:gd name="csX31" fmla="*/ 5459799 w 9598660"/>
            <a:gd name="csY31" fmla="*/ 2951480 h 2951480"/>
            <a:gd name="csX32" fmla="*/ 4885478 w 9598660"/>
            <a:gd name="csY32" fmla="*/ 2951480 h 2951480"/>
            <a:gd name="csX33" fmla="*/ 4225009 w 9598660"/>
            <a:gd name="csY33" fmla="*/ 2951480 h 2951480"/>
            <a:gd name="csX34" fmla="*/ 3736836 w 9598660"/>
            <a:gd name="csY34" fmla="*/ 2951480 h 2951480"/>
            <a:gd name="csX35" fmla="*/ 3162515 w 9598660"/>
            <a:gd name="csY35" fmla="*/ 2951480 h 2951480"/>
            <a:gd name="csX36" fmla="*/ 2674343 w 9598660"/>
            <a:gd name="csY36" fmla="*/ 2951480 h 2951480"/>
            <a:gd name="csX37" fmla="*/ 2272318 w 9598660"/>
            <a:gd name="csY37" fmla="*/ 2951480 h 2951480"/>
            <a:gd name="csX38" fmla="*/ 1870293 w 9598660"/>
            <a:gd name="csY38" fmla="*/ 2951480 h 2951480"/>
            <a:gd name="csX39" fmla="*/ 1554417 w 9598660"/>
            <a:gd name="csY39" fmla="*/ 2951480 h 2951480"/>
            <a:gd name="csX40" fmla="*/ 1152392 w 9598660"/>
            <a:gd name="csY40" fmla="*/ 2951480 h 2951480"/>
            <a:gd name="csX41" fmla="*/ 491923 w 9598660"/>
            <a:gd name="csY41" fmla="*/ 2951480 h 2951480"/>
            <a:gd name="csX42" fmla="*/ 0 w 9598660"/>
            <a:gd name="csY42" fmla="*/ 2459557 h 2951480"/>
            <a:gd name="csX43" fmla="*/ 0 w 9598660"/>
            <a:gd name="csY43" fmla="*/ 2007001 h 2951480"/>
            <a:gd name="csX44" fmla="*/ 0 w 9598660"/>
            <a:gd name="csY44" fmla="*/ 1574122 h 2951480"/>
            <a:gd name="csX45" fmla="*/ 0 w 9598660"/>
            <a:gd name="csY45" fmla="*/ 1121566 h 2951480"/>
            <a:gd name="csX46" fmla="*/ 0 w 9598660"/>
            <a:gd name="csY46" fmla="*/ 491923 h 2951480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</a:cxnLst>
          <a:rect l="l" t="t" r="r" b="b"/>
          <a:pathLst>
            <a:path w="9598660" h="2951480" extrusionOk="0">
              <a:moveTo>
                <a:pt x="0" y="491923"/>
              </a:moveTo>
              <a:cubicBezTo>
                <a:pt x="-12878" y="241504"/>
                <a:pt x="242122" y="5850"/>
                <a:pt x="491923" y="0"/>
              </a:cubicBezTo>
              <a:cubicBezTo>
                <a:pt x="572130" y="-2988"/>
                <a:pt x="660014" y="35093"/>
                <a:pt x="807800" y="0"/>
              </a:cubicBezTo>
              <a:cubicBezTo>
                <a:pt x="955586" y="-35093"/>
                <a:pt x="1184452" y="25240"/>
                <a:pt x="1468269" y="0"/>
              </a:cubicBezTo>
              <a:cubicBezTo>
                <a:pt x="1752086" y="-25240"/>
                <a:pt x="1809978" y="8058"/>
                <a:pt x="2042590" y="0"/>
              </a:cubicBezTo>
              <a:cubicBezTo>
                <a:pt x="2275202" y="-8058"/>
                <a:pt x="2538731" y="81059"/>
                <a:pt x="2789207" y="0"/>
              </a:cubicBezTo>
              <a:cubicBezTo>
                <a:pt x="3039683" y="-81059"/>
                <a:pt x="3369869" y="56674"/>
                <a:pt x="3535824" y="0"/>
              </a:cubicBezTo>
              <a:cubicBezTo>
                <a:pt x="3701779" y="-56674"/>
                <a:pt x="4038797" y="36206"/>
                <a:pt x="4196293" y="0"/>
              </a:cubicBezTo>
              <a:cubicBezTo>
                <a:pt x="4353789" y="-36206"/>
                <a:pt x="4557800" y="49440"/>
                <a:pt x="4684466" y="0"/>
              </a:cubicBezTo>
              <a:cubicBezTo>
                <a:pt x="4811132" y="-49440"/>
                <a:pt x="4886170" y="44847"/>
                <a:pt x="5086490" y="0"/>
              </a:cubicBezTo>
              <a:cubicBezTo>
                <a:pt x="5286810" y="-44847"/>
                <a:pt x="5381995" y="3181"/>
                <a:pt x="5660811" y="0"/>
              </a:cubicBezTo>
              <a:cubicBezTo>
                <a:pt x="5939627" y="-3181"/>
                <a:pt x="5945969" y="18957"/>
                <a:pt x="6148984" y="0"/>
              </a:cubicBezTo>
              <a:cubicBezTo>
                <a:pt x="6351999" y="-18957"/>
                <a:pt x="6565247" y="51950"/>
                <a:pt x="6723305" y="0"/>
              </a:cubicBezTo>
              <a:cubicBezTo>
                <a:pt x="6881363" y="-51950"/>
                <a:pt x="6914447" y="22517"/>
                <a:pt x="7039182" y="0"/>
              </a:cubicBezTo>
              <a:cubicBezTo>
                <a:pt x="7163917" y="-22517"/>
                <a:pt x="7206200" y="32564"/>
                <a:pt x="7355058" y="0"/>
              </a:cubicBezTo>
              <a:cubicBezTo>
                <a:pt x="7503916" y="-32564"/>
                <a:pt x="7767435" y="5961"/>
                <a:pt x="8015527" y="0"/>
              </a:cubicBezTo>
              <a:cubicBezTo>
                <a:pt x="8263619" y="-5961"/>
                <a:pt x="8418370" y="68568"/>
                <a:pt x="8589848" y="0"/>
              </a:cubicBezTo>
              <a:cubicBezTo>
                <a:pt x="8761326" y="-68568"/>
                <a:pt x="8940620" y="55793"/>
                <a:pt x="9106737" y="0"/>
              </a:cubicBezTo>
              <a:cubicBezTo>
                <a:pt x="9337546" y="-17963"/>
                <a:pt x="9639528" y="198238"/>
                <a:pt x="9598660" y="491923"/>
              </a:cubicBezTo>
              <a:cubicBezTo>
                <a:pt x="9654104" y="620392"/>
                <a:pt x="9573689" y="811765"/>
                <a:pt x="9598660" y="1003508"/>
              </a:cubicBezTo>
              <a:cubicBezTo>
                <a:pt x="9623631" y="1195252"/>
                <a:pt x="9548320" y="1246374"/>
                <a:pt x="9598660" y="1456064"/>
              </a:cubicBezTo>
              <a:cubicBezTo>
                <a:pt x="9649000" y="1665754"/>
                <a:pt x="9542204" y="1727930"/>
                <a:pt x="9598660" y="1928296"/>
              </a:cubicBezTo>
              <a:cubicBezTo>
                <a:pt x="9655116" y="2128662"/>
                <a:pt x="9567238" y="2278850"/>
                <a:pt x="9598660" y="2459557"/>
              </a:cubicBezTo>
              <a:cubicBezTo>
                <a:pt x="9639432" y="2754044"/>
                <a:pt x="9342573" y="2882815"/>
                <a:pt x="9106737" y="2951480"/>
              </a:cubicBezTo>
              <a:cubicBezTo>
                <a:pt x="8863326" y="2963351"/>
                <a:pt x="8793096" y="2890423"/>
                <a:pt x="8532416" y="2951480"/>
              </a:cubicBezTo>
              <a:cubicBezTo>
                <a:pt x="8271736" y="3012537"/>
                <a:pt x="8369473" y="2932020"/>
                <a:pt x="8216540" y="2951480"/>
              </a:cubicBezTo>
              <a:cubicBezTo>
                <a:pt x="8063607" y="2970940"/>
                <a:pt x="8001737" y="2915154"/>
                <a:pt x="7814515" y="2951480"/>
              </a:cubicBezTo>
              <a:cubicBezTo>
                <a:pt x="7627294" y="2987806"/>
                <a:pt x="7364944" y="2907413"/>
                <a:pt x="7240194" y="2951480"/>
              </a:cubicBezTo>
              <a:cubicBezTo>
                <a:pt x="7115444" y="2995547"/>
                <a:pt x="7068089" y="2938499"/>
                <a:pt x="6924317" y="2951480"/>
              </a:cubicBezTo>
              <a:cubicBezTo>
                <a:pt x="6780545" y="2964461"/>
                <a:pt x="6529772" y="2913691"/>
                <a:pt x="6349997" y="2951480"/>
              </a:cubicBezTo>
              <a:cubicBezTo>
                <a:pt x="6170222" y="2989269"/>
                <a:pt x="6130050" y="2925265"/>
                <a:pt x="6034120" y="2951480"/>
              </a:cubicBezTo>
              <a:cubicBezTo>
                <a:pt x="5938190" y="2977695"/>
                <a:pt x="5619196" y="2946562"/>
                <a:pt x="5459799" y="2951480"/>
              </a:cubicBezTo>
              <a:cubicBezTo>
                <a:pt x="5300402" y="2956398"/>
                <a:pt x="5028237" y="2932940"/>
                <a:pt x="4885478" y="2951480"/>
              </a:cubicBezTo>
              <a:cubicBezTo>
                <a:pt x="4742719" y="2970020"/>
                <a:pt x="4546342" y="2918726"/>
                <a:pt x="4225009" y="2951480"/>
              </a:cubicBezTo>
              <a:cubicBezTo>
                <a:pt x="3903676" y="2984234"/>
                <a:pt x="3849345" y="2928996"/>
                <a:pt x="3736836" y="2951480"/>
              </a:cubicBezTo>
              <a:cubicBezTo>
                <a:pt x="3624327" y="2973964"/>
                <a:pt x="3376900" y="2925636"/>
                <a:pt x="3162515" y="2951480"/>
              </a:cubicBezTo>
              <a:cubicBezTo>
                <a:pt x="2948130" y="2977324"/>
                <a:pt x="2905850" y="2943868"/>
                <a:pt x="2674343" y="2951480"/>
              </a:cubicBezTo>
              <a:cubicBezTo>
                <a:pt x="2442836" y="2959092"/>
                <a:pt x="2469297" y="2947778"/>
                <a:pt x="2272318" y="2951480"/>
              </a:cubicBezTo>
              <a:cubicBezTo>
                <a:pt x="2075340" y="2955182"/>
                <a:pt x="2011846" y="2905003"/>
                <a:pt x="1870293" y="2951480"/>
              </a:cubicBezTo>
              <a:cubicBezTo>
                <a:pt x="1728740" y="2997957"/>
                <a:pt x="1707773" y="2919406"/>
                <a:pt x="1554417" y="2951480"/>
              </a:cubicBezTo>
              <a:cubicBezTo>
                <a:pt x="1401061" y="2983554"/>
                <a:pt x="1246044" y="2910992"/>
                <a:pt x="1152392" y="2951480"/>
              </a:cubicBezTo>
              <a:cubicBezTo>
                <a:pt x="1058741" y="2991968"/>
                <a:pt x="769814" y="2906190"/>
                <a:pt x="491923" y="2951480"/>
              </a:cubicBezTo>
              <a:cubicBezTo>
                <a:pt x="222896" y="2989041"/>
                <a:pt x="-65057" y="2695260"/>
                <a:pt x="0" y="2459557"/>
              </a:cubicBezTo>
              <a:cubicBezTo>
                <a:pt x="-35093" y="2270583"/>
                <a:pt x="16145" y="2100895"/>
                <a:pt x="0" y="2007001"/>
              </a:cubicBezTo>
              <a:cubicBezTo>
                <a:pt x="-16145" y="1913107"/>
                <a:pt x="32850" y="1710673"/>
                <a:pt x="0" y="1574122"/>
              </a:cubicBezTo>
              <a:cubicBezTo>
                <a:pt x="-32850" y="1437571"/>
                <a:pt x="5724" y="1326673"/>
                <a:pt x="0" y="1121566"/>
              </a:cubicBezTo>
              <a:cubicBezTo>
                <a:pt x="-5724" y="916459"/>
                <a:pt x="23608" y="660749"/>
                <a:pt x="0" y="491923"/>
              </a:cubicBezTo>
              <a:close/>
            </a:path>
          </a:pathLst>
        </a:custGeom>
        <a:noFill/>
        <a:ln w="127000" cmpd="dbl">
          <a:solidFill>
            <a:srgbClr val="66FF33"/>
          </a:solidFill>
          <a:prstDash val="solid"/>
          <a:extLst>
            <a:ext uri="{C807C97D-BFC1-408E-A445-0C87EB9F89A2}">
              <ask:lineSketchStyleProps xmlns:ask="http://schemas.microsoft.com/office/drawing/2018/sketchyshapes" sd="3453261900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oneCellAnchor>
    <xdr:from>
      <xdr:col>6</xdr:col>
      <xdr:colOff>268038</xdr:colOff>
      <xdr:row>86</xdr:row>
      <xdr:rowOff>35559</xdr:rowOff>
    </xdr:from>
    <xdr:ext cx="4532562" cy="779782"/>
    <xdr:sp macro="" textlink="">
      <xdr:nvSpPr>
        <xdr:cNvPr id="23" name="Tekstvak 22">
          <a:extLst>
            <a:ext uri="{FF2B5EF4-FFF2-40B4-BE49-F238E27FC236}">
              <a16:creationId xmlns:a16="http://schemas.microsoft.com/office/drawing/2014/main" id="{5E24713E-C4BC-45D2-9C8E-2F3C14A71FCD}"/>
            </a:ext>
          </a:extLst>
        </xdr:cNvPr>
        <xdr:cNvSpPr txBox="1"/>
      </xdr:nvSpPr>
      <xdr:spPr>
        <a:xfrm>
          <a:off x="6280218" y="22796499"/>
          <a:ext cx="4532562" cy="7797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3600" baseline="0">
              <a:latin typeface="Aptos Slab ExtraBold" panose="020B0004020202020204" pitchFamily="34" charset="0"/>
            </a:rPr>
            <a:t>Hier ben ik trots op:</a:t>
          </a:r>
        </a:p>
        <a:p>
          <a:endParaRPr lang="nl-NL" sz="3600">
            <a:latin typeface="Aptos Slab ExtraBold" panose="020B0004020202020204" pitchFamily="34" charset="0"/>
          </a:endParaRPr>
        </a:p>
      </xdr:txBody>
    </xdr:sp>
    <xdr:clientData/>
  </xdr:oneCellAnchor>
  <xdr:twoCellAnchor>
    <xdr:from>
      <xdr:col>6</xdr:col>
      <xdr:colOff>0</xdr:colOff>
      <xdr:row>32</xdr:row>
      <xdr:rowOff>0</xdr:rowOff>
    </xdr:from>
    <xdr:to>
      <xdr:col>20</xdr:col>
      <xdr:colOff>304799</xdr:colOff>
      <xdr:row>57</xdr:row>
      <xdr:rowOff>198120</xdr:rowOff>
    </xdr:to>
    <xdr:sp macro="" textlink="">
      <xdr:nvSpPr>
        <xdr:cNvPr id="24" name="Rechthoek 23">
          <a:extLst>
            <a:ext uri="{FF2B5EF4-FFF2-40B4-BE49-F238E27FC236}">
              <a16:creationId xmlns:a16="http://schemas.microsoft.com/office/drawing/2014/main" id="{AD225A04-D43D-486C-8264-BF3C97AD74A4}"/>
            </a:ext>
          </a:extLst>
        </xdr:cNvPr>
        <xdr:cNvSpPr/>
      </xdr:nvSpPr>
      <xdr:spPr>
        <a:xfrm>
          <a:off x="6012180" y="9685020"/>
          <a:ext cx="8625839" cy="6202680"/>
        </a:xfrm>
        <a:custGeom>
          <a:avLst/>
          <a:gdLst>
            <a:gd name="csX0" fmla="*/ 0 w 8625839"/>
            <a:gd name="csY0" fmla="*/ 0 h 6202680"/>
            <a:gd name="csX1" fmla="*/ 316281 w 8625839"/>
            <a:gd name="csY1" fmla="*/ 0 h 6202680"/>
            <a:gd name="csX2" fmla="*/ 632562 w 8625839"/>
            <a:gd name="csY2" fmla="*/ 0 h 6202680"/>
            <a:gd name="csX3" fmla="*/ 1035101 w 8625839"/>
            <a:gd name="csY3" fmla="*/ 0 h 6202680"/>
            <a:gd name="csX4" fmla="*/ 1351381 w 8625839"/>
            <a:gd name="csY4" fmla="*/ 0 h 6202680"/>
            <a:gd name="csX5" fmla="*/ 1926437 w 8625839"/>
            <a:gd name="csY5" fmla="*/ 0 h 6202680"/>
            <a:gd name="csX6" fmla="*/ 2242718 w 8625839"/>
            <a:gd name="csY6" fmla="*/ 0 h 6202680"/>
            <a:gd name="csX7" fmla="*/ 2645257 w 8625839"/>
            <a:gd name="csY7" fmla="*/ 0 h 6202680"/>
            <a:gd name="csX8" fmla="*/ 3220313 w 8625839"/>
            <a:gd name="csY8" fmla="*/ 0 h 6202680"/>
            <a:gd name="csX9" fmla="*/ 3622852 w 8625839"/>
            <a:gd name="csY9" fmla="*/ 0 h 6202680"/>
            <a:gd name="csX10" fmla="*/ 3939133 w 8625839"/>
            <a:gd name="csY10" fmla="*/ 0 h 6202680"/>
            <a:gd name="csX11" fmla="*/ 4600447 w 8625839"/>
            <a:gd name="csY11" fmla="*/ 0 h 6202680"/>
            <a:gd name="csX12" fmla="*/ 5261762 w 8625839"/>
            <a:gd name="csY12" fmla="*/ 0 h 6202680"/>
            <a:gd name="csX13" fmla="*/ 5750559 w 8625839"/>
            <a:gd name="csY13" fmla="*/ 0 h 6202680"/>
            <a:gd name="csX14" fmla="*/ 6498132 w 8625839"/>
            <a:gd name="csY14" fmla="*/ 0 h 6202680"/>
            <a:gd name="csX15" fmla="*/ 7073188 w 8625839"/>
            <a:gd name="csY15" fmla="*/ 0 h 6202680"/>
            <a:gd name="csX16" fmla="*/ 7475727 w 8625839"/>
            <a:gd name="csY16" fmla="*/ 0 h 6202680"/>
            <a:gd name="csX17" fmla="*/ 8050783 w 8625839"/>
            <a:gd name="csY17" fmla="*/ 0 h 6202680"/>
            <a:gd name="csX18" fmla="*/ 8625839 w 8625839"/>
            <a:gd name="csY18" fmla="*/ 0 h 6202680"/>
            <a:gd name="csX19" fmla="*/ 8625839 w 8625839"/>
            <a:gd name="csY19" fmla="*/ 439826 h 6202680"/>
            <a:gd name="csX20" fmla="*/ 8625839 w 8625839"/>
            <a:gd name="csY20" fmla="*/ 1127760 h 6202680"/>
            <a:gd name="csX21" fmla="*/ 8625839 w 8625839"/>
            <a:gd name="csY21" fmla="*/ 1567586 h 6202680"/>
            <a:gd name="csX22" fmla="*/ 8625839 w 8625839"/>
            <a:gd name="csY22" fmla="*/ 1945386 h 6202680"/>
            <a:gd name="csX23" fmla="*/ 8625839 w 8625839"/>
            <a:gd name="csY23" fmla="*/ 2633320 h 6202680"/>
            <a:gd name="csX24" fmla="*/ 8625839 w 8625839"/>
            <a:gd name="csY24" fmla="*/ 3259226 h 6202680"/>
            <a:gd name="csX25" fmla="*/ 8625839 w 8625839"/>
            <a:gd name="csY25" fmla="*/ 3885133 h 6202680"/>
            <a:gd name="csX26" fmla="*/ 8625839 w 8625839"/>
            <a:gd name="csY26" fmla="*/ 4324960 h 6202680"/>
            <a:gd name="csX27" fmla="*/ 8625839 w 8625839"/>
            <a:gd name="csY27" fmla="*/ 4764786 h 6202680"/>
            <a:gd name="csX28" fmla="*/ 8625839 w 8625839"/>
            <a:gd name="csY28" fmla="*/ 5390693 h 6202680"/>
            <a:gd name="csX29" fmla="*/ 8625839 w 8625839"/>
            <a:gd name="csY29" fmla="*/ 6202680 h 6202680"/>
            <a:gd name="csX30" fmla="*/ 8309558 w 8625839"/>
            <a:gd name="csY30" fmla="*/ 6202680 h 6202680"/>
            <a:gd name="csX31" fmla="*/ 7907019 w 8625839"/>
            <a:gd name="csY31" fmla="*/ 6202680 h 6202680"/>
            <a:gd name="csX32" fmla="*/ 7504480 w 8625839"/>
            <a:gd name="csY32" fmla="*/ 6202680 h 6202680"/>
            <a:gd name="csX33" fmla="*/ 7101941 w 8625839"/>
            <a:gd name="csY33" fmla="*/ 6202680 h 6202680"/>
            <a:gd name="csX34" fmla="*/ 6354368 w 8625839"/>
            <a:gd name="csY34" fmla="*/ 6202680 h 6202680"/>
            <a:gd name="csX35" fmla="*/ 6038087 w 8625839"/>
            <a:gd name="csY35" fmla="*/ 6202680 h 6202680"/>
            <a:gd name="csX36" fmla="*/ 5290515 w 8625839"/>
            <a:gd name="csY36" fmla="*/ 6202680 h 6202680"/>
            <a:gd name="csX37" fmla="*/ 4542942 w 8625839"/>
            <a:gd name="csY37" fmla="*/ 6202680 h 6202680"/>
            <a:gd name="csX38" fmla="*/ 3795369 w 8625839"/>
            <a:gd name="csY38" fmla="*/ 6202680 h 6202680"/>
            <a:gd name="csX39" fmla="*/ 3479088 w 8625839"/>
            <a:gd name="csY39" fmla="*/ 6202680 h 6202680"/>
            <a:gd name="csX40" fmla="*/ 2731516 w 8625839"/>
            <a:gd name="csY40" fmla="*/ 6202680 h 6202680"/>
            <a:gd name="csX41" fmla="*/ 2242718 w 8625839"/>
            <a:gd name="csY41" fmla="*/ 6202680 h 6202680"/>
            <a:gd name="csX42" fmla="*/ 1753921 w 8625839"/>
            <a:gd name="csY42" fmla="*/ 6202680 h 6202680"/>
            <a:gd name="csX43" fmla="*/ 1265123 w 8625839"/>
            <a:gd name="csY43" fmla="*/ 6202680 h 6202680"/>
            <a:gd name="csX44" fmla="*/ 690067 w 8625839"/>
            <a:gd name="csY44" fmla="*/ 6202680 h 6202680"/>
            <a:gd name="csX45" fmla="*/ 0 w 8625839"/>
            <a:gd name="csY45" fmla="*/ 6202680 h 6202680"/>
            <a:gd name="csX46" fmla="*/ 0 w 8625839"/>
            <a:gd name="csY46" fmla="*/ 5514746 h 6202680"/>
            <a:gd name="csX47" fmla="*/ 0 w 8625839"/>
            <a:gd name="csY47" fmla="*/ 5012893 h 6202680"/>
            <a:gd name="csX48" fmla="*/ 0 w 8625839"/>
            <a:gd name="csY48" fmla="*/ 4635094 h 6202680"/>
            <a:gd name="csX49" fmla="*/ 0 w 8625839"/>
            <a:gd name="csY49" fmla="*/ 4071214 h 6202680"/>
            <a:gd name="csX50" fmla="*/ 0 w 8625839"/>
            <a:gd name="csY50" fmla="*/ 3507334 h 6202680"/>
            <a:gd name="csX51" fmla="*/ 0 w 8625839"/>
            <a:gd name="csY51" fmla="*/ 2881427 h 6202680"/>
            <a:gd name="csX52" fmla="*/ 0 w 8625839"/>
            <a:gd name="csY52" fmla="*/ 2379574 h 6202680"/>
            <a:gd name="csX53" fmla="*/ 0 w 8625839"/>
            <a:gd name="csY53" fmla="*/ 1753667 h 6202680"/>
            <a:gd name="csX54" fmla="*/ 0 w 8625839"/>
            <a:gd name="csY54" fmla="*/ 1251814 h 6202680"/>
            <a:gd name="csX55" fmla="*/ 0 w 8625839"/>
            <a:gd name="csY55" fmla="*/ 625907 h 6202680"/>
            <a:gd name="csX56" fmla="*/ 0 w 8625839"/>
            <a:gd name="csY56" fmla="*/ 0 h 6202680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  <a:cxn ang="0">
              <a:pos x="csX47" y="csY47"/>
            </a:cxn>
            <a:cxn ang="0">
              <a:pos x="csX48" y="csY48"/>
            </a:cxn>
            <a:cxn ang="0">
              <a:pos x="csX49" y="csY49"/>
            </a:cxn>
            <a:cxn ang="0">
              <a:pos x="csX50" y="csY50"/>
            </a:cxn>
            <a:cxn ang="0">
              <a:pos x="csX51" y="csY51"/>
            </a:cxn>
            <a:cxn ang="0">
              <a:pos x="csX52" y="csY52"/>
            </a:cxn>
            <a:cxn ang="0">
              <a:pos x="csX53" y="csY53"/>
            </a:cxn>
            <a:cxn ang="0">
              <a:pos x="csX54" y="csY54"/>
            </a:cxn>
            <a:cxn ang="0">
              <a:pos x="csX55" y="csY55"/>
            </a:cxn>
            <a:cxn ang="0">
              <a:pos x="csX56" y="csY56"/>
            </a:cxn>
          </a:cxnLst>
          <a:rect l="l" t="t" r="r" b="b"/>
          <a:pathLst>
            <a:path w="8625839" h="6202680" extrusionOk="0">
              <a:moveTo>
                <a:pt x="0" y="0"/>
              </a:moveTo>
              <a:cubicBezTo>
                <a:pt x="137307" y="-18219"/>
                <a:pt x="228325" y="16135"/>
                <a:pt x="316281" y="0"/>
              </a:cubicBezTo>
              <a:cubicBezTo>
                <a:pt x="404237" y="-16135"/>
                <a:pt x="557237" y="30040"/>
                <a:pt x="632562" y="0"/>
              </a:cubicBezTo>
              <a:cubicBezTo>
                <a:pt x="707887" y="-30040"/>
                <a:pt x="949181" y="1600"/>
                <a:pt x="1035101" y="0"/>
              </a:cubicBezTo>
              <a:cubicBezTo>
                <a:pt x="1121021" y="-1600"/>
                <a:pt x="1216803" y="20921"/>
                <a:pt x="1351381" y="0"/>
              </a:cubicBezTo>
              <a:cubicBezTo>
                <a:pt x="1485959" y="-20921"/>
                <a:pt x="1709315" y="43483"/>
                <a:pt x="1926437" y="0"/>
              </a:cubicBezTo>
              <a:cubicBezTo>
                <a:pt x="2143559" y="-43483"/>
                <a:pt x="2164346" y="1584"/>
                <a:pt x="2242718" y="0"/>
              </a:cubicBezTo>
              <a:cubicBezTo>
                <a:pt x="2321090" y="-1584"/>
                <a:pt x="2547814" y="44994"/>
                <a:pt x="2645257" y="0"/>
              </a:cubicBezTo>
              <a:cubicBezTo>
                <a:pt x="2742700" y="-44994"/>
                <a:pt x="3069650" y="17300"/>
                <a:pt x="3220313" y="0"/>
              </a:cubicBezTo>
              <a:cubicBezTo>
                <a:pt x="3370976" y="-17300"/>
                <a:pt x="3531568" y="13956"/>
                <a:pt x="3622852" y="0"/>
              </a:cubicBezTo>
              <a:cubicBezTo>
                <a:pt x="3714136" y="-13956"/>
                <a:pt x="3862392" y="13926"/>
                <a:pt x="3939133" y="0"/>
              </a:cubicBezTo>
              <a:cubicBezTo>
                <a:pt x="4015874" y="-13926"/>
                <a:pt x="4339089" y="77479"/>
                <a:pt x="4600447" y="0"/>
              </a:cubicBezTo>
              <a:cubicBezTo>
                <a:pt x="4861805" y="-77479"/>
                <a:pt x="4993179" y="51204"/>
                <a:pt x="5261762" y="0"/>
              </a:cubicBezTo>
              <a:cubicBezTo>
                <a:pt x="5530346" y="-51204"/>
                <a:pt x="5522429" y="32177"/>
                <a:pt x="5750559" y="0"/>
              </a:cubicBezTo>
              <a:cubicBezTo>
                <a:pt x="5978689" y="-32177"/>
                <a:pt x="6305175" y="82789"/>
                <a:pt x="6498132" y="0"/>
              </a:cubicBezTo>
              <a:cubicBezTo>
                <a:pt x="6691089" y="-82789"/>
                <a:pt x="6845835" y="65341"/>
                <a:pt x="7073188" y="0"/>
              </a:cubicBezTo>
              <a:cubicBezTo>
                <a:pt x="7300541" y="-65341"/>
                <a:pt x="7365232" y="30471"/>
                <a:pt x="7475727" y="0"/>
              </a:cubicBezTo>
              <a:cubicBezTo>
                <a:pt x="7586222" y="-30471"/>
                <a:pt x="7795007" y="39860"/>
                <a:pt x="8050783" y="0"/>
              </a:cubicBezTo>
              <a:cubicBezTo>
                <a:pt x="8306559" y="-39860"/>
                <a:pt x="8492542" y="14481"/>
                <a:pt x="8625839" y="0"/>
              </a:cubicBezTo>
              <a:cubicBezTo>
                <a:pt x="8642606" y="178582"/>
                <a:pt x="8613934" y="338672"/>
                <a:pt x="8625839" y="439826"/>
              </a:cubicBezTo>
              <a:cubicBezTo>
                <a:pt x="8637744" y="540980"/>
                <a:pt x="8543978" y="914816"/>
                <a:pt x="8625839" y="1127760"/>
              </a:cubicBezTo>
              <a:cubicBezTo>
                <a:pt x="8707700" y="1340704"/>
                <a:pt x="8614550" y="1371687"/>
                <a:pt x="8625839" y="1567586"/>
              </a:cubicBezTo>
              <a:cubicBezTo>
                <a:pt x="8637128" y="1763485"/>
                <a:pt x="8622290" y="1757465"/>
                <a:pt x="8625839" y="1945386"/>
              </a:cubicBezTo>
              <a:cubicBezTo>
                <a:pt x="8629388" y="2133307"/>
                <a:pt x="8547939" y="2351186"/>
                <a:pt x="8625839" y="2633320"/>
              </a:cubicBezTo>
              <a:cubicBezTo>
                <a:pt x="8703739" y="2915454"/>
                <a:pt x="8615606" y="3041873"/>
                <a:pt x="8625839" y="3259226"/>
              </a:cubicBezTo>
              <a:cubicBezTo>
                <a:pt x="8636072" y="3476579"/>
                <a:pt x="8589424" y="3584687"/>
                <a:pt x="8625839" y="3885133"/>
              </a:cubicBezTo>
              <a:cubicBezTo>
                <a:pt x="8662254" y="4185579"/>
                <a:pt x="8576247" y="4183764"/>
                <a:pt x="8625839" y="4324960"/>
              </a:cubicBezTo>
              <a:cubicBezTo>
                <a:pt x="8675431" y="4466156"/>
                <a:pt x="8590685" y="4567797"/>
                <a:pt x="8625839" y="4764786"/>
              </a:cubicBezTo>
              <a:cubicBezTo>
                <a:pt x="8660993" y="4961775"/>
                <a:pt x="8590921" y="5239095"/>
                <a:pt x="8625839" y="5390693"/>
              </a:cubicBezTo>
              <a:cubicBezTo>
                <a:pt x="8660757" y="5542291"/>
                <a:pt x="8573505" y="6005137"/>
                <a:pt x="8625839" y="6202680"/>
              </a:cubicBezTo>
              <a:cubicBezTo>
                <a:pt x="8544606" y="6211929"/>
                <a:pt x="8388166" y="6199178"/>
                <a:pt x="8309558" y="6202680"/>
              </a:cubicBezTo>
              <a:cubicBezTo>
                <a:pt x="8230950" y="6206182"/>
                <a:pt x="8008915" y="6162935"/>
                <a:pt x="7907019" y="6202680"/>
              </a:cubicBezTo>
              <a:cubicBezTo>
                <a:pt x="7805123" y="6242425"/>
                <a:pt x="7647711" y="6154651"/>
                <a:pt x="7504480" y="6202680"/>
              </a:cubicBezTo>
              <a:cubicBezTo>
                <a:pt x="7361249" y="6250709"/>
                <a:pt x="7189665" y="6195537"/>
                <a:pt x="7101941" y="6202680"/>
              </a:cubicBezTo>
              <a:cubicBezTo>
                <a:pt x="7014217" y="6209823"/>
                <a:pt x="6566261" y="6162464"/>
                <a:pt x="6354368" y="6202680"/>
              </a:cubicBezTo>
              <a:cubicBezTo>
                <a:pt x="6142475" y="6242896"/>
                <a:pt x="6145605" y="6170156"/>
                <a:pt x="6038087" y="6202680"/>
              </a:cubicBezTo>
              <a:cubicBezTo>
                <a:pt x="5930569" y="6235204"/>
                <a:pt x="5461293" y="6130072"/>
                <a:pt x="5290515" y="6202680"/>
              </a:cubicBezTo>
              <a:cubicBezTo>
                <a:pt x="5119737" y="6275288"/>
                <a:pt x="4705475" y="6178773"/>
                <a:pt x="4542942" y="6202680"/>
              </a:cubicBezTo>
              <a:cubicBezTo>
                <a:pt x="4380409" y="6226587"/>
                <a:pt x="4024721" y="6189277"/>
                <a:pt x="3795369" y="6202680"/>
              </a:cubicBezTo>
              <a:cubicBezTo>
                <a:pt x="3566017" y="6216083"/>
                <a:pt x="3636533" y="6168326"/>
                <a:pt x="3479088" y="6202680"/>
              </a:cubicBezTo>
              <a:cubicBezTo>
                <a:pt x="3321643" y="6237034"/>
                <a:pt x="2993877" y="6113542"/>
                <a:pt x="2731516" y="6202680"/>
              </a:cubicBezTo>
              <a:cubicBezTo>
                <a:pt x="2469155" y="6291818"/>
                <a:pt x="2344814" y="6154976"/>
                <a:pt x="2242718" y="6202680"/>
              </a:cubicBezTo>
              <a:cubicBezTo>
                <a:pt x="2140622" y="6250384"/>
                <a:pt x="1965140" y="6144849"/>
                <a:pt x="1753921" y="6202680"/>
              </a:cubicBezTo>
              <a:cubicBezTo>
                <a:pt x="1542702" y="6260511"/>
                <a:pt x="1374429" y="6158849"/>
                <a:pt x="1265123" y="6202680"/>
              </a:cubicBezTo>
              <a:cubicBezTo>
                <a:pt x="1155817" y="6246511"/>
                <a:pt x="895561" y="6184277"/>
                <a:pt x="690067" y="6202680"/>
              </a:cubicBezTo>
              <a:cubicBezTo>
                <a:pt x="484573" y="6221083"/>
                <a:pt x="271684" y="6185353"/>
                <a:pt x="0" y="6202680"/>
              </a:cubicBezTo>
              <a:cubicBezTo>
                <a:pt x="-14415" y="6042789"/>
                <a:pt x="15163" y="5841370"/>
                <a:pt x="0" y="5514746"/>
              </a:cubicBezTo>
              <a:cubicBezTo>
                <a:pt x="-15163" y="5188122"/>
                <a:pt x="38946" y="5232865"/>
                <a:pt x="0" y="5012893"/>
              </a:cubicBezTo>
              <a:cubicBezTo>
                <a:pt x="-38946" y="4792921"/>
                <a:pt x="13116" y="4796611"/>
                <a:pt x="0" y="4635094"/>
              </a:cubicBezTo>
              <a:cubicBezTo>
                <a:pt x="-13116" y="4473577"/>
                <a:pt x="49663" y="4203406"/>
                <a:pt x="0" y="4071214"/>
              </a:cubicBezTo>
              <a:cubicBezTo>
                <a:pt x="-49663" y="3939022"/>
                <a:pt x="2791" y="3668650"/>
                <a:pt x="0" y="3507334"/>
              </a:cubicBezTo>
              <a:cubicBezTo>
                <a:pt x="-2791" y="3346018"/>
                <a:pt x="49350" y="3019266"/>
                <a:pt x="0" y="2881427"/>
              </a:cubicBezTo>
              <a:cubicBezTo>
                <a:pt x="-49350" y="2743588"/>
                <a:pt x="53717" y="2560331"/>
                <a:pt x="0" y="2379574"/>
              </a:cubicBezTo>
              <a:cubicBezTo>
                <a:pt x="-53717" y="2198817"/>
                <a:pt x="22592" y="2059643"/>
                <a:pt x="0" y="1753667"/>
              </a:cubicBezTo>
              <a:cubicBezTo>
                <a:pt x="-22592" y="1447691"/>
                <a:pt x="57542" y="1463860"/>
                <a:pt x="0" y="1251814"/>
              </a:cubicBezTo>
              <a:cubicBezTo>
                <a:pt x="-57542" y="1039768"/>
                <a:pt x="52869" y="836272"/>
                <a:pt x="0" y="625907"/>
              </a:cubicBezTo>
              <a:cubicBezTo>
                <a:pt x="-52869" y="415542"/>
                <a:pt x="74207" y="161876"/>
                <a:pt x="0" y="0"/>
              </a:cubicBezTo>
              <a:close/>
            </a:path>
          </a:pathLst>
        </a:custGeom>
        <a:noFill/>
        <a:ln w="127000" cmpd="thickThin">
          <a:solidFill>
            <a:srgbClr val="FF0000"/>
          </a:solidFill>
          <a:extLst>
            <a:ext uri="{C807C97D-BFC1-408E-A445-0C87EB9F89A2}">
              <ask:lineSketchStyleProps xmlns:ask="http://schemas.microsoft.com/office/drawing/2018/sketchyshapes" sd="2737183560">
                <a:prstGeom prst="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oneCellAnchor>
    <xdr:from>
      <xdr:col>18</xdr:col>
      <xdr:colOff>366273</xdr:colOff>
      <xdr:row>33</xdr:row>
      <xdr:rowOff>167644</xdr:rowOff>
    </xdr:from>
    <xdr:ext cx="763960" cy="5669279"/>
    <xdr:sp macro="" textlink="">
      <xdr:nvSpPr>
        <xdr:cNvPr id="25" name="Tekstvak 24">
          <a:extLst>
            <a:ext uri="{FF2B5EF4-FFF2-40B4-BE49-F238E27FC236}">
              <a16:creationId xmlns:a16="http://schemas.microsoft.com/office/drawing/2014/main" id="{83A9F3AB-952B-489C-8C2F-5FCBB43B62B1}"/>
            </a:ext>
          </a:extLst>
        </xdr:cNvPr>
        <xdr:cNvSpPr txBox="1"/>
      </xdr:nvSpPr>
      <xdr:spPr>
        <a:xfrm rot="5400000">
          <a:off x="11058113" y="12503444"/>
          <a:ext cx="5669279" cy="7639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nl-NL" sz="3600" b="1" baseline="0">
              <a:solidFill>
                <a:srgbClr val="FF0000"/>
              </a:solidFill>
              <a:latin typeface="Aptos Slab ExtraBold" panose="020B0004020202020204" pitchFamily="34" charset="0"/>
            </a:rPr>
            <a:t>ZO ZIT IK IN MIJN VEL</a:t>
          </a:r>
          <a:endParaRPr lang="nl-NL" sz="3600"/>
        </a:p>
      </xdr:txBody>
    </xdr:sp>
    <xdr:clientData/>
  </xdr:oneCellAnchor>
  <xdr:twoCellAnchor editAs="oneCell">
    <xdr:from>
      <xdr:col>6</xdr:col>
      <xdr:colOff>579120</xdr:colOff>
      <xdr:row>34</xdr:row>
      <xdr:rowOff>228599</xdr:rowOff>
    </xdr:from>
    <xdr:to>
      <xdr:col>17</xdr:col>
      <xdr:colOff>586792</xdr:colOff>
      <xdr:row>41</xdr:row>
      <xdr:rowOff>45720</xdr:rowOff>
    </xdr:to>
    <xdr:pic>
      <xdr:nvPicPr>
        <xdr:cNvPr id="26" name="Afbeelding 25">
          <a:extLst>
            <a:ext uri="{FF2B5EF4-FFF2-40B4-BE49-F238E27FC236}">
              <a16:creationId xmlns:a16="http://schemas.microsoft.com/office/drawing/2014/main" id="{056972F2-731A-459D-AA3A-9C67D09C3026}"/>
            </a:ext>
          </a:extLst>
        </xdr:cNvPr>
        <xdr:cNvPicPr/>
      </xdr:nvPicPr>
      <xdr:blipFill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backgroundRemoval t="9091" b="95041" l="6048" r="96544">
                      <a14:foregroundMark x1="17495" y1="43802" x2="17495" y2="43802"/>
                      <a14:foregroundMark x1="10799" y1="43802" x2="10799" y2="43802"/>
                      <a14:foregroundMark x1="14039" y1="16529" x2="14039" y2="16529"/>
                      <a14:foregroundMark x1="21598" y1="28926" x2="21598" y2="28926"/>
                      <a14:foregroundMark x1="18143" y1="72727" x2="18143" y2="72727"/>
                      <a14:foregroundMark x1="6479" y1="75207" x2="6479" y2="75207"/>
                      <a14:foregroundMark x1="48380" y1="63636" x2="48380" y2="63636"/>
                      <a14:foregroundMark x1="47732" y1="47107" x2="47732" y2="47107"/>
                      <a14:foregroundMark x1="54644" y1="46281" x2="54644" y2="46281"/>
                      <a14:foregroundMark x1="90281" y1="45455" x2="90281" y2="45455"/>
                      <a14:foregroundMark x1="83585" y1="47934" x2="83585" y2="47934"/>
                      <a14:foregroundMark x1="81641" y1="23140" x2="81641" y2="23140"/>
                      <a14:foregroundMark x1="96760" y1="52066" x2="96760" y2="52066"/>
                      <a14:foregroundMark x1="88553" y1="71901" x2="88553" y2="71901"/>
                      <a14:foregroundMark x1="50324" y1="95041" x2="50324" y2="95041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1300" y="10347959"/>
          <a:ext cx="6545632" cy="14859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30480</xdr:colOff>
      <xdr:row>43</xdr:row>
      <xdr:rowOff>36585</xdr:rowOff>
    </xdr:from>
    <xdr:to>
      <xdr:col>17</xdr:col>
      <xdr:colOff>571251</xdr:colOff>
      <xdr:row>48</xdr:row>
      <xdr:rowOff>213361</xdr:rowOff>
    </xdr:to>
    <xdr:pic>
      <xdr:nvPicPr>
        <xdr:cNvPr id="27" name="Afbeelding 26">
          <a:extLst>
            <a:ext uri="{FF2B5EF4-FFF2-40B4-BE49-F238E27FC236}">
              <a16:creationId xmlns:a16="http://schemas.microsoft.com/office/drawing/2014/main" id="{D24B452E-8522-4541-8116-6AF71460A9FF}"/>
            </a:ext>
          </a:extLst>
        </xdr:cNvPr>
        <xdr:cNvPicPr/>
      </xdr:nvPicPr>
      <xdr:blipFill>
        <a:blip xmlns:r="http://schemas.openxmlformats.org/officeDocument/2006/relationships" r:embed="rId6">
          <a:extLst>
            <a:ext uri="{BEBA8EAE-BF5A-486C-A8C5-ECC9F3942E4B}">
              <a14:imgProps xmlns:a14="http://schemas.microsoft.com/office/drawing/2010/main">
                <a14:imgLayer r:embed="rId7">
                  <a14:imgEffect>
                    <a14:backgroundRemoval t="5556" b="91667" l="2667" r="96444">
                      <a14:foregroundMark x1="9333" y1="39815" x2="9333" y2="39815"/>
                      <a14:foregroundMark x1="15778" y1="44444" x2="15778" y2="44444"/>
                      <a14:foregroundMark x1="12889" y1="70370" x2="12889" y2="70370"/>
                      <a14:foregroundMark x1="22667" y1="66667" x2="22667" y2="66667"/>
                      <a14:foregroundMark x1="2667" y1="56481" x2="2667" y2="56481"/>
                      <a14:foregroundMark x1="46667" y1="30556" x2="46667" y2="30556"/>
                      <a14:foregroundMark x1="52667" y1="30556" x2="52667" y2="30556"/>
                      <a14:foregroundMark x1="59333" y1="33333" x2="59333" y2="33333"/>
                      <a14:foregroundMark x1="47778" y1="91667" x2="47778" y2="91667"/>
                      <a14:foregroundMark x1="84222" y1="70370" x2="84222" y2="70370"/>
                      <a14:foregroundMark x1="84444" y1="46296" x2="84444" y2="46296"/>
                      <a14:foregroundMark x1="91333" y1="41667" x2="91333" y2="41667"/>
                      <a14:foregroundMark x1="96444" y1="30556" x2="96444" y2="30556"/>
                      <a14:foregroundMark x1="56000" y1="89815" x2="56000" y2="89815"/>
                      <a14:foregroundMark x1="49333" y1="63889" x2="49333" y2="63889"/>
                      <a14:backgroundMark x1="14000" y1="57407" x2="14000" y2="57407"/>
                      <a14:backgroundMark x1="56000" y1="90741" x2="56000" y2="90741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7020" y="12312405"/>
          <a:ext cx="6484371" cy="139597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45719</xdr:colOff>
      <xdr:row>50</xdr:row>
      <xdr:rowOff>228601</xdr:rowOff>
    </xdr:from>
    <xdr:to>
      <xdr:col>18</xdr:col>
      <xdr:colOff>34360</xdr:colOff>
      <xdr:row>57</xdr:row>
      <xdr:rowOff>15240</xdr:rowOff>
    </xdr:to>
    <xdr:pic>
      <xdr:nvPicPr>
        <xdr:cNvPr id="28" name="Afbeelding 27">
          <a:extLst>
            <a:ext uri="{FF2B5EF4-FFF2-40B4-BE49-F238E27FC236}">
              <a16:creationId xmlns:a16="http://schemas.microsoft.com/office/drawing/2014/main" id="{B1FADDFB-4FD8-4686-9F6F-661FE7802F36}"/>
            </a:ext>
          </a:extLst>
        </xdr:cNvPr>
        <xdr:cNvPicPr/>
      </xdr:nvPicPr>
      <xdr:blipFill>
        <a:blip xmlns:r="http://schemas.openxmlformats.org/officeDocument/2006/relationships" r:embed="rId8">
          <a:extLst>
            <a:ext uri="{BEBA8EAE-BF5A-486C-A8C5-ECC9F3942E4B}">
              <a14:imgProps xmlns:a14="http://schemas.microsoft.com/office/drawing/2010/main">
                <a14:imgLayer r:embed="rId9">
                  <a14:imgEffect>
                    <a14:backgroundRemoval t="8772" b="90351" l="2882" r="96231">
                      <a14:foregroundMark x1="46120" y1="44737" x2="46120" y2="44737"/>
                      <a14:foregroundMark x1="52772" y1="44737" x2="52772" y2="44737"/>
                      <a14:foregroundMark x1="59645" y1="44737" x2="59645" y2="44737"/>
                      <a14:foregroundMark x1="48780" y1="75439" x2="48780" y2="75439"/>
                      <a14:foregroundMark x1="47894" y1="90351" x2="47894" y2="90351"/>
                      <a14:foregroundMark x1="83149" y1="39474" x2="83149" y2="39474"/>
                      <a14:foregroundMark x1="90244" y1="42982" x2="90244" y2="42982"/>
                      <a14:foregroundMark x1="96231" y1="28947" x2="96231" y2="28947"/>
                      <a14:foregroundMark x1="88027" y1="90351" x2="88027" y2="90351"/>
                      <a14:foregroundMark x1="86253" y1="60526" x2="86253" y2="60526"/>
                      <a14:foregroundMark x1="15743" y1="64035" x2="15743" y2="64035"/>
                      <a14:foregroundMark x1="16851" y1="46491" x2="16851" y2="46491"/>
                      <a14:foregroundMark x1="9534" y1="47368" x2="9534" y2="47368"/>
                      <a14:foregroundMark x1="8204" y1="12281" x2="8204" y2="12281"/>
                      <a14:foregroundMark x1="2882" y1="66667" x2="2882" y2="66667"/>
                      <a14:foregroundMark x1="11530" y1="90351" x2="11530" y2="90351"/>
                      <a14:foregroundMark x1="50554" y1="11404" x2="50554" y2="11404"/>
                      <a14:foregroundMark x1="50776" y1="8772" x2="50776" y2="877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52259" y="14211301"/>
          <a:ext cx="6526601" cy="149351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440133</xdr:colOff>
      <xdr:row>2</xdr:row>
      <xdr:rowOff>1</xdr:rowOff>
    </xdr:from>
    <xdr:to>
      <xdr:col>2</xdr:col>
      <xdr:colOff>3429000</xdr:colOff>
      <xdr:row>2</xdr:row>
      <xdr:rowOff>853441</xdr:rowOff>
    </xdr:to>
    <xdr:sp macro="" textlink="">
      <xdr:nvSpPr>
        <xdr:cNvPr id="29" name="Rechthoek: afgeronde hoeken 28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660E2D0C-43C5-40A5-9EEC-9DE35F3B1A07}"/>
            </a:ext>
          </a:extLst>
        </xdr:cNvPr>
        <xdr:cNvSpPr/>
      </xdr:nvSpPr>
      <xdr:spPr>
        <a:xfrm>
          <a:off x="1072593" y="1257301"/>
          <a:ext cx="3430827" cy="853440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2000" b="1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START</a:t>
          </a:r>
        </a:p>
      </xdr:txBody>
    </xdr:sp>
    <xdr:clientData fPrintsWithSheet="0"/>
  </xdr:twoCellAnchor>
  <xdr:twoCellAnchor>
    <xdr:from>
      <xdr:col>1</xdr:col>
      <xdr:colOff>426719</xdr:colOff>
      <xdr:row>3</xdr:row>
      <xdr:rowOff>64077</xdr:rowOff>
    </xdr:from>
    <xdr:to>
      <xdr:col>2</xdr:col>
      <xdr:colOff>1654978</xdr:colOff>
      <xdr:row>3</xdr:row>
      <xdr:rowOff>939452</xdr:rowOff>
    </xdr:to>
    <xdr:sp macro="" textlink="">
      <xdr:nvSpPr>
        <xdr:cNvPr id="30" name="Rechthoek: afgeronde hoeken 29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164511F1-3BD6-4C49-98B4-38594669D968}"/>
            </a:ext>
          </a:extLst>
        </xdr:cNvPr>
        <xdr:cNvSpPr/>
      </xdr:nvSpPr>
      <xdr:spPr>
        <a:xfrm>
          <a:off x="1066799" y="2235777"/>
          <a:ext cx="1662599" cy="875375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20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MIDDEN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20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TOETS</a:t>
          </a:r>
        </a:p>
      </xdr:txBody>
    </xdr:sp>
    <xdr:clientData fPrintsWithSheet="0"/>
  </xdr:twoCellAnchor>
  <xdr:twoCellAnchor>
    <xdr:from>
      <xdr:col>2</xdr:col>
      <xdr:colOff>1776524</xdr:colOff>
      <xdr:row>3</xdr:row>
      <xdr:rowOff>81418</xdr:rowOff>
    </xdr:from>
    <xdr:to>
      <xdr:col>2</xdr:col>
      <xdr:colOff>3439360</xdr:colOff>
      <xdr:row>3</xdr:row>
      <xdr:rowOff>956793</xdr:rowOff>
    </xdr:to>
    <xdr:sp macro="" textlink="">
      <xdr:nvSpPr>
        <xdr:cNvPr id="31" name="Rechthoek: afgeronde hoeken 30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678B1DBB-7AB7-4E1D-AB1C-F6CAE90A53A7}"/>
            </a:ext>
          </a:extLst>
        </xdr:cNvPr>
        <xdr:cNvSpPr/>
      </xdr:nvSpPr>
      <xdr:spPr>
        <a:xfrm>
          <a:off x="2850944" y="2253118"/>
          <a:ext cx="1662836" cy="875375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20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EIND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20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TOETS</a:t>
          </a:r>
        </a:p>
      </xdr:txBody>
    </xdr:sp>
    <xdr:clientData fPrintsWithSheet="0"/>
  </xdr:twoCellAnchor>
  <xdr:oneCellAnchor>
    <xdr:from>
      <xdr:col>22</xdr:col>
      <xdr:colOff>45720</xdr:colOff>
      <xdr:row>44</xdr:row>
      <xdr:rowOff>0</xdr:rowOff>
    </xdr:from>
    <xdr:ext cx="10561320" cy="4114800"/>
    <xdr:sp macro="" textlink="" fLocksText="0">
      <xdr:nvSpPr>
        <xdr:cNvPr id="32" name="Tekstvak 31">
          <a:extLst>
            <a:ext uri="{FF2B5EF4-FFF2-40B4-BE49-F238E27FC236}">
              <a16:creationId xmlns:a16="http://schemas.microsoft.com/office/drawing/2014/main" id="{008AF384-2B76-467A-9C43-43AAAB63CF7E}"/>
            </a:ext>
          </a:extLst>
        </xdr:cNvPr>
        <xdr:cNvSpPr txBox="1"/>
      </xdr:nvSpPr>
      <xdr:spPr>
        <a:xfrm>
          <a:off x="15567660" y="12519660"/>
          <a:ext cx="10561320" cy="411480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nl-NL" sz="3200"/>
            <a:t>tekst</a:t>
          </a:r>
        </a:p>
      </xdr:txBody>
    </xdr:sp>
    <xdr:clientData/>
  </xdr:oneCellAnchor>
  <xdr:oneCellAnchor>
    <xdr:from>
      <xdr:col>23</xdr:col>
      <xdr:colOff>71833</xdr:colOff>
      <xdr:row>67</xdr:row>
      <xdr:rowOff>39579</xdr:rowOff>
    </xdr:from>
    <xdr:ext cx="9175649" cy="2979469"/>
    <xdr:sp macro="" textlink="" fLocksText="0">
      <xdr:nvSpPr>
        <xdr:cNvPr id="33" name="Tekstvak 32">
          <a:extLst>
            <a:ext uri="{FF2B5EF4-FFF2-40B4-BE49-F238E27FC236}">
              <a16:creationId xmlns:a16="http://schemas.microsoft.com/office/drawing/2014/main" id="{9C64DCE5-3420-42F1-8052-F880DE91C33E}"/>
            </a:ext>
          </a:extLst>
        </xdr:cNvPr>
        <xdr:cNvSpPr txBox="1"/>
      </xdr:nvSpPr>
      <xdr:spPr>
        <a:xfrm rot="349913">
          <a:off x="16188133" y="18167559"/>
          <a:ext cx="9175649" cy="2979469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nl-NL" sz="3200">
              <a:solidFill>
                <a:schemeClr val="dk1"/>
              </a:solidFill>
            </a:rPr>
            <a:t>tekst</a:t>
          </a:r>
        </a:p>
      </xdr:txBody>
    </xdr:sp>
    <xdr:clientData/>
  </xdr:oneCellAnchor>
  <xdr:oneCellAnchor>
    <xdr:from>
      <xdr:col>23</xdr:col>
      <xdr:colOff>0</xdr:colOff>
      <xdr:row>86</xdr:row>
      <xdr:rowOff>1</xdr:rowOff>
    </xdr:from>
    <xdr:ext cx="9175649" cy="2606040"/>
    <xdr:sp macro="" textlink="" fLocksText="0">
      <xdr:nvSpPr>
        <xdr:cNvPr id="34" name="Tekstvak 33">
          <a:extLst>
            <a:ext uri="{FF2B5EF4-FFF2-40B4-BE49-F238E27FC236}">
              <a16:creationId xmlns:a16="http://schemas.microsoft.com/office/drawing/2014/main" id="{ADCC7E0E-1694-496A-98E8-861CB3E2967C}"/>
            </a:ext>
          </a:extLst>
        </xdr:cNvPr>
        <xdr:cNvSpPr txBox="1"/>
      </xdr:nvSpPr>
      <xdr:spPr>
        <a:xfrm>
          <a:off x="16116300" y="22760941"/>
          <a:ext cx="9175649" cy="260604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nl-NL" sz="3200"/>
            <a:t>tekst</a:t>
          </a:r>
        </a:p>
      </xdr:txBody>
    </xdr:sp>
    <xdr:clientData/>
  </xdr:oneCellAnchor>
  <xdr:twoCellAnchor>
    <xdr:from>
      <xdr:col>6</xdr:col>
      <xdr:colOff>0</xdr:colOff>
      <xdr:row>59</xdr:row>
      <xdr:rowOff>106680</xdr:rowOff>
    </xdr:from>
    <xdr:to>
      <xdr:col>20</xdr:col>
      <xdr:colOff>304799</xdr:colOff>
      <xdr:row>85</xdr:row>
      <xdr:rowOff>0</xdr:rowOff>
    </xdr:to>
    <xdr:sp macro="" textlink="">
      <xdr:nvSpPr>
        <xdr:cNvPr id="35" name="Rechthoek 34">
          <a:extLst>
            <a:ext uri="{FF2B5EF4-FFF2-40B4-BE49-F238E27FC236}">
              <a16:creationId xmlns:a16="http://schemas.microsoft.com/office/drawing/2014/main" id="{00A270BE-7D43-480F-BD48-A40F89C55629}"/>
            </a:ext>
          </a:extLst>
        </xdr:cNvPr>
        <xdr:cNvSpPr/>
      </xdr:nvSpPr>
      <xdr:spPr>
        <a:xfrm>
          <a:off x="6012180" y="16283940"/>
          <a:ext cx="8625839" cy="6233160"/>
        </a:xfrm>
        <a:custGeom>
          <a:avLst/>
          <a:gdLst>
            <a:gd name="csX0" fmla="*/ 0 w 8625839"/>
            <a:gd name="csY0" fmla="*/ 0 h 6233160"/>
            <a:gd name="csX1" fmla="*/ 316281 w 8625839"/>
            <a:gd name="csY1" fmla="*/ 0 h 6233160"/>
            <a:gd name="csX2" fmla="*/ 632562 w 8625839"/>
            <a:gd name="csY2" fmla="*/ 0 h 6233160"/>
            <a:gd name="csX3" fmla="*/ 1035101 w 8625839"/>
            <a:gd name="csY3" fmla="*/ 0 h 6233160"/>
            <a:gd name="csX4" fmla="*/ 1351381 w 8625839"/>
            <a:gd name="csY4" fmla="*/ 0 h 6233160"/>
            <a:gd name="csX5" fmla="*/ 1926437 w 8625839"/>
            <a:gd name="csY5" fmla="*/ 0 h 6233160"/>
            <a:gd name="csX6" fmla="*/ 2242718 w 8625839"/>
            <a:gd name="csY6" fmla="*/ 0 h 6233160"/>
            <a:gd name="csX7" fmla="*/ 2645257 w 8625839"/>
            <a:gd name="csY7" fmla="*/ 0 h 6233160"/>
            <a:gd name="csX8" fmla="*/ 3220313 w 8625839"/>
            <a:gd name="csY8" fmla="*/ 0 h 6233160"/>
            <a:gd name="csX9" fmla="*/ 3622852 w 8625839"/>
            <a:gd name="csY9" fmla="*/ 0 h 6233160"/>
            <a:gd name="csX10" fmla="*/ 3939133 w 8625839"/>
            <a:gd name="csY10" fmla="*/ 0 h 6233160"/>
            <a:gd name="csX11" fmla="*/ 4600447 w 8625839"/>
            <a:gd name="csY11" fmla="*/ 0 h 6233160"/>
            <a:gd name="csX12" fmla="*/ 5261762 w 8625839"/>
            <a:gd name="csY12" fmla="*/ 0 h 6233160"/>
            <a:gd name="csX13" fmla="*/ 5750559 w 8625839"/>
            <a:gd name="csY13" fmla="*/ 0 h 6233160"/>
            <a:gd name="csX14" fmla="*/ 6498132 w 8625839"/>
            <a:gd name="csY14" fmla="*/ 0 h 6233160"/>
            <a:gd name="csX15" fmla="*/ 7073188 w 8625839"/>
            <a:gd name="csY15" fmla="*/ 0 h 6233160"/>
            <a:gd name="csX16" fmla="*/ 7475727 w 8625839"/>
            <a:gd name="csY16" fmla="*/ 0 h 6233160"/>
            <a:gd name="csX17" fmla="*/ 8050783 w 8625839"/>
            <a:gd name="csY17" fmla="*/ 0 h 6233160"/>
            <a:gd name="csX18" fmla="*/ 8625839 w 8625839"/>
            <a:gd name="csY18" fmla="*/ 0 h 6233160"/>
            <a:gd name="csX19" fmla="*/ 8625839 w 8625839"/>
            <a:gd name="csY19" fmla="*/ 441988 h 6233160"/>
            <a:gd name="csX20" fmla="*/ 8625839 w 8625839"/>
            <a:gd name="csY20" fmla="*/ 1133302 h 6233160"/>
            <a:gd name="csX21" fmla="*/ 8625839 w 8625839"/>
            <a:gd name="csY21" fmla="*/ 1575290 h 6233160"/>
            <a:gd name="csX22" fmla="*/ 8625839 w 8625839"/>
            <a:gd name="csY22" fmla="*/ 1954946 h 6233160"/>
            <a:gd name="csX23" fmla="*/ 8625839 w 8625839"/>
            <a:gd name="csY23" fmla="*/ 2646260 h 6233160"/>
            <a:gd name="csX24" fmla="*/ 8625839 w 8625839"/>
            <a:gd name="csY24" fmla="*/ 3275242 h 6233160"/>
            <a:gd name="csX25" fmla="*/ 8625839 w 8625839"/>
            <a:gd name="csY25" fmla="*/ 3904225 h 6233160"/>
            <a:gd name="csX26" fmla="*/ 8625839 w 8625839"/>
            <a:gd name="csY26" fmla="*/ 4346212 h 6233160"/>
            <a:gd name="csX27" fmla="*/ 8625839 w 8625839"/>
            <a:gd name="csY27" fmla="*/ 4788200 h 6233160"/>
            <a:gd name="csX28" fmla="*/ 8625839 w 8625839"/>
            <a:gd name="csY28" fmla="*/ 5417183 h 6233160"/>
            <a:gd name="csX29" fmla="*/ 8625839 w 8625839"/>
            <a:gd name="csY29" fmla="*/ 6233160 h 6233160"/>
            <a:gd name="csX30" fmla="*/ 8309558 w 8625839"/>
            <a:gd name="csY30" fmla="*/ 6233160 h 6233160"/>
            <a:gd name="csX31" fmla="*/ 7907019 w 8625839"/>
            <a:gd name="csY31" fmla="*/ 6233160 h 6233160"/>
            <a:gd name="csX32" fmla="*/ 7504480 w 8625839"/>
            <a:gd name="csY32" fmla="*/ 6233160 h 6233160"/>
            <a:gd name="csX33" fmla="*/ 7101941 w 8625839"/>
            <a:gd name="csY33" fmla="*/ 6233160 h 6233160"/>
            <a:gd name="csX34" fmla="*/ 6354368 w 8625839"/>
            <a:gd name="csY34" fmla="*/ 6233160 h 6233160"/>
            <a:gd name="csX35" fmla="*/ 6038087 w 8625839"/>
            <a:gd name="csY35" fmla="*/ 6233160 h 6233160"/>
            <a:gd name="csX36" fmla="*/ 5290515 w 8625839"/>
            <a:gd name="csY36" fmla="*/ 6233160 h 6233160"/>
            <a:gd name="csX37" fmla="*/ 4542942 w 8625839"/>
            <a:gd name="csY37" fmla="*/ 6233160 h 6233160"/>
            <a:gd name="csX38" fmla="*/ 3795369 w 8625839"/>
            <a:gd name="csY38" fmla="*/ 6233160 h 6233160"/>
            <a:gd name="csX39" fmla="*/ 3479088 w 8625839"/>
            <a:gd name="csY39" fmla="*/ 6233160 h 6233160"/>
            <a:gd name="csX40" fmla="*/ 2731516 w 8625839"/>
            <a:gd name="csY40" fmla="*/ 6233160 h 6233160"/>
            <a:gd name="csX41" fmla="*/ 2242718 w 8625839"/>
            <a:gd name="csY41" fmla="*/ 6233160 h 6233160"/>
            <a:gd name="csX42" fmla="*/ 1753921 w 8625839"/>
            <a:gd name="csY42" fmla="*/ 6233160 h 6233160"/>
            <a:gd name="csX43" fmla="*/ 1265123 w 8625839"/>
            <a:gd name="csY43" fmla="*/ 6233160 h 6233160"/>
            <a:gd name="csX44" fmla="*/ 690067 w 8625839"/>
            <a:gd name="csY44" fmla="*/ 6233160 h 6233160"/>
            <a:gd name="csX45" fmla="*/ 0 w 8625839"/>
            <a:gd name="csY45" fmla="*/ 6233160 h 6233160"/>
            <a:gd name="csX46" fmla="*/ 0 w 8625839"/>
            <a:gd name="csY46" fmla="*/ 5541846 h 6233160"/>
            <a:gd name="csX47" fmla="*/ 0 w 8625839"/>
            <a:gd name="csY47" fmla="*/ 5037527 h 6233160"/>
            <a:gd name="csX48" fmla="*/ 0 w 8625839"/>
            <a:gd name="csY48" fmla="*/ 4657870 h 6233160"/>
            <a:gd name="csX49" fmla="*/ 0 w 8625839"/>
            <a:gd name="csY49" fmla="*/ 4091220 h 6233160"/>
            <a:gd name="csX50" fmla="*/ 0 w 8625839"/>
            <a:gd name="csY50" fmla="*/ 3524569 h 6233160"/>
            <a:gd name="csX51" fmla="*/ 0 w 8625839"/>
            <a:gd name="csY51" fmla="*/ 2895586 h 6233160"/>
            <a:gd name="csX52" fmla="*/ 0 w 8625839"/>
            <a:gd name="csY52" fmla="*/ 2391267 h 6233160"/>
            <a:gd name="csX53" fmla="*/ 0 w 8625839"/>
            <a:gd name="csY53" fmla="*/ 1762284 h 6233160"/>
            <a:gd name="csX54" fmla="*/ 0 w 8625839"/>
            <a:gd name="csY54" fmla="*/ 1257965 h 6233160"/>
            <a:gd name="csX55" fmla="*/ 0 w 8625839"/>
            <a:gd name="csY55" fmla="*/ 628983 h 6233160"/>
            <a:gd name="csX56" fmla="*/ 0 w 8625839"/>
            <a:gd name="csY56" fmla="*/ 0 h 6233160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  <a:cxn ang="0">
              <a:pos x="csX47" y="csY47"/>
            </a:cxn>
            <a:cxn ang="0">
              <a:pos x="csX48" y="csY48"/>
            </a:cxn>
            <a:cxn ang="0">
              <a:pos x="csX49" y="csY49"/>
            </a:cxn>
            <a:cxn ang="0">
              <a:pos x="csX50" y="csY50"/>
            </a:cxn>
            <a:cxn ang="0">
              <a:pos x="csX51" y="csY51"/>
            </a:cxn>
            <a:cxn ang="0">
              <a:pos x="csX52" y="csY52"/>
            </a:cxn>
            <a:cxn ang="0">
              <a:pos x="csX53" y="csY53"/>
            </a:cxn>
            <a:cxn ang="0">
              <a:pos x="csX54" y="csY54"/>
            </a:cxn>
            <a:cxn ang="0">
              <a:pos x="csX55" y="csY55"/>
            </a:cxn>
            <a:cxn ang="0">
              <a:pos x="csX56" y="csY56"/>
            </a:cxn>
          </a:cxnLst>
          <a:rect l="l" t="t" r="r" b="b"/>
          <a:pathLst>
            <a:path w="8625839" h="6233160" extrusionOk="0">
              <a:moveTo>
                <a:pt x="0" y="0"/>
              </a:moveTo>
              <a:cubicBezTo>
                <a:pt x="137307" y="-18219"/>
                <a:pt x="228325" y="16135"/>
                <a:pt x="316281" y="0"/>
              </a:cubicBezTo>
              <a:cubicBezTo>
                <a:pt x="404237" y="-16135"/>
                <a:pt x="557237" y="30040"/>
                <a:pt x="632562" y="0"/>
              </a:cubicBezTo>
              <a:cubicBezTo>
                <a:pt x="707887" y="-30040"/>
                <a:pt x="949181" y="1600"/>
                <a:pt x="1035101" y="0"/>
              </a:cubicBezTo>
              <a:cubicBezTo>
                <a:pt x="1121021" y="-1600"/>
                <a:pt x="1216803" y="20921"/>
                <a:pt x="1351381" y="0"/>
              </a:cubicBezTo>
              <a:cubicBezTo>
                <a:pt x="1485959" y="-20921"/>
                <a:pt x="1709315" y="43483"/>
                <a:pt x="1926437" y="0"/>
              </a:cubicBezTo>
              <a:cubicBezTo>
                <a:pt x="2143559" y="-43483"/>
                <a:pt x="2164346" y="1584"/>
                <a:pt x="2242718" y="0"/>
              </a:cubicBezTo>
              <a:cubicBezTo>
                <a:pt x="2321090" y="-1584"/>
                <a:pt x="2547814" y="44994"/>
                <a:pt x="2645257" y="0"/>
              </a:cubicBezTo>
              <a:cubicBezTo>
                <a:pt x="2742700" y="-44994"/>
                <a:pt x="3069650" y="17300"/>
                <a:pt x="3220313" y="0"/>
              </a:cubicBezTo>
              <a:cubicBezTo>
                <a:pt x="3370976" y="-17300"/>
                <a:pt x="3531568" y="13956"/>
                <a:pt x="3622852" y="0"/>
              </a:cubicBezTo>
              <a:cubicBezTo>
                <a:pt x="3714136" y="-13956"/>
                <a:pt x="3862392" y="13926"/>
                <a:pt x="3939133" y="0"/>
              </a:cubicBezTo>
              <a:cubicBezTo>
                <a:pt x="4015874" y="-13926"/>
                <a:pt x="4339089" y="77479"/>
                <a:pt x="4600447" y="0"/>
              </a:cubicBezTo>
              <a:cubicBezTo>
                <a:pt x="4861805" y="-77479"/>
                <a:pt x="4993179" y="51204"/>
                <a:pt x="5261762" y="0"/>
              </a:cubicBezTo>
              <a:cubicBezTo>
                <a:pt x="5530346" y="-51204"/>
                <a:pt x="5522429" y="32177"/>
                <a:pt x="5750559" y="0"/>
              </a:cubicBezTo>
              <a:cubicBezTo>
                <a:pt x="5978689" y="-32177"/>
                <a:pt x="6305175" y="82789"/>
                <a:pt x="6498132" y="0"/>
              </a:cubicBezTo>
              <a:cubicBezTo>
                <a:pt x="6691089" y="-82789"/>
                <a:pt x="6845835" y="65341"/>
                <a:pt x="7073188" y="0"/>
              </a:cubicBezTo>
              <a:cubicBezTo>
                <a:pt x="7300541" y="-65341"/>
                <a:pt x="7365232" y="30471"/>
                <a:pt x="7475727" y="0"/>
              </a:cubicBezTo>
              <a:cubicBezTo>
                <a:pt x="7586222" y="-30471"/>
                <a:pt x="7795007" y="39860"/>
                <a:pt x="8050783" y="0"/>
              </a:cubicBezTo>
              <a:cubicBezTo>
                <a:pt x="8306559" y="-39860"/>
                <a:pt x="8492542" y="14481"/>
                <a:pt x="8625839" y="0"/>
              </a:cubicBezTo>
              <a:cubicBezTo>
                <a:pt x="8655093" y="154000"/>
                <a:pt x="8602180" y="254619"/>
                <a:pt x="8625839" y="441988"/>
              </a:cubicBezTo>
              <a:cubicBezTo>
                <a:pt x="8649498" y="629357"/>
                <a:pt x="8574732" y="992948"/>
                <a:pt x="8625839" y="1133302"/>
              </a:cubicBezTo>
              <a:cubicBezTo>
                <a:pt x="8676946" y="1273656"/>
                <a:pt x="8612937" y="1389371"/>
                <a:pt x="8625839" y="1575290"/>
              </a:cubicBezTo>
              <a:cubicBezTo>
                <a:pt x="8638741" y="1761209"/>
                <a:pt x="8613555" y="1799229"/>
                <a:pt x="8625839" y="1954946"/>
              </a:cubicBezTo>
              <a:cubicBezTo>
                <a:pt x="8638123" y="2110663"/>
                <a:pt x="8547312" y="2398088"/>
                <a:pt x="8625839" y="2646260"/>
              </a:cubicBezTo>
              <a:cubicBezTo>
                <a:pt x="8704366" y="2894432"/>
                <a:pt x="8580058" y="3120607"/>
                <a:pt x="8625839" y="3275242"/>
              </a:cubicBezTo>
              <a:cubicBezTo>
                <a:pt x="8671620" y="3429877"/>
                <a:pt x="8589491" y="3640019"/>
                <a:pt x="8625839" y="3904225"/>
              </a:cubicBezTo>
              <a:cubicBezTo>
                <a:pt x="8662187" y="4168431"/>
                <a:pt x="8620634" y="4146027"/>
                <a:pt x="8625839" y="4346212"/>
              </a:cubicBezTo>
              <a:cubicBezTo>
                <a:pt x="8631044" y="4546397"/>
                <a:pt x="8589230" y="4660472"/>
                <a:pt x="8625839" y="4788200"/>
              </a:cubicBezTo>
              <a:cubicBezTo>
                <a:pt x="8662448" y="4915928"/>
                <a:pt x="8585604" y="5139546"/>
                <a:pt x="8625839" y="5417183"/>
              </a:cubicBezTo>
              <a:cubicBezTo>
                <a:pt x="8666074" y="5694820"/>
                <a:pt x="8551410" y="5963516"/>
                <a:pt x="8625839" y="6233160"/>
              </a:cubicBezTo>
              <a:cubicBezTo>
                <a:pt x="8544606" y="6242409"/>
                <a:pt x="8388166" y="6229658"/>
                <a:pt x="8309558" y="6233160"/>
              </a:cubicBezTo>
              <a:cubicBezTo>
                <a:pt x="8230950" y="6236662"/>
                <a:pt x="8008915" y="6193415"/>
                <a:pt x="7907019" y="6233160"/>
              </a:cubicBezTo>
              <a:cubicBezTo>
                <a:pt x="7805123" y="6272905"/>
                <a:pt x="7647711" y="6185131"/>
                <a:pt x="7504480" y="6233160"/>
              </a:cubicBezTo>
              <a:cubicBezTo>
                <a:pt x="7361249" y="6281189"/>
                <a:pt x="7189665" y="6226017"/>
                <a:pt x="7101941" y="6233160"/>
              </a:cubicBezTo>
              <a:cubicBezTo>
                <a:pt x="7014217" y="6240303"/>
                <a:pt x="6566261" y="6192944"/>
                <a:pt x="6354368" y="6233160"/>
              </a:cubicBezTo>
              <a:cubicBezTo>
                <a:pt x="6142475" y="6273376"/>
                <a:pt x="6145605" y="6200636"/>
                <a:pt x="6038087" y="6233160"/>
              </a:cubicBezTo>
              <a:cubicBezTo>
                <a:pt x="5930569" y="6265684"/>
                <a:pt x="5461293" y="6160552"/>
                <a:pt x="5290515" y="6233160"/>
              </a:cubicBezTo>
              <a:cubicBezTo>
                <a:pt x="5119737" y="6305768"/>
                <a:pt x="4705475" y="6209253"/>
                <a:pt x="4542942" y="6233160"/>
              </a:cubicBezTo>
              <a:cubicBezTo>
                <a:pt x="4380409" y="6257067"/>
                <a:pt x="4024721" y="6219757"/>
                <a:pt x="3795369" y="6233160"/>
              </a:cubicBezTo>
              <a:cubicBezTo>
                <a:pt x="3566017" y="6246563"/>
                <a:pt x="3636533" y="6198806"/>
                <a:pt x="3479088" y="6233160"/>
              </a:cubicBezTo>
              <a:cubicBezTo>
                <a:pt x="3321643" y="6267514"/>
                <a:pt x="2993877" y="6144022"/>
                <a:pt x="2731516" y="6233160"/>
              </a:cubicBezTo>
              <a:cubicBezTo>
                <a:pt x="2469155" y="6322298"/>
                <a:pt x="2344814" y="6185456"/>
                <a:pt x="2242718" y="6233160"/>
              </a:cubicBezTo>
              <a:cubicBezTo>
                <a:pt x="2140622" y="6280864"/>
                <a:pt x="1965140" y="6175329"/>
                <a:pt x="1753921" y="6233160"/>
              </a:cubicBezTo>
              <a:cubicBezTo>
                <a:pt x="1542702" y="6290991"/>
                <a:pt x="1374429" y="6189329"/>
                <a:pt x="1265123" y="6233160"/>
              </a:cubicBezTo>
              <a:cubicBezTo>
                <a:pt x="1155817" y="6276991"/>
                <a:pt x="895561" y="6214757"/>
                <a:pt x="690067" y="6233160"/>
              </a:cubicBezTo>
              <a:cubicBezTo>
                <a:pt x="484573" y="6251563"/>
                <a:pt x="271684" y="6215833"/>
                <a:pt x="0" y="6233160"/>
              </a:cubicBezTo>
              <a:cubicBezTo>
                <a:pt x="-38418" y="5892655"/>
                <a:pt x="39060" y="5817294"/>
                <a:pt x="0" y="5541846"/>
              </a:cubicBezTo>
              <a:cubicBezTo>
                <a:pt x="-39060" y="5266398"/>
                <a:pt x="43588" y="5187952"/>
                <a:pt x="0" y="5037527"/>
              </a:cubicBezTo>
              <a:cubicBezTo>
                <a:pt x="-43588" y="4887102"/>
                <a:pt x="15270" y="4766111"/>
                <a:pt x="0" y="4657870"/>
              </a:cubicBezTo>
              <a:cubicBezTo>
                <a:pt x="-15270" y="4549629"/>
                <a:pt x="19884" y="4229584"/>
                <a:pt x="0" y="4091220"/>
              </a:cubicBezTo>
              <a:cubicBezTo>
                <a:pt x="-19884" y="3952856"/>
                <a:pt x="12274" y="3686868"/>
                <a:pt x="0" y="3524569"/>
              </a:cubicBezTo>
              <a:cubicBezTo>
                <a:pt x="-12274" y="3362270"/>
                <a:pt x="10440" y="3055054"/>
                <a:pt x="0" y="2895586"/>
              </a:cubicBezTo>
              <a:cubicBezTo>
                <a:pt x="-10440" y="2736118"/>
                <a:pt x="9587" y="2522376"/>
                <a:pt x="0" y="2391267"/>
              </a:cubicBezTo>
              <a:cubicBezTo>
                <a:pt x="-9587" y="2260158"/>
                <a:pt x="73142" y="1918716"/>
                <a:pt x="0" y="1762284"/>
              </a:cubicBezTo>
              <a:cubicBezTo>
                <a:pt x="-73142" y="1605852"/>
                <a:pt x="26471" y="1453092"/>
                <a:pt x="0" y="1257965"/>
              </a:cubicBezTo>
              <a:cubicBezTo>
                <a:pt x="-26471" y="1062838"/>
                <a:pt x="35723" y="910721"/>
                <a:pt x="0" y="628983"/>
              </a:cubicBezTo>
              <a:cubicBezTo>
                <a:pt x="-35723" y="347245"/>
                <a:pt x="48194" y="160069"/>
                <a:pt x="0" y="0"/>
              </a:cubicBezTo>
              <a:close/>
            </a:path>
          </a:pathLst>
        </a:custGeom>
        <a:noFill/>
        <a:ln w="127000" cmpd="thickThin">
          <a:solidFill>
            <a:srgbClr val="CC00FF"/>
          </a:solidFill>
          <a:extLst>
            <a:ext uri="{C807C97D-BFC1-408E-A445-0C87EB9F89A2}">
              <ask:lineSketchStyleProps xmlns:ask="http://schemas.microsoft.com/office/drawing/2018/sketchyshapes" sd="2737183560">
                <a:prstGeom prst="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oneCellAnchor>
    <xdr:from>
      <xdr:col>18</xdr:col>
      <xdr:colOff>320553</xdr:colOff>
      <xdr:row>60</xdr:row>
      <xdr:rowOff>5</xdr:rowOff>
    </xdr:from>
    <xdr:ext cx="763960" cy="5760719"/>
    <xdr:sp macro="" textlink="">
      <xdr:nvSpPr>
        <xdr:cNvPr id="36" name="Tekstvak 35">
          <a:extLst>
            <a:ext uri="{FF2B5EF4-FFF2-40B4-BE49-F238E27FC236}">
              <a16:creationId xmlns:a16="http://schemas.microsoft.com/office/drawing/2014/main" id="{5A366151-4FF1-4D92-8DA8-1CA312CACEE4}"/>
            </a:ext>
          </a:extLst>
        </xdr:cNvPr>
        <xdr:cNvSpPr txBox="1"/>
      </xdr:nvSpPr>
      <xdr:spPr>
        <a:xfrm rot="5400000">
          <a:off x="10966673" y="18919485"/>
          <a:ext cx="5760719" cy="7639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nl-NL" sz="3600" b="1" baseline="0">
              <a:solidFill>
                <a:srgbClr val="CC00FF"/>
              </a:solidFill>
              <a:latin typeface="Aptos Slab ExtraBold" panose="020B0004020202020204" pitchFamily="34" charset="0"/>
            </a:rPr>
            <a:t>ZO GAAT HET OP SCHOOL</a:t>
          </a:r>
        </a:p>
        <a:p>
          <a:endParaRPr lang="nl-NL" sz="3600">
            <a:solidFill>
              <a:srgbClr val="CC00FF"/>
            </a:solidFill>
          </a:endParaRPr>
        </a:p>
      </xdr:txBody>
    </xdr:sp>
    <xdr:clientData/>
  </xdr:oneCellAnchor>
  <xdr:twoCellAnchor editAs="oneCell">
    <xdr:from>
      <xdr:col>7</xdr:col>
      <xdr:colOff>0</xdr:colOff>
      <xdr:row>61</xdr:row>
      <xdr:rowOff>182880</xdr:rowOff>
    </xdr:from>
    <xdr:to>
      <xdr:col>18</xdr:col>
      <xdr:colOff>7672</xdr:colOff>
      <xdr:row>68</xdr:row>
      <xdr:rowOff>1</xdr:rowOff>
    </xdr:to>
    <xdr:pic>
      <xdr:nvPicPr>
        <xdr:cNvPr id="37" name="Afbeelding 36">
          <a:extLst>
            <a:ext uri="{FF2B5EF4-FFF2-40B4-BE49-F238E27FC236}">
              <a16:creationId xmlns:a16="http://schemas.microsoft.com/office/drawing/2014/main" id="{73AFAD01-3850-4D8B-B568-E7485BA9A3DD}"/>
            </a:ext>
          </a:extLst>
        </xdr:cNvPr>
        <xdr:cNvPicPr/>
      </xdr:nvPicPr>
      <xdr:blipFill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backgroundRemoval t="9091" b="95041" l="6048" r="96544">
                      <a14:foregroundMark x1="17495" y1="43802" x2="17495" y2="43802"/>
                      <a14:foregroundMark x1="10799" y1="43802" x2="10799" y2="43802"/>
                      <a14:foregroundMark x1="14039" y1="16529" x2="14039" y2="16529"/>
                      <a14:foregroundMark x1="21598" y1="28926" x2="21598" y2="28926"/>
                      <a14:foregroundMark x1="18143" y1="72727" x2="18143" y2="72727"/>
                      <a14:foregroundMark x1="6479" y1="75207" x2="6479" y2="75207"/>
                      <a14:foregroundMark x1="48380" y1="63636" x2="48380" y2="63636"/>
                      <a14:foregroundMark x1="47732" y1="47107" x2="47732" y2="47107"/>
                      <a14:foregroundMark x1="54644" y1="46281" x2="54644" y2="46281"/>
                      <a14:foregroundMark x1="90281" y1="45455" x2="90281" y2="45455"/>
                      <a14:foregroundMark x1="83585" y1="47934" x2="83585" y2="47934"/>
                      <a14:foregroundMark x1="81641" y1="23140" x2="81641" y2="23140"/>
                      <a14:foregroundMark x1="96760" y1="52066" x2="96760" y2="52066"/>
                      <a14:foregroundMark x1="88553" y1="71901" x2="88553" y2="71901"/>
                      <a14:foregroundMark x1="50324" y1="95041" x2="50324" y2="95041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6540" y="16847820"/>
          <a:ext cx="6545632" cy="15240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0</xdr:colOff>
      <xdr:row>70</xdr:row>
      <xdr:rowOff>0</xdr:rowOff>
    </xdr:from>
    <xdr:to>
      <xdr:col>17</xdr:col>
      <xdr:colOff>540771</xdr:colOff>
      <xdr:row>75</xdr:row>
      <xdr:rowOff>228600</xdr:rowOff>
    </xdr:to>
    <xdr:pic>
      <xdr:nvPicPr>
        <xdr:cNvPr id="38" name="Afbeelding 37">
          <a:extLst>
            <a:ext uri="{FF2B5EF4-FFF2-40B4-BE49-F238E27FC236}">
              <a16:creationId xmlns:a16="http://schemas.microsoft.com/office/drawing/2014/main" id="{13D6743B-7FE2-40B6-99EF-82E44E601EC4}"/>
            </a:ext>
          </a:extLst>
        </xdr:cNvPr>
        <xdr:cNvPicPr/>
      </xdr:nvPicPr>
      <xdr:blipFill>
        <a:blip xmlns:r="http://schemas.openxmlformats.org/officeDocument/2006/relationships" r:embed="rId6">
          <a:extLst>
            <a:ext uri="{BEBA8EAE-BF5A-486C-A8C5-ECC9F3942E4B}">
              <a14:imgProps xmlns:a14="http://schemas.microsoft.com/office/drawing/2010/main">
                <a14:imgLayer r:embed="rId7">
                  <a14:imgEffect>
                    <a14:backgroundRemoval t="5556" b="91667" l="2667" r="96444">
                      <a14:foregroundMark x1="9333" y1="39815" x2="9333" y2="39815"/>
                      <a14:foregroundMark x1="15778" y1="44444" x2="15778" y2="44444"/>
                      <a14:foregroundMark x1="12889" y1="70370" x2="12889" y2="70370"/>
                      <a14:foregroundMark x1="22667" y1="66667" x2="22667" y2="66667"/>
                      <a14:foregroundMark x1="2667" y1="56481" x2="2667" y2="56481"/>
                      <a14:foregroundMark x1="46667" y1="30556" x2="46667" y2="30556"/>
                      <a14:foregroundMark x1="52667" y1="30556" x2="52667" y2="30556"/>
                      <a14:foregroundMark x1="59333" y1="33333" x2="59333" y2="33333"/>
                      <a14:foregroundMark x1="47778" y1="91667" x2="47778" y2="91667"/>
                      <a14:foregroundMark x1="84222" y1="70370" x2="84222" y2="70370"/>
                      <a14:foregroundMark x1="84444" y1="46296" x2="84444" y2="46296"/>
                      <a14:foregroundMark x1="91333" y1="41667" x2="91333" y2="41667"/>
                      <a14:foregroundMark x1="96444" y1="30556" x2="96444" y2="30556"/>
                      <a14:foregroundMark x1="56000" y1="89815" x2="56000" y2="89815"/>
                      <a14:foregroundMark x1="49333" y1="63889" x2="49333" y2="63889"/>
                      <a14:backgroundMark x1="14000" y1="57407" x2="14000" y2="57407"/>
                      <a14:backgroundMark x1="56000" y1="90741" x2="56000" y2="90741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6540" y="18859500"/>
          <a:ext cx="6484371" cy="1447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0</xdr:colOff>
      <xdr:row>78</xdr:row>
      <xdr:rowOff>0</xdr:rowOff>
    </xdr:from>
    <xdr:to>
      <xdr:col>17</xdr:col>
      <xdr:colOff>583001</xdr:colOff>
      <xdr:row>84</xdr:row>
      <xdr:rowOff>30479</xdr:rowOff>
    </xdr:to>
    <xdr:pic>
      <xdr:nvPicPr>
        <xdr:cNvPr id="39" name="Afbeelding 38">
          <a:extLst>
            <a:ext uri="{FF2B5EF4-FFF2-40B4-BE49-F238E27FC236}">
              <a16:creationId xmlns:a16="http://schemas.microsoft.com/office/drawing/2014/main" id="{91094F67-BE6F-4437-8668-8A9067D7BA5E}"/>
            </a:ext>
          </a:extLst>
        </xdr:cNvPr>
        <xdr:cNvPicPr/>
      </xdr:nvPicPr>
      <xdr:blipFill>
        <a:blip xmlns:r="http://schemas.openxmlformats.org/officeDocument/2006/relationships" r:embed="rId8">
          <a:extLst>
            <a:ext uri="{BEBA8EAE-BF5A-486C-A8C5-ECC9F3942E4B}">
              <a14:imgProps xmlns:a14="http://schemas.microsoft.com/office/drawing/2010/main">
                <a14:imgLayer r:embed="rId9">
                  <a14:imgEffect>
                    <a14:backgroundRemoval t="8772" b="90351" l="2882" r="96231">
                      <a14:foregroundMark x1="46120" y1="44737" x2="46120" y2="44737"/>
                      <a14:foregroundMark x1="52772" y1="44737" x2="52772" y2="44737"/>
                      <a14:foregroundMark x1="59645" y1="44737" x2="59645" y2="44737"/>
                      <a14:foregroundMark x1="48780" y1="75439" x2="48780" y2="75439"/>
                      <a14:foregroundMark x1="47894" y1="90351" x2="47894" y2="90351"/>
                      <a14:foregroundMark x1="83149" y1="39474" x2="83149" y2="39474"/>
                      <a14:foregroundMark x1="90244" y1="42982" x2="90244" y2="42982"/>
                      <a14:foregroundMark x1="96231" y1="28947" x2="96231" y2="28947"/>
                      <a14:foregroundMark x1="88027" y1="90351" x2="88027" y2="90351"/>
                      <a14:foregroundMark x1="86253" y1="60526" x2="86253" y2="60526"/>
                      <a14:foregroundMark x1="15743" y1="64035" x2="15743" y2="64035"/>
                      <a14:foregroundMark x1="16851" y1="46491" x2="16851" y2="46491"/>
                      <a14:foregroundMark x1="9534" y1="47368" x2="9534" y2="47368"/>
                      <a14:foregroundMark x1="8204" y1="12281" x2="8204" y2="12281"/>
                      <a14:foregroundMark x1="2882" y1="66667" x2="2882" y2="66667"/>
                      <a14:foregroundMark x1="11530" y1="90351" x2="11530" y2="90351"/>
                      <a14:foregroundMark x1="50554" y1="11404" x2="50554" y2="11404"/>
                      <a14:foregroundMark x1="50776" y1="8772" x2="50776" y2="877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6540" y="20810220"/>
          <a:ext cx="6526601" cy="1493519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6</xdr:col>
      <xdr:colOff>137160</xdr:colOff>
      <xdr:row>88</xdr:row>
      <xdr:rowOff>198120</xdr:rowOff>
    </xdr:from>
    <xdr:ext cx="9265920" cy="2072640"/>
    <xdr:sp macro="" textlink="" fLocksText="0">
      <xdr:nvSpPr>
        <xdr:cNvPr id="40" name="Tekstvak 39">
          <a:extLst>
            <a:ext uri="{FF2B5EF4-FFF2-40B4-BE49-F238E27FC236}">
              <a16:creationId xmlns:a16="http://schemas.microsoft.com/office/drawing/2014/main" id="{3D3FAAC2-74C0-49F4-B61B-3A86E84E1041}"/>
            </a:ext>
          </a:extLst>
        </xdr:cNvPr>
        <xdr:cNvSpPr txBox="1"/>
      </xdr:nvSpPr>
      <xdr:spPr>
        <a:xfrm>
          <a:off x="6149340" y="23446740"/>
          <a:ext cx="9265920" cy="207264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nl-NL" sz="3200"/>
            <a:t>tekst</a:t>
          </a:r>
        </a:p>
      </xdr:txBody>
    </xdr:sp>
    <xdr:clientData/>
  </xdr:oneCellAnchor>
  <xdr:oneCellAnchor>
    <xdr:from>
      <xdr:col>6</xdr:col>
      <xdr:colOff>497859</xdr:colOff>
      <xdr:row>103</xdr:row>
      <xdr:rowOff>42794</xdr:rowOff>
    </xdr:from>
    <xdr:ext cx="9097199" cy="2371405"/>
    <xdr:sp macro="" textlink="" fLocksText="0">
      <xdr:nvSpPr>
        <xdr:cNvPr id="41" name="Tekstvak 40">
          <a:extLst>
            <a:ext uri="{FF2B5EF4-FFF2-40B4-BE49-F238E27FC236}">
              <a16:creationId xmlns:a16="http://schemas.microsoft.com/office/drawing/2014/main" id="{4EAF8CDE-3523-4A48-ACDB-F6354FA7B60D}"/>
            </a:ext>
          </a:extLst>
        </xdr:cNvPr>
        <xdr:cNvSpPr txBox="1"/>
      </xdr:nvSpPr>
      <xdr:spPr>
        <a:xfrm rot="294414">
          <a:off x="6510039" y="26949014"/>
          <a:ext cx="9097199" cy="2371405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nl-NL" sz="3200"/>
            <a:t>tekst</a:t>
          </a:r>
        </a:p>
      </xdr:txBody>
    </xdr:sp>
    <xdr:clientData/>
  </xdr:oneCellAnchor>
  <xdr:oneCellAnchor>
    <xdr:from>
      <xdr:col>6</xdr:col>
      <xdr:colOff>297869</xdr:colOff>
      <xdr:row>118</xdr:row>
      <xdr:rowOff>30154</xdr:rowOff>
    </xdr:from>
    <xdr:ext cx="9175649" cy="2818584"/>
    <xdr:sp macro="" textlink="" fLocksText="0">
      <xdr:nvSpPr>
        <xdr:cNvPr id="42" name="Tekstvak 41">
          <a:extLst>
            <a:ext uri="{FF2B5EF4-FFF2-40B4-BE49-F238E27FC236}">
              <a16:creationId xmlns:a16="http://schemas.microsoft.com/office/drawing/2014/main" id="{02F7E5F9-06AC-46AF-867C-9B65FD5005C6}"/>
            </a:ext>
          </a:extLst>
        </xdr:cNvPr>
        <xdr:cNvSpPr txBox="1"/>
      </xdr:nvSpPr>
      <xdr:spPr>
        <a:xfrm rot="21330930">
          <a:off x="6310049" y="30593974"/>
          <a:ext cx="9175649" cy="2818584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endParaRPr lang="nl-NL" sz="3200"/>
        </a:p>
      </xdr:txBody>
    </xdr:sp>
    <xdr:clientData/>
  </xdr:oneCellAnchor>
  <xdr:oneCellAnchor>
    <xdr:from>
      <xdr:col>24</xdr:col>
      <xdr:colOff>47801</xdr:colOff>
      <xdr:row>102</xdr:row>
      <xdr:rowOff>96801</xdr:rowOff>
    </xdr:from>
    <xdr:ext cx="9529389" cy="2119271"/>
    <xdr:sp macro="" textlink="" fLocksText="0">
      <xdr:nvSpPr>
        <xdr:cNvPr id="43" name="Tekstvak 42">
          <a:extLst>
            <a:ext uri="{FF2B5EF4-FFF2-40B4-BE49-F238E27FC236}">
              <a16:creationId xmlns:a16="http://schemas.microsoft.com/office/drawing/2014/main" id="{C5E10BBA-3B5E-4EBA-A9FE-0F4BA99D44AE}"/>
            </a:ext>
          </a:extLst>
        </xdr:cNvPr>
        <xdr:cNvSpPr txBox="1"/>
      </xdr:nvSpPr>
      <xdr:spPr>
        <a:xfrm rot="21293535">
          <a:off x="16758461" y="26759181"/>
          <a:ext cx="9529389" cy="2119271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nl-NL" sz="3200"/>
            <a:t>tekst</a:t>
          </a:r>
        </a:p>
      </xdr:txBody>
    </xdr:sp>
    <xdr:clientData/>
  </xdr:oneCellAnchor>
  <xdr:oneCellAnchor>
    <xdr:from>
      <xdr:col>23</xdr:col>
      <xdr:colOff>320040</xdr:colOff>
      <xdr:row>117</xdr:row>
      <xdr:rowOff>0</xdr:rowOff>
    </xdr:from>
    <xdr:ext cx="9601200" cy="2270760"/>
    <xdr:sp macro="" textlink="" fLocksText="0">
      <xdr:nvSpPr>
        <xdr:cNvPr id="44" name="Tekstvak 43">
          <a:extLst>
            <a:ext uri="{FF2B5EF4-FFF2-40B4-BE49-F238E27FC236}">
              <a16:creationId xmlns:a16="http://schemas.microsoft.com/office/drawing/2014/main" id="{594BF99E-16AF-4B8B-80D6-07A1C174B6AA}"/>
            </a:ext>
          </a:extLst>
        </xdr:cNvPr>
        <xdr:cNvSpPr txBox="1"/>
      </xdr:nvSpPr>
      <xdr:spPr>
        <a:xfrm>
          <a:off x="16436340" y="30319980"/>
          <a:ext cx="9601200" cy="227076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endParaRPr lang="nl-NL" sz="3200"/>
        </a:p>
      </xdr:txBody>
    </xdr:sp>
    <xdr:clientData/>
  </xdr:oneCellAnchor>
  <xdr:twoCellAnchor>
    <xdr:from>
      <xdr:col>26</xdr:col>
      <xdr:colOff>563880</xdr:colOff>
      <xdr:row>127</xdr:row>
      <xdr:rowOff>30480</xdr:rowOff>
    </xdr:from>
    <xdr:to>
      <xdr:col>36</xdr:col>
      <xdr:colOff>0</xdr:colOff>
      <xdr:row>131</xdr:row>
      <xdr:rowOff>45720</xdr:rowOff>
    </xdr:to>
    <xdr:sp macro="" textlink="" fLocksText="0">
      <xdr:nvSpPr>
        <xdr:cNvPr id="45" name="Rechthoek: afgeronde hoeken 44">
          <a:extLst>
            <a:ext uri="{FF2B5EF4-FFF2-40B4-BE49-F238E27FC236}">
              <a16:creationId xmlns:a16="http://schemas.microsoft.com/office/drawing/2014/main" id="{A50CDE45-D8D0-4735-A829-307B0D3A098C}"/>
            </a:ext>
          </a:extLst>
        </xdr:cNvPr>
        <xdr:cNvSpPr/>
      </xdr:nvSpPr>
      <xdr:spPr>
        <a:xfrm>
          <a:off x="18463260" y="32788860"/>
          <a:ext cx="5654040" cy="990600"/>
        </a:xfrm>
        <a:prstGeom prst="roundRect">
          <a:avLst/>
        </a:prstGeom>
        <a:solidFill>
          <a:schemeClr val="bg1">
            <a:lumMod val="95000"/>
          </a:schemeClr>
        </a:solidFill>
        <a:ln w="1016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3600" b="1">
              <a:solidFill>
                <a:schemeClr val="tx1"/>
              </a:solidFill>
              <a:latin typeface="Aptos Slab ExtraBold" panose="020B0004020202020204" pitchFamily="34" charset="0"/>
            </a:rPr>
            <a:t>23 maart 2026</a:t>
          </a:r>
        </a:p>
      </xdr:txBody>
    </xdr:sp>
    <xdr:clientData/>
  </xdr:twoCellAnchor>
  <xdr:twoCellAnchor>
    <xdr:from>
      <xdr:col>2</xdr:col>
      <xdr:colOff>0</xdr:colOff>
      <xdr:row>1</xdr:row>
      <xdr:rowOff>0</xdr:rowOff>
    </xdr:from>
    <xdr:to>
      <xdr:col>2</xdr:col>
      <xdr:colOff>3438447</xdr:colOff>
      <xdr:row>1</xdr:row>
      <xdr:rowOff>853440</xdr:rowOff>
    </xdr:to>
    <xdr:sp macro="" textlink="">
      <xdr:nvSpPr>
        <xdr:cNvPr id="46" name="Rechthoek: afgeronde hoeken 4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C61E39F5-A480-4F7D-BCF7-93CB9DFF0B49}"/>
            </a:ext>
          </a:extLst>
        </xdr:cNvPr>
        <xdr:cNvSpPr/>
      </xdr:nvSpPr>
      <xdr:spPr>
        <a:xfrm>
          <a:off x="1074420" y="243840"/>
          <a:ext cx="3438447" cy="853440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20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ONTWIKKELINGSPERSPECTIEF</a:t>
          </a:r>
        </a:p>
      </xdr:txBody>
    </xdr:sp>
    <xdr:clientData fPrintsWithSheet="0"/>
  </xdr:twoCellAnchor>
  <xdr:twoCellAnchor>
    <xdr:from>
      <xdr:col>36</xdr:col>
      <xdr:colOff>60960</xdr:colOff>
      <xdr:row>34</xdr:row>
      <xdr:rowOff>45720</xdr:rowOff>
    </xdr:from>
    <xdr:to>
      <xdr:col>38</xdr:col>
      <xdr:colOff>579120</xdr:colOff>
      <xdr:row>37</xdr:row>
      <xdr:rowOff>198120</xdr:rowOff>
    </xdr:to>
    <xdr:sp macro="" textlink="">
      <xdr:nvSpPr>
        <xdr:cNvPr id="47" name="Rechthoek: afgeronde hoeken 46">
          <a:extLst>
            <a:ext uri="{FF2B5EF4-FFF2-40B4-BE49-F238E27FC236}">
              <a16:creationId xmlns:a16="http://schemas.microsoft.com/office/drawing/2014/main" id="{C88270AE-C19B-49F1-A8C0-525A196FDFC7}"/>
            </a:ext>
          </a:extLst>
        </xdr:cNvPr>
        <xdr:cNvSpPr/>
      </xdr:nvSpPr>
      <xdr:spPr>
        <a:xfrm>
          <a:off x="24178260" y="10165080"/>
          <a:ext cx="1798320" cy="861060"/>
        </a:xfrm>
        <a:prstGeom prst="roundRect">
          <a:avLst/>
        </a:prstGeom>
        <a:noFill/>
        <a:ln w="762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/>
            <a:t>1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1243012</xdr:colOff>
      <xdr:row>60</xdr:row>
      <xdr:rowOff>80962</xdr:rowOff>
    </xdr:from>
    <xdr:to>
      <xdr:col>42</xdr:col>
      <xdr:colOff>107156</xdr:colOff>
      <xdr:row>63</xdr:row>
      <xdr:rowOff>119064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B4E7B99-869B-4BCE-9F53-C95A147977D7}"/>
            </a:ext>
          </a:extLst>
        </xdr:cNvPr>
        <xdr:cNvSpPr>
          <a:spLocks noChangeArrowheads="1"/>
        </xdr:cNvSpPr>
      </xdr:nvSpPr>
      <xdr:spPr bwMode="auto">
        <a:xfrm>
          <a:off x="2100262" y="10920412"/>
          <a:ext cx="8951119" cy="523877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152399</xdr:colOff>
      <xdr:row>59</xdr:row>
      <xdr:rowOff>21430</xdr:rowOff>
    </xdr:from>
    <xdr:to>
      <xdr:col>51</xdr:col>
      <xdr:colOff>0</xdr:colOff>
      <xdr:row>91</xdr:row>
      <xdr:rowOff>154781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159A43CC-F258-4B66-A4B6-AF018B710C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9526</xdr:colOff>
      <xdr:row>59</xdr:row>
      <xdr:rowOff>21431</xdr:rowOff>
    </xdr:from>
    <xdr:to>
      <xdr:col>9</xdr:col>
      <xdr:colOff>1</xdr:colOff>
      <xdr:row>91</xdr:row>
      <xdr:rowOff>142875</xdr:rowOff>
    </xdr:to>
    <xdr:graphicFrame macro="">
      <xdr:nvGraphicFramePr>
        <xdr:cNvPr id="4" name="Grafiek 8">
          <a:extLst>
            <a:ext uri="{FF2B5EF4-FFF2-40B4-BE49-F238E27FC236}">
              <a16:creationId xmlns:a16="http://schemas.microsoft.com/office/drawing/2014/main" id="{B16B97DB-55CC-42B4-8340-CF4BEB00FB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44824</xdr:colOff>
      <xdr:row>5</xdr:row>
      <xdr:rowOff>152400</xdr:rowOff>
    </xdr:from>
    <xdr:to>
      <xdr:col>8</xdr:col>
      <xdr:colOff>708212</xdr:colOff>
      <xdr:row>8</xdr:row>
      <xdr:rowOff>17929</xdr:rowOff>
    </xdr:to>
    <xdr:sp macro="" textlink="">
      <xdr:nvSpPr>
        <xdr:cNvPr id="5" name="Rechthoek: afgeronde hoek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8A42C67-9204-4D69-88C8-14B84D82CDC8}"/>
            </a:ext>
          </a:extLst>
        </xdr:cNvPr>
        <xdr:cNvSpPr/>
      </xdr:nvSpPr>
      <xdr:spPr>
        <a:xfrm>
          <a:off x="3946264" y="1348740"/>
          <a:ext cx="2141668" cy="368449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/>
            <a:t>Terug naar START</a:t>
          </a:r>
        </a:p>
      </xdr:txBody>
    </xdr:sp>
    <xdr:clientData fPrintsWithSheet="0"/>
  </xdr:twoCellAnchor>
  <xdr:twoCellAnchor>
    <xdr:from>
      <xdr:col>10</xdr:col>
      <xdr:colOff>0</xdr:colOff>
      <xdr:row>6</xdr:row>
      <xdr:rowOff>0</xdr:rowOff>
    </xdr:from>
    <xdr:to>
      <xdr:col>12</xdr:col>
      <xdr:colOff>663388</xdr:colOff>
      <xdr:row>8</xdr:row>
      <xdr:rowOff>35858</xdr:rowOff>
    </xdr:to>
    <xdr:sp macro="" textlink="">
      <xdr:nvSpPr>
        <xdr:cNvPr id="6" name="Rechthoek: afgeronde hoeken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470FABD-ACF1-41BD-B0B0-9456435AB79B}"/>
            </a:ext>
          </a:extLst>
        </xdr:cNvPr>
        <xdr:cNvSpPr/>
      </xdr:nvSpPr>
      <xdr:spPr>
        <a:xfrm>
          <a:off x="6858000" y="1363980"/>
          <a:ext cx="2141668" cy="371138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>
              <a:solidFill>
                <a:schemeClr val="tx1"/>
              </a:solidFill>
            </a:rPr>
            <a:t>Eindtoets</a:t>
          </a:r>
          <a:r>
            <a:rPr lang="nl-NL" sz="1800" baseline="0">
              <a:solidFill>
                <a:schemeClr val="tx1"/>
              </a:solidFill>
            </a:rPr>
            <a:t> gr.5</a:t>
          </a:r>
          <a:endParaRPr lang="nl-NL" sz="1800">
            <a:solidFill>
              <a:schemeClr val="tx1"/>
            </a:solidFill>
          </a:endParaRPr>
        </a:p>
      </xdr:txBody>
    </xdr:sp>
    <xdr:clientData fPrintsWithSheet="0"/>
  </xdr:twoCellAnchor>
  <xdr:twoCellAnchor>
    <xdr:from>
      <xdr:col>37</xdr:col>
      <xdr:colOff>0</xdr:colOff>
      <xdr:row>6</xdr:row>
      <xdr:rowOff>0</xdr:rowOff>
    </xdr:from>
    <xdr:to>
      <xdr:col>41</xdr:col>
      <xdr:colOff>663388</xdr:colOff>
      <xdr:row>8</xdr:row>
      <xdr:rowOff>35858</xdr:rowOff>
    </xdr:to>
    <xdr:sp macro="" textlink="">
      <xdr:nvSpPr>
        <xdr:cNvPr id="7" name="Rechthoek: afgeronde hoeken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F5B7072-BF3D-41B8-A747-9136046371E1}"/>
            </a:ext>
          </a:extLst>
        </xdr:cNvPr>
        <xdr:cNvSpPr/>
      </xdr:nvSpPr>
      <xdr:spPr>
        <a:xfrm>
          <a:off x="9814560" y="1363980"/>
          <a:ext cx="2141668" cy="371138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>
              <a:solidFill>
                <a:schemeClr val="tx1"/>
              </a:solidFill>
            </a:rPr>
            <a:t>Totaal</a:t>
          </a:r>
          <a:r>
            <a:rPr lang="nl-NL" sz="1800" baseline="0">
              <a:solidFill>
                <a:schemeClr val="tx1"/>
              </a:solidFill>
            </a:rPr>
            <a:t> per leerling</a:t>
          </a:r>
          <a:endParaRPr lang="nl-NL" sz="1800">
            <a:solidFill>
              <a:schemeClr val="tx1"/>
            </a:solidFill>
          </a:endParaRPr>
        </a:p>
      </xdr:txBody>
    </xdr:sp>
    <xdr:clientData fPrintsWithSheet="0"/>
  </xdr:twoCellAnchor>
  <xdr:twoCellAnchor>
    <xdr:from>
      <xdr:col>43</xdr:col>
      <xdr:colOff>0</xdr:colOff>
      <xdr:row>6</xdr:row>
      <xdr:rowOff>0</xdr:rowOff>
    </xdr:from>
    <xdr:to>
      <xdr:col>47</xdr:col>
      <xdr:colOff>224118</xdr:colOff>
      <xdr:row>8</xdr:row>
      <xdr:rowOff>35858</xdr:rowOff>
    </xdr:to>
    <xdr:sp macro="" textlink="">
      <xdr:nvSpPr>
        <xdr:cNvPr id="8" name="Rechthoek: afgeronde hoeken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1E56CBD-AB91-4082-8D97-0B42F19297A9}"/>
            </a:ext>
          </a:extLst>
        </xdr:cNvPr>
        <xdr:cNvSpPr/>
      </xdr:nvSpPr>
      <xdr:spPr>
        <a:xfrm>
          <a:off x="12771120" y="1363980"/>
          <a:ext cx="2121498" cy="371138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>
              <a:solidFill>
                <a:schemeClr val="tx1"/>
              </a:solidFill>
            </a:rPr>
            <a:t>Kindgesprek</a:t>
          </a:r>
        </a:p>
      </xdr:txBody>
    </xdr:sp>
    <xdr:clientData fPrintsWithSheet="0"/>
  </xdr:twoCellAnchor>
  <xdr:twoCellAnchor>
    <xdr:from>
      <xdr:col>5</xdr:col>
      <xdr:colOff>726140</xdr:colOff>
      <xdr:row>1</xdr:row>
      <xdr:rowOff>17929</xdr:rowOff>
    </xdr:from>
    <xdr:to>
      <xdr:col>50</xdr:col>
      <xdr:colOff>699246</xdr:colOff>
      <xdr:row>3</xdr:row>
      <xdr:rowOff>8964</xdr:rowOff>
    </xdr:to>
    <xdr:sp macro="" textlink="">
      <xdr:nvSpPr>
        <xdr:cNvPr id="9" name="Rechthoek: afgeronde hoeken 8">
          <a:extLst>
            <a:ext uri="{FF2B5EF4-FFF2-40B4-BE49-F238E27FC236}">
              <a16:creationId xmlns:a16="http://schemas.microsoft.com/office/drawing/2014/main" id="{E989330D-C166-4D25-9F02-A3A903D88ABC}"/>
            </a:ext>
          </a:extLst>
        </xdr:cNvPr>
        <xdr:cNvSpPr/>
      </xdr:nvSpPr>
      <xdr:spPr>
        <a:xfrm>
          <a:off x="3888440" y="193189"/>
          <a:ext cx="12218446" cy="509195"/>
        </a:xfrm>
        <a:prstGeom prst="roundRect">
          <a:avLst/>
        </a:prstGeom>
        <a:solidFill>
          <a:srgbClr val="FFFFCC"/>
        </a:solidFill>
        <a:ln>
          <a:solidFill>
            <a:schemeClr val="accent1">
              <a:shade val="15000"/>
              <a:alpha val="94000"/>
            </a:schemeClr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 b="1">
              <a:solidFill>
                <a:schemeClr val="tx1"/>
              </a:solidFill>
            </a:rPr>
            <a:t>Toetsoverzicht</a:t>
          </a:r>
          <a:r>
            <a:rPr lang="nl-NL" sz="1800" b="1" baseline="0">
              <a:solidFill>
                <a:schemeClr val="tx1"/>
              </a:solidFill>
            </a:rPr>
            <a:t> M5</a:t>
          </a:r>
          <a:endParaRPr lang="nl-NL" sz="1800" b="1">
            <a:solidFill>
              <a:schemeClr val="tx1"/>
            </a:solidFill>
          </a:endParaRP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1243012</xdr:colOff>
      <xdr:row>60</xdr:row>
      <xdr:rowOff>80962</xdr:rowOff>
    </xdr:from>
    <xdr:to>
      <xdr:col>42</xdr:col>
      <xdr:colOff>107156</xdr:colOff>
      <xdr:row>63</xdr:row>
      <xdr:rowOff>119064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358F6A5B-0605-4A2A-9B31-B8EF32BAA653}"/>
            </a:ext>
          </a:extLst>
        </xdr:cNvPr>
        <xdr:cNvSpPr>
          <a:spLocks noChangeArrowheads="1"/>
        </xdr:cNvSpPr>
      </xdr:nvSpPr>
      <xdr:spPr bwMode="auto">
        <a:xfrm>
          <a:off x="1502092" y="11114722"/>
          <a:ext cx="10637044" cy="541022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152399</xdr:colOff>
      <xdr:row>59</xdr:row>
      <xdr:rowOff>21430</xdr:rowOff>
    </xdr:from>
    <xdr:to>
      <xdr:col>51</xdr:col>
      <xdr:colOff>0</xdr:colOff>
      <xdr:row>91</xdr:row>
      <xdr:rowOff>154781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A81FEF9D-1501-4F9D-AB84-B73B27AF58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9526</xdr:colOff>
      <xdr:row>59</xdr:row>
      <xdr:rowOff>21431</xdr:rowOff>
    </xdr:from>
    <xdr:to>
      <xdr:col>9</xdr:col>
      <xdr:colOff>1</xdr:colOff>
      <xdr:row>91</xdr:row>
      <xdr:rowOff>142875</xdr:rowOff>
    </xdr:to>
    <xdr:graphicFrame macro="">
      <xdr:nvGraphicFramePr>
        <xdr:cNvPr id="4" name="Grafiek 8">
          <a:extLst>
            <a:ext uri="{FF2B5EF4-FFF2-40B4-BE49-F238E27FC236}">
              <a16:creationId xmlns:a16="http://schemas.microsoft.com/office/drawing/2014/main" id="{8C54FACB-51CD-4C07-AD2A-889798B2A1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17930</xdr:colOff>
      <xdr:row>12</xdr:row>
      <xdr:rowOff>161365</xdr:rowOff>
    </xdr:from>
    <xdr:to>
      <xdr:col>4</xdr:col>
      <xdr:colOff>0</xdr:colOff>
      <xdr:row>52</xdr:row>
      <xdr:rowOff>188258</xdr:rowOff>
    </xdr:to>
    <xdr:sp macro="" textlink="">
      <xdr:nvSpPr>
        <xdr:cNvPr id="5" name="Rechthoek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A0B2F6E-106C-491A-B154-BDCE233BB1B5}"/>
            </a:ext>
          </a:extLst>
        </xdr:cNvPr>
        <xdr:cNvSpPr/>
      </xdr:nvSpPr>
      <xdr:spPr>
        <a:xfrm>
          <a:off x="277906" y="2635624"/>
          <a:ext cx="2877670" cy="6786281"/>
        </a:xfrm>
        <a:prstGeom prst="rect">
          <a:avLst/>
        </a:prstGeom>
        <a:solidFill>
          <a:schemeClr val="accent1">
            <a:alpha val="2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6</xdr:col>
      <xdr:colOff>44824</xdr:colOff>
      <xdr:row>5</xdr:row>
      <xdr:rowOff>152400</xdr:rowOff>
    </xdr:from>
    <xdr:to>
      <xdr:col>8</xdr:col>
      <xdr:colOff>708212</xdr:colOff>
      <xdr:row>8</xdr:row>
      <xdr:rowOff>17929</xdr:rowOff>
    </xdr:to>
    <xdr:sp macro="" textlink="">
      <xdr:nvSpPr>
        <xdr:cNvPr id="6" name="Rechthoek: afgeronde hoeken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34A5E8C-4292-4C38-8BFC-5387C6F117C9}"/>
            </a:ext>
          </a:extLst>
        </xdr:cNvPr>
        <xdr:cNvSpPr/>
      </xdr:nvSpPr>
      <xdr:spPr>
        <a:xfrm>
          <a:off x="3946264" y="1348740"/>
          <a:ext cx="2141668" cy="368449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/>
            <a:t>Terug naar START</a:t>
          </a:r>
        </a:p>
      </xdr:txBody>
    </xdr:sp>
    <xdr:clientData fPrintsWithSheet="0"/>
  </xdr:twoCellAnchor>
  <xdr:twoCellAnchor>
    <xdr:from>
      <xdr:col>10</xdr:col>
      <xdr:colOff>0</xdr:colOff>
      <xdr:row>6</xdr:row>
      <xdr:rowOff>0</xdr:rowOff>
    </xdr:from>
    <xdr:to>
      <xdr:col>12</xdr:col>
      <xdr:colOff>663388</xdr:colOff>
      <xdr:row>8</xdr:row>
      <xdr:rowOff>35858</xdr:rowOff>
    </xdr:to>
    <xdr:sp macro="" textlink="">
      <xdr:nvSpPr>
        <xdr:cNvPr id="7" name="Rechthoek: afgeronde hoeken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5D6F4CE-7295-4244-951F-9563ECCA8297}"/>
            </a:ext>
          </a:extLst>
        </xdr:cNvPr>
        <xdr:cNvSpPr/>
      </xdr:nvSpPr>
      <xdr:spPr>
        <a:xfrm>
          <a:off x="6858000" y="1363980"/>
          <a:ext cx="2141668" cy="371138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>
              <a:solidFill>
                <a:schemeClr val="tx1"/>
              </a:solidFill>
            </a:rPr>
            <a:t>Middentoets</a:t>
          </a:r>
          <a:r>
            <a:rPr lang="nl-NL" sz="1800" baseline="0">
              <a:solidFill>
                <a:schemeClr val="tx1"/>
              </a:solidFill>
            </a:rPr>
            <a:t> gr.5</a:t>
          </a:r>
          <a:endParaRPr lang="nl-NL" sz="1800">
            <a:solidFill>
              <a:schemeClr val="tx1"/>
            </a:solidFill>
          </a:endParaRPr>
        </a:p>
      </xdr:txBody>
    </xdr:sp>
    <xdr:clientData fPrintsWithSheet="0"/>
  </xdr:twoCellAnchor>
  <xdr:twoCellAnchor>
    <xdr:from>
      <xdr:col>37</xdr:col>
      <xdr:colOff>0</xdr:colOff>
      <xdr:row>6</xdr:row>
      <xdr:rowOff>0</xdr:rowOff>
    </xdr:from>
    <xdr:to>
      <xdr:col>41</xdr:col>
      <xdr:colOff>663388</xdr:colOff>
      <xdr:row>8</xdr:row>
      <xdr:rowOff>35858</xdr:rowOff>
    </xdr:to>
    <xdr:sp macro="" textlink="">
      <xdr:nvSpPr>
        <xdr:cNvPr id="8" name="Rechthoek: afgeronde hoeken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D90F48F-72FD-4CFF-A2C2-FA3546DDF2E6}"/>
            </a:ext>
          </a:extLst>
        </xdr:cNvPr>
        <xdr:cNvSpPr/>
      </xdr:nvSpPr>
      <xdr:spPr>
        <a:xfrm>
          <a:off x="9814560" y="1363980"/>
          <a:ext cx="2141668" cy="371138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>
              <a:solidFill>
                <a:schemeClr val="tx1"/>
              </a:solidFill>
            </a:rPr>
            <a:t>Totaal</a:t>
          </a:r>
          <a:r>
            <a:rPr lang="nl-NL" sz="1800" baseline="0">
              <a:solidFill>
                <a:schemeClr val="tx1"/>
              </a:solidFill>
            </a:rPr>
            <a:t> per leerling</a:t>
          </a:r>
          <a:endParaRPr lang="nl-NL" sz="1800">
            <a:solidFill>
              <a:schemeClr val="tx1"/>
            </a:solidFill>
          </a:endParaRPr>
        </a:p>
      </xdr:txBody>
    </xdr:sp>
    <xdr:clientData fPrintsWithSheet="0"/>
  </xdr:twoCellAnchor>
  <xdr:twoCellAnchor>
    <xdr:from>
      <xdr:col>43</xdr:col>
      <xdr:colOff>0</xdr:colOff>
      <xdr:row>6</xdr:row>
      <xdr:rowOff>0</xdr:rowOff>
    </xdr:from>
    <xdr:to>
      <xdr:col>47</xdr:col>
      <xdr:colOff>224118</xdr:colOff>
      <xdr:row>8</xdr:row>
      <xdr:rowOff>35858</xdr:rowOff>
    </xdr:to>
    <xdr:sp macro="" textlink="">
      <xdr:nvSpPr>
        <xdr:cNvPr id="9" name="Rechthoek: afgeronde hoeken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B64AD51-6F4E-4E56-AA33-8F8094F6F3A5}"/>
            </a:ext>
          </a:extLst>
        </xdr:cNvPr>
        <xdr:cNvSpPr/>
      </xdr:nvSpPr>
      <xdr:spPr>
        <a:xfrm>
          <a:off x="12771120" y="1363980"/>
          <a:ext cx="2121498" cy="371138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>
              <a:solidFill>
                <a:schemeClr val="tx1"/>
              </a:solidFill>
            </a:rPr>
            <a:t>Kindgesprek</a:t>
          </a:r>
        </a:p>
      </xdr:txBody>
    </xdr:sp>
    <xdr:clientData fPrintsWithSheet="0"/>
  </xdr:twoCellAnchor>
  <xdr:twoCellAnchor>
    <xdr:from>
      <xdr:col>5</xdr:col>
      <xdr:colOff>726140</xdr:colOff>
      <xdr:row>1</xdr:row>
      <xdr:rowOff>17929</xdr:rowOff>
    </xdr:from>
    <xdr:to>
      <xdr:col>50</xdr:col>
      <xdr:colOff>699246</xdr:colOff>
      <xdr:row>3</xdr:row>
      <xdr:rowOff>8964</xdr:rowOff>
    </xdr:to>
    <xdr:sp macro="" textlink="">
      <xdr:nvSpPr>
        <xdr:cNvPr id="10" name="Rechthoek: afgeronde hoeken 9">
          <a:extLst>
            <a:ext uri="{FF2B5EF4-FFF2-40B4-BE49-F238E27FC236}">
              <a16:creationId xmlns:a16="http://schemas.microsoft.com/office/drawing/2014/main" id="{8006F2F8-5C9B-4754-B845-924EB90870B9}"/>
            </a:ext>
          </a:extLst>
        </xdr:cNvPr>
        <xdr:cNvSpPr/>
      </xdr:nvSpPr>
      <xdr:spPr>
        <a:xfrm>
          <a:off x="3888440" y="193189"/>
          <a:ext cx="12218446" cy="509195"/>
        </a:xfrm>
        <a:prstGeom prst="roundRect">
          <a:avLst/>
        </a:prstGeom>
        <a:solidFill>
          <a:srgbClr val="FFFFCC"/>
        </a:solidFill>
        <a:ln>
          <a:solidFill>
            <a:schemeClr val="accent1">
              <a:shade val="15000"/>
              <a:alpha val="94000"/>
            </a:schemeClr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 b="1">
              <a:solidFill>
                <a:schemeClr val="tx1"/>
              </a:solidFill>
            </a:rPr>
            <a:t>Toetsoverzicht</a:t>
          </a:r>
          <a:r>
            <a:rPr lang="nl-NL" sz="1800" b="1" baseline="0">
              <a:solidFill>
                <a:schemeClr val="tx1"/>
              </a:solidFill>
            </a:rPr>
            <a:t> E5</a:t>
          </a:r>
          <a:endParaRPr lang="nl-NL" sz="1800" b="1">
            <a:solidFill>
              <a:schemeClr val="tx1"/>
            </a:solidFill>
          </a:endParaRP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718038</xdr:colOff>
      <xdr:row>5</xdr:row>
      <xdr:rowOff>87923</xdr:rowOff>
    </xdr:from>
    <xdr:to>
      <xdr:col>5</xdr:col>
      <xdr:colOff>387020</xdr:colOff>
      <xdr:row>41</xdr:row>
      <xdr:rowOff>102578</xdr:rowOff>
    </xdr:to>
    <xdr:graphicFrame macro="">
      <xdr:nvGraphicFramePr>
        <xdr:cNvPr id="2" name="Grafiek 9">
          <a:extLst>
            <a:ext uri="{FF2B5EF4-FFF2-40B4-BE49-F238E27FC236}">
              <a16:creationId xmlns:a16="http://schemas.microsoft.com/office/drawing/2014/main" id="{AC1F9A08-C4AA-4EC0-9421-5A334BD6C2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236904</xdr:colOff>
      <xdr:row>10</xdr:row>
      <xdr:rowOff>187325</xdr:rowOff>
    </xdr:from>
    <xdr:to>
      <xdr:col>4</xdr:col>
      <xdr:colOff>910004</xdr:colOff>
      <xdr:row>15</xdr:row>
      <xdr:rowOff>57150</xdr:rowOff>
    </xdr:to>
    <xdr:sp macro="" textlink="">
      <xdr:nvSpPr>
        <xdr:cNvPr id="3" name="AutoShape 5">
          <a:extLst>
            <a:ext uri="{FF2B5EF4-FFF2-40B4-BE49-F238E27FC236}">
              <a16:creationId xmlns:a16="http://schemas.microsoft.com/office/drawing/2014/main" id="{E9615750-821F-4344-A7F7-D2E2B1DA6FEE}"/>
            </a:ext>
          </a:extLst>
        </xdr:cNvPr>
        <xdr:cNvSpPr>
          <a:spLocks noChangeArrowheads="1"/>
        </xdr:cNvSpPr>
      </xdr:nvSpPr>
      <xdr:spPr bwMode="auto">
        <a:xfrm>
          <a:off x="3513504" y="4187825"/>
          <a:ext cx="1587500" cy="1050925"/>
        </a:xfrm>
        <a:prstGeom prst="rightArrow">
          <a:avLst>
            <a:gd name="adj1" fmla="val 50000"/>
            <a:gd name="adj2" fmla="val 40196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250825</xdr:colOff>
      <xdr:row>12</xdr:row>
      <xdr:rowOff>47625</xdr:rowOff>
    </xdr:from>
    <xdr:to>
      <xdr:col>4</xdr:col>
      <xdr:colOff>742950</xdr:colOff>
      <xdr:row>13</xdr:row>
      <xdr:rowOff>200025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34BB520B-057F-4AFF-88E6-230EC718150B}"/>
            </a:ext>
          </a:extLst>
        </xdr:cNvPr>
        <xdr:cNvSpPr txBox="1">
          <a:spLocks noChangeArrowheads="1"/>
        </xdr:cNvSpPr>
      </xdr:nvSpPr>
      <xdr:spPr bwMode="auto">
        <a:xfrm>
          <a:off x="3527425" y="4520565"/>
          <a:ext cx="1406525" cy="388620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HAVO / VWO = E8</a:t>
          </a:r>
          <a:endParaRPr lang="nl-NL"/>
        </a:p>
      </xdr:txBody>
    </xdr:sp>
    <xdr:clientData/>
  </xdr:twoCellAnchor>
  <xdr:twoCellAnchor>
    <xdr:from>
      <xdr:col>2</xdr:col>
      <xdr:colOff>251558</xdr:colOff>
      <xdr:row>15</xdr:row>
      <xdr:rowOff>66675</xdr:rowOff>
    </xdr:from>
    <xdr:to>
      <xdr:col>4</xdr:col>
      <xdr:colOff>924658</xdr:colOff>
      <xdr:row>20</xdr:row>
      <xdr:rowOff>28575</xdr:rowOff>
    </xdr:to>
    <xdr:sp macro="" textlink="">
      <xdr:nvSpPr>
        <xdr:cNvPr id="5" name="AutoShape 7">
          <a:extLst>
            <a:ext uri="{FF2B5EF4-FFF2-40B4-BE49-F238E27FC236}">
              <a16:creationId xmlns:a16="http://schemas.microsoft.com/office/drawing/2014/main" id="{41A65001-22BB-4BE6-8603-2932EA264863}"/>
            </a:ext>
          </a:extLst>
        </xdr:cNvPr>
        <xdr:cNvSpPr>
          <a:spLocks noChangeArrowheads="1"/>
        </xdr:cNvSpPr>
      </xdr:nvSpPr>
      <xdr:spPr bwMode="auto">
        <a:xfrm>
          <a:off x="3528158" y="5248275"/>
          <a:ext cx="1587500" cy="1143000"/>
        </a:xfrm>
        <a:prstGeom prst="rightArrow">
          <a:avLst>
            <a:gd name="adj1" fmla="val 50000"/>
            <a:gd name="adj2" fmla="val 38318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16</xdr:row>
      <xdr:rowOff>209550</xdr:rowOff>
    </xdr:from>
    <xdr:to>
      <xdr:col>4</xdr:col>
      <xdr:colOff>692150</xdr:colOff>
      <xdr:row>18</xdr:row>
      <xdr:rowOff>139621</xdr:rowOff>
    </xdr:to>
    <xdr:sp macro="" textlink="">
      <xdr:nvSpPr>
        <xdr:cNvPr id="6" name="Text Box 8">
          <a:extLst>
            <a:ext uri="{FF2B5EF4-FFF2-40B4-BE49-F238E27FC236}">
              <a16:creationId xmlns:a16="http://schemas.microsoft.com/office/drawing/2014/main" id="{9B19E85D-8AAD-45C0-B660-D3D7D6620B87}"/>
            </a:ext>
          </a:extLst>
        </xdr:cNvPr>
        <xdr:cNvSpPr txBox="1">
          <a:spLocks noChangeArrowheads="1"/>
        </xdr:cNvSpPr>
      </xdr:nvSpPr>
      <xdr:spPr bwMode="auto">
        <a:xfrm>
          <a:off x="3543300" y="5627370"/>
          <a:ext cx="1339850" cy="402511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TL / HAVO = M8</a:t>
          </a:r>
          <a:endParaRPr lang="nl-NL"/>
        </a:p>
      </xdr:txBody>
    </xdr:sp>
    <xdr:clientData/>
  </xdr:twoCellAnchor>
  <xdr:twoCellAnchor>
    <xdr:from>
      <xdr:col>2</xdr:col>
      <xdr:colOff>249604</xdr:colOff>
      <xdr:row>20</xdr:row>
      <xdr:rowOff>38100</xdr:rowOff>
    </xdr:from>
    <xdr:to>
      <xdr:col>4</xdr:col>
      <xdr:colOff>922704</xdr:colOff>
      <xdr:row>25</xdr:row>
      <xdr:rowOff>28575</xdr:rowOff>
    </xdr:to>
    <xdr:sp macro="" textlink="">
      <xdr:nvSpPr>
        <xdr:cNvPr id="7" name="AutoShape 9">
          <a:extLst>
            <a:ext uri="{FF2B5EF4-FFF2-40B4-BE49-F238E27FC236}">
              <a16:creationId xmlns:a16="http://schemas.microsoft.com/office/drawing/2014/main" id="{69AA3737-B7C4-4970-B2B9-7B675BF8E559}"/>
            </a:ext>
          </a:extLst>
        </xdr:cNvPr>
        <xdr:cNvSpPr>
          <a:spLocks noChangeArrowheads="1"/>
        </xdr:cNvSpPr>
      </xdr:nvSpPr>
      <xdr:spPr bwMode="auto">
        <a:xfrm>
          <a:off x="3526204" y="6400800"/>
          <a:ext cx="1587500" cy="1125855"/>
        </a:xfrm>
        <a:prstGeom prst="rightArrow">
          <a:avLst>
            <a:gd name="adj1" fmla="val 50000"/>
            <a:gd name="adj2" fmla="val 37615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21</xdr:row>
      <xdr:rowOff>174625</xdr:rowOff>
    </xdr:from>
    <xdr:to>
      <xdr:col>4</xdr:col>
      <xdr:colOff>777875</xdr:colOff>
      <xdr:row>23</xdr:row>
      <xdr:rowOff>127000</xdr:rowOff>
    </xdr:to>
    <xdr:sp macro="" textlink="">
      <xdr:nvSpPr>
        <xdr:cNvPr id="8" name="Text Box 10">
          <a:extLst>
            <a:ext uri="{FF2B5EF4-FFF2-40B4-BE49-F238E27FC236}">
              <a16:creationId xmlns:a16="http://schemas.microsoft.com/office/drawing/2014/main" id="{FB5FEB15-379E-459C-8EEF-10E604670CF2}"/>
            </a:ext>
          </a:extLst>
        </xdr:cNvPr>
        <xdr:cNvSpPr txBox="1">
          <a:spLocks noChangeArrowheads="1"/>
        </xdr:cNvSpPr>
      </xdr:nvSpPr>
      <xdr:spPr bwMode="auto">
        <a:xfrm>
          <a:off x="3543300" y="6773545"/>
          <a:ext cx="1425575" cy="4248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KADER / TL = E7</a:t>
          </a:r>
          <a:endParaRPr lang="nl-NL"/>
        </a:p>
      </xdr:txBody>
    </xdr:sp>
    <xdr:clientData/>
  </xdr:twoCellAnchor>
  <xdr:twoCellAnchor>
    <xdr:from>
      <xdr:col>2</xdr:col>
      <xdr:colOff>234950</xdr:colOff>
      <xdr:row>25</xdr:row>
      <xdr:rowOff>28575</xdr:rowOff>
    </xdr:from>
    <xdr:to>
      <xdr:col>4</xdr:col>
      <xdr:colOff>908050</xdr:colOff>
      <xdr:row>30</xdr:row>
      <xdr:rowOff>19050</xdr:rowOff>
    </xdr:to>
    <xdr:sp macro="" textlink="">
      <xdr:nvSpPr>
        <xdr:cNvPr id="9" name="AutoShape 11">
          <a:extLst>
            <a:ext uri="{FF2B5EF4-FFF2-40B4-BE49-F238E27FC236}">
              <a16:creationId xmlns:a16="http://schemas.microsoft.com/office/drawing/2014/main" id="{FBA42EFD-C1F1-4EB3-90C7-7E4D28000B1C}"/>
            </a:ext>
          </a:extLst>
        </xdr:cNvPr>
        <xdr:cNvSpPr>
          <a:spLocks noChangeArrowheads="1"/>
        </xdr:cNvSpPr>
      </xdr:nvSpPr>
      <xdr:spPr bwMode="auto">
        <a:xfrm>
          <a:off x="3511550" y="7526655"/>
          <a:ext cx="1587500" cy="1133475"/>
        </a:xfrm>
        <a:prstGeom prst="rightArrow">
          <a:avLst>
            <a:gd name="adj1" fmla="val 50000"/>
            <a:gd name="adj2" fmla="val 35652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26</xdr:row>
      <xdr:rowOff>190500</xdr:rowOff>
    </xdr:from>
    <xdr:to>
      <xdr:col>4</xdr:col>
      <xdr:colOff>1054100</xdr:colOff>
      <xdr:row>28</xdr:row>
      <xdr:rowOff>79375</xdr:rowOff>
    </xdr:to>
    <xdr:sp macro="" textlink="">
      <xdr:nvSpPr>
        <xdr:cNvPr id="10" name="Text Box 12">
          <a:extLst>
            <a:ext uri="{FF2B5EF4-FFF2-40B4-BE49-F238E27FC236}">
              <a16:creationId xmlns:a16="http://schemas.microsoft.com/office/drawing/2014/main" id="{7FC84006-F8B4-499F-80A5-31B6EE7A5E1D}"/>
            </a:ext>
          </a:extLst>
        </xdr:cNvPr>
        <xdr:cNvSpPr txBox="1">
          <a:spLocks noChangeArrowheads="1"/>
        </xdr:cNvSpPr>
      </xdr:nvSpPr>
      <xdr:spPr bwMode="auto">
        <a:xfrm>
          <a:off x="3543300" y="7924800"/>
          <a:ext cx="1701800" cy="3613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BASIS / KADER = M7</a:t>
          </a:r>
          <a:endParaRPr lang="nl-NL"/>
        </a:p>
      </xdr:txBody>
    </xdr:sp>
    <xdr:clientData/>
  </xdr:twoCellAnchor>
  <xdr:twoCellAnchor>
    <xdr:from>
      <xdr:col>2</xdr:col>
      <xdr:colOff>241300</xdr:colOff>
      <xdr:row>30</xdr:row>
      <xdr:rowOff>50800</xdr:rowOff>
    </xdr:from>
    <xdr:to>
      <xdr:col>4</xdr:col>
      <xdr:colOff>911959</xdr:colOff>
      <xdr:row>35</xdr:row>
      <xdr:rowOff>41275</xdr:rowOff>
    </xdr:to>
    <xdr:sp macro="" textlink="">
      <xdr:nvSpPr>
        <xdr:cNvPr id="11" name="AutoShape 13">
          <a:extLst>
            <a:ext uri="{FF2B5EF4-FFF2-40B4-BE49-F238E27FC236}">
              <a16:creationId xmlns:a16="http://schemas.microsoft.com/office/drawing/2014/main" id="{68FE7214-D167-4597-8C1B-DBAFB3C53C18}"/>
            </a:ext>
          </a:extLst>
        </xdr:cNvPr>
        <xdr:cNvSpPr>
          <a:spLocks noChangeArrowheads="1"/>
        </xdr:cNvSpPr>
      </xdr:nvSpPr>
      <xdr:spPr bwMode="auto">
        <a:xfrm>
          <a:off x="3517900" y="8691880"/>
          <a:ext cx="1585059" cy="1171575"/>
        </a:xfrm>
        <a:prstGeom prst="rightArrow">
          <a:avLst>
            <a:gd name="adj1" fmla="val 50000"/>
            <a:gd name="adj2" fmla="val 34691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31</xdr:row>
      <xdr:rowOff>123825</xdr:rowOff>
    </xdr:from>
    <xdr:to>
      <xdr:col>4</xdr:col>
      <xdr:colOff>803275</xdr:colOff>
      <xdr:row>33</xdr:row>
      <xdr:rowOff>209550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847C569E-B69A-453E-8855-B5A2B5362B0D}"/>
            </a:ext>
          </a:extLst>
        </xdr:cNvPr>
        <xdr:cNvSpPr txBox="1">
          <a:spLocks noChangeArrowheads="1"/>
        </xdr:cNvSpPr>
      </xdr:nvSpPr>
      <xdr:spPr bwMode="auto">
        <a:xfrm>
          <a:off x="3543300" y="9001125"/>
          <a:ext cx="1450975" cy="55816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PRO / </a:t>
          </a:r>
          <a:r>
            <a:rPr lang="nl-NL" sz="1100" b="0" i="0" u="none" strike="noStrike" baseline="0">
              <a:solidFill>
                <a:schemeClr val="tx1"/>
              </a:solidFill>
              <a:latin typeface="Comic Sans MS"/>
            </a:rPr>
            <a:t>BASIS</a:t>
          </a: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 = E6</a:t>
          </a:r>
          <a:endParaRPr lang="nl-NL"/>
        </a:p>
      </xdr:txBody>
    </xdr:sp>
    <xdr:clientData/>
  </xdr:twoCellAnchor>
  <xdr:twoCellAnchor>
    <xdr:from>
      <xdr:col>2</xdr:col>
      <xdr:colOff>236904</xdr:colOff>
      <xdr:row>6</xdr:row>
      <xdr:rowOff>47625</xdr:rowOff>
    </xdr:from>
    <xdr:to>
      <xdr:col>4</xdr:col>
      <xdr:colOff>910004</xdr:colOff>
      <xdr:row>10</xdr:row>
      <xdr:rowOff>190500</xdr:rowOff>
    </xdr:to>
    <xdr:sp macro="" textlink="">
      <xdr:nvSpPr>
        <xdr:cNvPr id="13" name="AutoShape 15">
          <a:extLst>
            <a:ext uri="{FF2B5EF4-FFF2-40B4-BE49-F238E27FC236}">
              <a16:creationId xmlns:a16="http://schemas.microsoft.com/office/drawing/2014/main" id="{6201AE88-99B9-48F0-9C99-7C94F84186C5}"/>
            </a:ext>
          </a:extLst>
        </xdr:cNvPr>
        <xdr:cNvSpPr>
          <a:spLocks noChangeArrowheads="1"/>
        </xdr:cNvSpPr>
      </xdr:nvSpPr>
      <xdr:spPr bwMode="auto">
        <a:xfrm>
          <a:off x="3513504" y="3103245"/>
          <a:ext cx="1587500" cy="1087755"/>
        </a:xfrm>
        <a:prstGeom prst="rightArrow">
          <a:avLst>
            <a:gd name="adj1" fmla="val 50000"/>
            <a:gd name="adj2" fmla="val 38679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260350</xdr:colOff>
      <xdr:row>7</xdr:row>
      <xdr:rowOff>142875</xdr:rowOff>
    </xdr:from>
    <xdr:to>
      <xdr:col>4</xdr:col>
      <xdr:colOff>752475</xdr:colOff>
      <xdr:row>9</xdr:row>
      <xdr:rowOff>95250</xdr:rowOff>
    </xdr:to>
    <xdr:sp macro="" textlink="">
      <xdr:nvSpPr>
        <xdr:cNvPr id="14" name="Text Box 16">
          <a:extLst>
            <a:ext uri="{FF2B5EF4-FFF2-40B4-BE49-F238E27FC236}">
              <a16:creationId xmlns:a16="http://schemas.microsoft.com/office/drawing/2014/main" id="{09F2C0EE-D2AE-40F1-A6C1-3E72952A106E}"/>
            </a:ext>
          </a:extLst>
        </xdr:cNvPr>
        <xdr:cNvSpPr txBox="1">
          <a:spLocks noChangeArrowheads="1"/>
        </xdr:cNvSpPr>
      </xdr:nvSpPr>
      <xdr:spPr bwMode="auto">
        <a:xfrm>
          <a:off x="3536950" y="3434715"/>
          <a:ext cx="1406525" cy="4248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VWO / GYM  = E8+</a:t>
          </a:r>
          <a:endParaRPr lang="nl-NL"/>
        </a:p>
      </xdr:txBody>
    </xdr:sp>
    <xdr:clientData/>
  </xdr:twoCellAnchor>
  <xdr:twoCellAnchor>
    <xdr:from>
      <xdr:col>5</xdr:col>
      <xdr:colOff>334108</xdr:colOff>
      <xdr:row>5</xdr:row>
      <xdr:rowOff>205155</xdr:rowOff>
    </xdr:from>
    <xdr:to>
      <xdr:col>6</xdr:col>
      <xdr:colOff>550008</xdr:colOff>
      <xdr:row>17</xdr:row>
      <xdr:rowOff>219808</xdr:rowOff>
    </xdr:to>
    <xdr:sp macro="" textlink="">
      <xdr:nvSpPr>
        <xdr:cNvPr id="15" name="PIJL-OMHOOG 20">
          <a:extLst>
            <a:ext uri="{FF2B5EF4-FFF2-40B4-BE49-F238E27FC236}">
              <a16:creationId xmlns:a16="http://schemas.microsoft.com/office/drawing/2014/main" id="{4D620B65-704C-4D03-987D-15D34937407B}"/>
            </a:ext>
          </a:extLst>
        </xdr:cNvPr>
        <xdr:cNvSpPr/>
      </xdr:nvSpPr>
      <xdr:spPr bwMode="auto">
        <a:xfrm>
          <a:off x="5759548" y="3016935"/>
          <a:ext cx="795020" cy="2856913"/>
        </a:xfrm>
        <a:prstGeom prst="upArrow">
          <a:avLst/>
        </a:prstGeom>
        <a:gradFill>
          <a:gsLst>
            <a:gs pos="0">
              <a:srgbClr val="0066FF"/>
            </a:gs>
            <a:gs pos="100000">
              <a:srgbClr val="00206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>
              <a:solidFill>
                <a:schemeClr val="bg1"/>
              </a:solidFill>
              <a:latin typeface="Comic Sans MS" panose="030F0702030302020204" pitchFamily="66" charset="0"/>
            </a:rPr>
            <a:t>2F /</a:t>
          </a:r>
          <a:r>
            <a:rPr lang="nl-NL" sz="1200" baseline="0">
              <a:solidFill>
                <a:schemeClr val="bg1"/>
              </a:solidFill>
              <a:latin typeface="Comic Sans MS" panose="030F0702030302020204" pitchFamily="66" charset="0"/>
            </a:rPr>
            <a:t> 1S</a:t>
          </a:r>
          <a:endParaRPr lang="nl-NL" sz="1200">
            <a:solidFill>
              <a:schemeClr val="bg1"/>
            </a:solidFill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5</xdr:col>
      <xdr:colOff>332154</xdr:colOff>
      <xdr:row>16</xdr:row>
      <xdr:rowOff>14653</xdr:rowOff>
    </xdr:from>
    <xdr:to>
      <xdr:col>6</xdr:col>
      <xdr:colOff>548054</xdr:colOff>
      <xdr:row>30</xdr:row>
      <xdr:rowOff>73269</xdr:rowOff>
    </xdr:to>
    <xdr:sp macro="" textlink="">
      <xdr:nvSpPr>
        <xdr:cNvPr id="16" name="PIJL-OMHOOG 19">
          <a:extLst>
            <a:ext uri="{FF2B5EF4-FFF2-40B4-BE49-F238E27FC236}">
              <a16:creationId xmlns:a16="http://schemas.microsoft.com/office/drawing/2014/main" id="{6A05CD9E-2281-42A2-AB49-84D21004188B}"/>
            </a:ext>
          </a:extLst>
        </xdr:cNvPr>
        <xdr:cNvSpPr/>
      </xdr:nvSpPr>
      <xdr:spPr bwMode="auto">
        <a:xfrm>
          <a:off x="5757594" y="5432473"/>
          <a:ext cx="795020" cy="3281876"/>
        </a:xfrm>
        <a:prstGeom prst="upArrow">
          <a:avLst/>
        </a:prstGeom>
        <a:gradFill>
          <a:gsLst>
            <a:gs pos="83000">
              <a:srgbClr val="CCFFFF"/>
            </a:gs>
            <a:gs pos="53000">
              <a:srgbClr val="CCFFFF"/>
            </a:gs>
            <a:gs pos="0">
              <a:srgbClr val="00FF00"/>
            </a:gs>
            <a:gs pos="100000">
              <a:srgbClr val="0070C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 b="0">
              <a:latin typeface="Comic Sans MS" panose="030F0702030302020204" pitchFamily="66" charset="0"/>
            </a:rPr>
            <a:t>1F</a:t>
          </a:r>
        </a:p>
      </xdr:txBody>
    </xdr:sp>
    <xdr:clientData/>
  </xdr:twoCellAnchor>
  <xdr:twoCellAnchor>
    <xdr:from>
      <xdr:col>5</xdr:col>
      <xdr:colOff>317500</xdr:colOff>
      <xdr:row>28</xdr:row>
      <xdr:rowOff>165100</xdr:rowOff>
    </xdr:from>
    <xdr:to>
      <xdr:col>6</xdr:col>
      <xdr:colOff>533400</xdr:colOff>
      <xdr:row>40</xdr:row>
      <xdr:rowOff>249114</xdr:rowOff>
    </xdr:to>
    <xdr:sp macro="" textlink="">
      <xdr:nvSpPr>
        <xdr:cNvPr id="17" name="PIJL-OMHOOG 21">
          <a:extLst>
            <a:ext uri="{FF2B5EF4-FFF2-40B4-BE49-F238E27FC236}">
              <a16:creationId xmlns:a16="http://schemas.microsoft.com/office/drawing/2014/main" id="{304EBB38-D0AA-41BB-A1CB-22488049AD6E}"/>
            </a:ext>
          </a:extLst>
        </xdr:cNvPr>
        <xdr:cNvSpPr/>
      </xdr:nvSpPr>
      <xdr:spPr bwMode="auto">
        <a:xfrm>
          <a:off x="5742940" y="8371840"/>
          <a:ext cx="795020" cy="2865314"/>
        </a:xfrm>
        <a:prstGeom prst="upArrow">
          <a:avLst/>
        </a:prstGeom>
        <a:gradFill>
          <a:gsLst>
            <a:gs pos="35000">
              <a:srgbClr val="FFFF99"/>
            </a:gs>
            <a:gs pos="0">
              <a:srgbClr val="FFFFCC"/>
            </a:gs>
            <a:gs pos="82000">
              <a:srgbClr val="FFFF99"/>
            </a:gs>
            <a:gs pos="100000">
              <a:srgbClr val="00FF0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>
              <a:latin typeface="Comic Sans MS" panose="030F0702030302020204" pitchFamily="66" charset="0"/>
            </a:rPr>
            <a:t>naar 1F - 2F - 1S</a:t>
          </a:r>
        </a:p>
      </xdr:txBody>
    </xdr:sp>
    <xdr:clientData/>
  </xdr:twoCellAnchor>
  <xdr:twoCellAnchor>
    <xdr:from>
      <xdr:col>7</xdr:col>
      <xdr:colOff>13240</xdr:colOff>
      <xdr:row>5</xdr:row>
      <xdr:rowOff>10309</xdr:rowOff>
    </xdr:from>
    <xdr:to>
      <xdr:col>34</xdr:col>
      <xdr:colOff>262323</xdr:colOff>
      <xdr:row>41</xdr:row>
      <xdr:rowOff>227449</xdr:rowOff>
    </xdr:to>
    <xdr:graphicFrame macro="">
      <xdr:nvGraphicFramePr>
        <xdr:cNvPr id="18" name="Grafiek 17">
          <a:extLst>
            <a:ext uri="{FF2B5EF4-FFF2-40B4-BE49-F238E27FC236}">
              <a16:creationId xmlns:a16="http://schemas.microsoft.com/office/drawing/2014/main" id="{04AE10AB-3336-4EAB-B4F6-42FEC425F6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1</xdr:row>
      <xdr:rowOff>26276</xdr:rowOff>
    </xdr:from>
    <xdr:to>
      <xdr:col>1</xdr:col>
      <xdr:colOff>879117</xdr:colOff>
      <xdr:row>2</xdr:row>
      <xdr:rowOff>665168</xdr:rowOff>
    </xdr:to>
    <xdr:sp macro="" textlink="">
      <xdr:nvSpPr>
        <xdr:cNvPr id="19" name="Rechthoek: afgeronde hoeken 1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1D3679F-466D-4DBB-A16E-EAF936406313}"/>
            </a:ext>
          </a:extLst>
        </xdr:cNvPr>
        <xdr:cNvSpPr/>
      </xdr:nvSpPr>
      <xdr:spPr>
        <a:xfrm>
          <a:off x="441960" y="1298816"/>
          <a:ext cx="879117" cy="875112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START</a:t>
          </a:r>
          <a:endParaRPr lang="nl-NL" sz="1100" b="1" i="0" u="none" strike="noStrike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</xdr:txBody>
    </xdr:sp>
    <xdr:clientData fPrintsWithSheet="0"/>
  </xdr:twoCellAnchor>
  <xdr:twoCellAnchor>
    <xdr:from>
      <xdr:col>1</xdr:col>
      <xdr:colOff>982969</xdr:colOff>
      <xdr:row>1</xdr:row>
      <xdr:rowOff>21508</xdr:rowOff>
    </xdr:from>
    <xdr:to>
      <xdr:col>1</xdr:col>
      <xdr:colOff>1863969</xdr:colOff>
      <xdr:row>2</xdr:row>
      <xdr:rowOff>660400</xdr:rowOff>
    </xdr:to>
    <xdr:sp macro="" textlink="">
      <xdr:nvSpPr>
        <xdr:cNvPr id="20" name="Rechthoek: afgeronde hoeken 1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FDFD415-D66A-49FD-9F90-6626A9A99B35}"/>
            </a:ext>
          </a:extLst>
        </xdr:cNvPr>
        <xdr:cNvSpPr/>
      </xdr:nvSpPr>
      <xdr:spPr>
        <a:xfrm>
          <a:off x="1424929" y="1294048"/>
          <a:ext cx="881000" cy="875112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M5</a:t>
          </a:r>
          <a:endParaRPr lang="nl-NL" sz="1100" b="1" i="0" u="none" strike="noStrike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 fPrintsWithSheet="0"/>
  </xdr:twoCellAnchor>
  <xdr:twoCellAnchor>
    <xdr:from>
      <xdr:col>1</xdr:col>
      <xdr:colOff>1979717</xdr:colOff>
      <xdr:row>1</xdr:row>
      <xdr:rowOff>21508</xdr:rowOff>
    </xdr:from>
    <xdr:to>
      <xdr:col>2</xdr:col>
      <xdr:colOff>36147</xdr:colOff>
      <xdr:row>2</xdr:row>
      <xdr:rowOff>660400</xdr:rowOff>
    </xdr:to>
    <xdr:sp macro="" textlink="">
      <xdr:nvSpPr>
        <xdr:cNvPr id="21" name="Rechthoek: afgeronde hoeken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C45B8C2-A6BF-4830-BB5E-EF8BBCD7E582}"/>
            </a:ext>
          </a:extLst>
        </xdr:cNvPr>
        <xdr:cNvSpPr/>
      </xdr:nvSpPr>
      <xdr:spPr>
        <a:xfrm>
          <a:off x="2421677" y="1294048"/>
          <a:ext cx="891070" cy="875112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E5</a:t>
          </a:r>
          <a:endParaRPr lang="nl-NL" sz="1100" b="1" i="0" u="none" strike="noStrike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 fPrintsWithSheet="0"/>
  </xdr:twoCellAnchor>
  <xdr:twoCellAnchor>
    <xdr:from>
      <xdr:col>0</xdr:col>
      <xdr:colOff>419100</xdr:colOff>
      <xdr:row>3</xdr:row>
      <xdr:rowOff>70338</xdr:rowOff>
    </xdr:from>
    <xdr:to>
      <xdr:col>2</xdr:col>
      <xdr:colOff>36147</xdr:colOff>
      <xdr:row>5</xdr:row>
      <xdr:rowOff>103112</xdr:rowOff>
    </xdr:to>
    <xdr:sp macro="" textlink="">
      <xdr:nvSpPr>
        <xdr:cNvPr id="22" name="Rechthoek: afgeronde hoeken 2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32C9FB4-9776-40F5-94AD-F30E5BEBBDEF}"/>
            </a:ext>
          </a:extLst>
        </xdr:cNvPr>
        <xdr:cNvSpPr/>
      </xdr:nvSpPr>
      <xdr:spPr>
        <a:xfrm>
          <a:off x="419100" y="2280138"/>
          <a:ext cx="2893647" cy="634754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KINDGESPREK</a:t>
          </a:r>
          <a:endParaRPr lang="nl-NL" sz="1100" b="1" i="0" u="none" strike="noStrike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 fPrintsWithSheet="0"/>
  </xdr:twoCellAnchor>
  <xdr:twoCellAnchor>
    <xdr:from>
      <xdr:col>3</xdr:col>
      <xdr:colOff>15240</xdr:colOff>
      <xdr:row>65</xdr:row>
      <xdr:rowOff>124460</xdr:rowOff>
    </xdr:from>
    <xdr:to>
      <xdr:col>12</xdr:col>
      <xdr:colOff>27940</xdr:colOff>
      <xdr:row>92</xdr:row>
      <xdr:rowOff>137160</xdr:rowOff>
    </xdr:to>
    <xdr:sp macro="" textlink="" fLocksText="0">
      <xdr:nvSpPr>
        <xdr:cNvPr id="23" name="Tekstvak 22">
          <a:extLst>
            <a:ext uri="{FF2B5EF4-FFF2-40B4-BE49-F238E27FC236}">
              <a16:creationId xmlns:a16="http://schemas.microsoft.com/office/drawing/2014/main" id="{2D8AFF7E-94A7-46E7-AD76-9C535C7930BC}"/>
            </a:ext>
          </a:extLst>
        </xdr:cNvPr>
        <xdr:cNvSpPr txBox="1"/>
      </xdr:nvSpPr>
      <xdr:spPr>
        <a:xfrm>
          <a:off x="3566160" y="25537160"/>
          <a:ext cx="6543040" cy="8928100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000">
            <a:latin typeface="+mn-lt"/>
          </a:endParaRPr>
        </a:p>
      </xdr:txBody>
    </xdr:sp>
    <xdr:clientData/>
  </xdr:twoCellAnchor>
  <xdr:twoCellAnchor>
    <xdr:from>
      <xdr:col>2</xdr:col>
      <xdr:colOff>76200</xdr:colOff>
      <xdr:row>46</xdr:row>
      <xdr:rowOff>1346200</xdr:rowOff>
    </xdr:from>
    <xdr:to>
      <xdr:col>12</xdr:col>
      <xdr:colOff>152400</xdr:colOff>
      <xdr:row>93</xdr:row>
      <xdr:rowOff>45720</xdr:rowOff>
    </xdr:to>
    <xdr:sp macro="" textlink="">
      <xdr:nvSpPr>
        <xdr:cNvPr id="24" name="Rechthoek: afgeronde hoeken 23">
          <a:extLst>
            <a:ext uri="{FF2B5EF4-FFF2-40B4-BE49-F238E27FC236}">
              <a16:creationId xmlns:a16="http://schemas.microsoft.com/office/drawing/2014/main" id="{75E519E5-49FA-4420-97C0-E19C4C99FF9B}"/>
            </a:ext>
          </a:extLst>
        </xdr:cNvPr>
        <xdr:cNvSpPr/>
      </xdr:nvSpPr>
      <xdr:spPr>
        <a:xfrm>
          <a:off x="3352800" y="15687040"/>
          <a:ext cx="6880860" cy="18930620"/>
        </a:xfrm>
        <a:prstGeom prst="roundRect">
          <a:avLst>
            <a:gd name="adj" fmla="val 2178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12</xdr:col>
      <xdr:colOff>381000</xdr:colOff>
      <xdr:row>46</xdr:row>
      <xdr:rowOff>1295400</xdr:rowOff>
    </xdr:from>
    <xdr:to>
      <xdr:col>23</xdr:col>
      <xdr:colOff>127000</xdr:colOff>
      <xdr:row>93</xdr:row>
      <xdr:rowOff>38100</xdr:rowOff>
    </xdr:to>
    <xdr:sp macro="" textlink="">
      <xdr:nvSpPr>
        <xdr:cNvPr id="25" name="Rechthoek: afgeronde hoeken 24">
          <a:extLst>
            <a:ext uri="{FF2B5EF4-FFF2-40B4-BE49-F238E27FC236}">
              <a16:creationId xmlns:a16="http://schemas.microsoft.com/office/drawing/2014/main" id="{4A8BE181-BDCC-4691-AFEF-078C9585394B}"/>
            </a:ext>
          </a:extLst>
        </xdr:cNvPr>
        <xdr:cNvSpPr/>
      </xdr:nvSpPr>
      <xdr:spPr>
        <a:xfrm>
          <a:off x="10462260" y="15636240"/>
          <a:ext cx="6954520" cy="18973800"/>
        </a:xfrm>
        <a:prstGeom prst="roundRect">
          <a:avLst>
            <a:gd name="adj" fmla="val 3800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23</xdr:col>
      <xdr:colOff>411480</xdr:colOff>
      <xdr:row>46</xdr:row>
      <xdr:rowOff>1295400</xdr:rowOff>
    </xdr:from>
    <xdr:to>
      <xdr:col>34</xdr:col>
      <xdr:colOff>304800</xdr:colOff>
      <xdr:row>93</xdr:row>
      <xdr:rowOff>50800</xdr:rowOff>
    </xdr:to>
    <xdr:sp macro="" textlink="">
      <xdr:nvSpPr>
        <xdr:cNvPr id="26" name="Rechthoek: afgeronde hoeken 25">
          <a:extLst>
            <a:ext uri="{FF2B5EF4-FFF2-40B4-BE49-F238E27FC236}">
              <a16:creationId xmlns:a16="http://schemas.microsoft.com/office/drawing/2014/main" id="{0A7DAB8C-7DD4-4A18-8E3D-35EC1E0EFFB5}"/>
            </a:ext>
          </a:extLst>
        </xdr:cNvPr>
        <xdr:cNvSpPr/>
      </xdr:nvSpPr>
      <xdr:spPr>
        <a:xfrm>
          <a:off x="17701260" y="15636240"/>
          <a:ext cx="7018020" cy="18986500"/>
        </a:xfrm>
        <a:prstGeom prst="roundRect">
          <a:avLst>
            <a:gd name="adj" fmla="val 2516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12</xdr:col>
      <xdr:colOff>469900</xdr:colOff>
      <xdr:row>65</xdr:row>
      <xdr:rowOff>127000</xdr:rowOff>
    </xdr:from>
    <xdr:to>
      <xdr:col>23</xdr:col>
      <xdr:colOff>63500</xdr:colOff>
      <xdr:row>92</xdr:row>
      <xdr:rowOff>139700</xdr:rowOff>
    </xdr:to>
    <xdr:sp macro="" textlink="" fLocksText="0">
      <xdr:nvSpPr>
        <xdr:cNvPr id="27" name="Tekstvak 26">
          <a:extLst>
            <a:ext uri="{FF2B5EF4-FFF2-40B4-BE49-F238E27FC236}">
              <a16:creationId xmlns:a16="http://schemas.microsoft.com/office/drawing/2014/main" id="{AEE971F5-06BF-40F9-9202-DB6068C76646}"/>
            </a:ext>
          </a:extLst>
        </xdr:cNvPr>
        <xdr:cNvSpPr txBox="1"/>
      </xdr:nvSpPr>
      <xdr:spPr>
        <a:xfrm>
          <a:off x="10551160" y="25539700"/>
          <a:ext cx="6802120" cy="8928100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000">
            <a:latin typeface="+mn-lt"/>
          </a:endParaRPr>
        </a:p>
      </xdr:txBody>
    </xdr:sp>
    <xdr:clientData/>
  </xdr:twoCellAnchor>
  <xdr:twoCellAnchor>
    <xdr:from>
      <xdr:col>23</xdr:col>
      <xdr:colOff>546100</xdr:colOff>
      <xdr:row>65</xdr:row>
      <xdr:rowOff>139700</xdr:rowOff>
    </xdr:from>
    <xdr:to>
      <xdr:col>34</xdr:col>
      <xdr:colOff>127000</xdr:colOff>
      <xdr:row>92</xdr:row>
      <xdr:rowOff>152400</xdr:rowOff>
    </xdr:to>
    <xdr:sp macro="" textlink="" fLocksText="0">
      <xdr:nvSpPr>
        <xdr:cNvPr id="28" name="Tekstvak 27">
          <a:extLst>
            <a:ext uri="{FF2B5EF4-FFF2-40B4-BE49-F238E27FC236}">
              <a16:creationId xmlns:a16="http://schemas.microsoft.com/office/drawing/2014/main" id="{16E0EA50-8CD6-47E1-8CB4-3FF26EDFF07D}"/>
            </a:ext>
          </a:extLst>
        </xdr:cNvPr>
        <xdr:cNvSpPr txBox="1"/>
      </xdr:nvSpPr>
      <xdr:spPr>
        <a:xfrm>
          <a:off x="17835880" y="25552400"/>
          <a:ext cx="6743700" cy="8928100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000">
            <a:latin typeface="+mn-lt"/>
          </a:endParaRP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279400</xdr:colOff>
      <xdr:row>30</xdr:row>
      <xdr:rowOff>50800</xdr:rowOff>
    </xdr:from>
    <xdr:to>
      <xdr:col>40</xdr:col>
      <xdr:colOff>406400</xdr:colOff>
      <xdr:row>133</xdr:row>
      <xdr:rowOff>228600</xdr:rowOff>
    </xdr:to>
    <xdr:sp macro="" textlink="">
      <xdr:nvSpPr>
        <xdr:cNvPr id="2" name="Rechthoek 1">
          <a:extLst>
            <a:ext uri="{FF2B5EF4-FFF2-40B4-BE49-F238E27FC236}">
              <a16:creationId xmlns:a16="http://schemas.microsoft.com/office/drawing/2014/main" id="{0E9B1584-A92E-481E-AFF5-D4C5E61B04A8}"/>
            </a:ext>
          </a:extLst>
        </xdr:cNvPr>
        <xdr:cNvSpPr/>
      </xdr:nvSpPr>
      <xdr:spPr>
        <a:xfrm>
          <a:off x="5697220" y="9263380"/>
          <a:ext cx="21386800" cy="25186640"/>
        </a:xfrm>
        <a:prstGeom prst="rect">
          <a:avLst/>
        </a:prstGeom>
        <a:noFill/>
        <a:ln w="381000"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twoCellAnchor>
    <xdr:from>
      <xdr:col>6</xdr:col>
      <xdr:colOff>98404</xdr:colOff>
      <xdr:row>115</xdr:row>
      <xdr:rowOff>107292</xdr:rowOff>
    </xdr:from>
    <xdr:to>
      <xdr:col>22</xdr:col>
      <xdr:colOff>249074</xdr:colOff>
      <xdr:row>130</xdr:row>
      <xdr:rowOff>193511</xdr:rowOff>
    </xdr:to>
    <xdr:sp macro="" textlink="">
      <xdr:nvSpPr>
        <xdr:cNvPr id="3" name="Rechthoek 2">
          <a:extLst>
            <a:ext uri="{FF2B5EF4-FFF2-40B4-BE49-F238E27FC236}">
              <a16:creationId xmlns:a16="http://schemas.microsoft.com/office/drawing/2014/main" id="{86506362-770A-4505-9949-5C625EC4292F}"/>
            </a:ext>
          </a:extLst>
        </xdr:cNvPr>
        <xdr:cNvSpPr/>
      </xdr:nvSpPr>
      <xdr:spPr>
        <a:xfrm rot="21418421">
          <a:off x="6110584" y="29939592"/>
          <a:ext cx="9660430" cy="3743819"/>
        </a:xfrm>
        <a:custGeom>
          <a:avLst/>
          <a:gdLst>
            <a:gd name="csX0" fmla="*/ 0 w 9660430"/>
            <a:gd name="csY0" fmla="*/ 0 h 3743819"/>
            <a:gd name="csX1" fmla="*/ 278448 w 9660430"/>
            <a:gd name="csY1" fmla="*/ 0 h 3743819"/>
            <a:gd name="csX2" fmla="*/ 556895 w 9660430"/>
            <a:gd name="csY2" fmla="*/ 0 h 3743819"/>
            <a:gd name="csX3" fmla="*/ 1125156 w 9660430"/>
            <a:gd name="csY3" fmla="*/ 0 h 3743819"/>
            <a:gd name="csX4" fmla="*/ 1886625 w 9660430"/>
            <a:gd name="csY4" fmla="*/ 0 h 3743819"/>
            <a:gd name="csX5" fmla="*/ 2358281 w 9660430"/>
            <a:gd name="csY5" fmla="*/ 0 h 3743819"/>
            <a:gd name="csX6" fmla="*/ 2926542 w 9660430"/>
            <a:gd name="csY6" fmla="*/ 0 h 3743819"/>
            <a:gd name="csX7" fmla="*/ 3398198 w 9660430"/>
            <a:gd name="csY7" fmla="*/ 0 h 3743819"/>
            <a:gd name="csX8" fmla="*/ 4063063 w 9660430"/>
            <a:gd name="csY8" fmla="*/ 0 h 3743819"/>
            <a:gd name="csX9" fmla="*/ 4438115 w 9660430"/>
            <a:gd name="csY9" fmla="*/ 0 h 3743819"/>
            <a:gd name="csX10" fmla="*/ 5102980 w 9660430"/>
            <a:gd name="csY10" fmla="*/ 0 h 3743819"/>
            <a:gd name="csX11" fmla="*/ 5574636 w 9660430"/>
            <a:gd name="csY11" fmla="*/ 0 h 3743819"/>
            <a:gd name="csX12" fmla="*/ 5949688 w 9660430"/>
            <a:gd name="csY12" fmla="*/ 0 h 3743819"/>
            <a:gd name="csX13" fmla="*/ 6421345 w 9660430"/>
            <a:gd name="csY13" fmla="*/ 0 h 3743819"/>
            <a:gd name="csX14" fmla="*/ 6893001 w 9660430"/>
            <a:gd name="csY14" fmla="*/ 0 h 3743819"/>
            <a:gd name="csX15" fmla="*/ 7268053 w 9660430"/>
            <a:gd name="csY15" fmla="*/ 0 h 3743819"/>
            <a:gd name="csX16" fmla="*/ 7546501 w 9660430"/>
            <a:gd name="csY16" fmla="*/ 0 h 3743819"/>
            <a:gd name="csX17" fmla="*/ 7921553 w 9660430"/>
            <a:gd name="csY17" fmla="*/ 0 h 3743819"/>
            <a:gd name="csX18" fmla="*/ 8296605 w 9660430"/>
            <a:gd name="csY18" fmla="*/ 0 h 3743819"/>
            <a:gd name="csX19" fmla="*/ 8671657 w 9660430"/>
            <a:gd name="csY19" fmla="*/ 0 h 3743819"/>
            <a:gd name="csX20" fmla="*/ 9046709 w 9660430"/>
            <a:gd name="csY20" fmla="*/ 0 h 3743819"/>
            <a:gd name="csX21" fmla="*/ 9660430 w 9660430"/>
            <a:gd name="csY21" fmla="*/ 0 h 3743819"/>
            <a:gd name="csX22" fmla="*/ 9660430 w 9660430"/>
            <a:gd name="csY22" fmla="*/ 534831 h 3743819"/>
            <a:gd name="csX23" fmla="*/ 9660430 w 9660430"/>
            <a:gd name="csY23" fmla="*/ 1107101 h 3743819"/>
            <a:gd name="csX24" fmla="*/ 9660430 w 9660430"/>
            <a:gd name="csY24" fmla="*/ 1679370 h 3743819"/>
            <a:gd name="csX25" fmla="*/ 9660430 w 9660430"/>
            <a:gd name="csY25" fmla="*/ 2176763 h 3743819"/>
            <a:gd name="csX26" fmla="*/ 9660430 w 9660430"/>
            <a:gd name="csY26" fmla="*/ 2711595 h 3743819"/>
            <a:gd name="csX27" fmla="*/ 9660430 w 9660430"/>
            <a:gd name="csY27" fmla="*/ 3208988 h 3743819"/>
            <a:gd name="csX28" fmla="*/ 9660430 w 9660430"/>
            <a:gd name="csY28" fmla="*/ 3743819 h 3743819"/>
            <a:gd name="csX29" fmla="*/ 8898961 w 9660430"/>
            <a:gd name="csY29" fmla="*/ 3743819 h 3743819"/>
            <a:gd name="csX30" fmla="*/ 8620513 w 9660430"/>
            <a:gd name="csY30" fmla="*/ 3743819 h 3743819"/>
            <a:gd name="csX31" fmla="*/ 8245461 w 9660430"/>
            <a:gd name="csY31" fmla="*/ 3743819 h 3743819"/>
            <a:gd name="csX32" fmla="*/ 7870409 w 9660430"/>
            <a:gd name="csY32" fmla="*/ 3743819 h 3743819"/>
            <a:gd name="csX33" fmla="*/ 7495357 w 9660430"/>
            <a:gd name="csY33" fmla="*/ 3743819 h 3743819"/>
            <a:gd name="csX34" fmla="*/ 6927097 w 9660430"/>
            <a:gd name="csY34" fmla="*/ 3743819 h 3743819"/>
            <a:gd name="csX35" fmla="*/ 6358836 w 9660430"/>
            <a:gd name="csY35" fmla="*/ 3743819 h 3743819"/>
            <a:gd name="csX36" fmla="*/ 6080388 w 9660430"/>
            <a:gd name="csY36" fmla="*/ 3743819 h 3743819"/>
            <a:gd name="csX37" fmla="*/ 5512128 w 9660430"/>
            <a:gd name="csY37" fmla="*/ 3743819 h 3743819"/>
            <a:gd name="csX38" fmla="*/ 4750659 w 9660430"/>
            <a:gd name="csY38" fmla="*/ 3743819 h 3743819"/>
            <a:gd name="csX39" fmla="*/ 4279002 w 9660430"/>
            <a:gd name="csY39" fmla="*/ 3743819 h 3743819"/>
            <a:gd name="csX40" fmla="*/ 3517533 w 9660430"/>
            <a:gd name="csY40" fmla="*/ 3743819 h 3743819"/>
            <a:gd name="csX41" fmla="*/ 2852668 w 9660430"/>
            <a:gd name="csY41" fmla="*/ 3743819 h 3743819"/>
            <a:gd name="csX42" fmla="*/ 2187803 w 9660430"/>
            <a:gd name="csY42" fmla="*/ 3743819 h 3743819"/>
            <a:gd name="csX43" fmla="*/ 1716147 w 9660430"/>
            <a:gd name="csY43" fmla="*/ 3743819 h 3743819"/>
            <a:gd name="csX44" fmla="*/ 1437699 w 9660430"/>
            <a:gd name="csY44" fmla="*/ 3743819 h 3743819"/>
            <a:gd name="csX45" fmla="*/ 869439 w 9660430"/>
            <a:gd name="csY45" fmla="*/ 3743819 h 3743819"/>
            <a:gd name="csX46" fmla="*/ 0 w 9660430"/>
            <a:gd name="csY46" fmla="*/ 3743819 h 3743819"/>
            <a:gd name="csX47" fmla="*/ 0 w 9660430"/>
            <a:gd name="csY47" fmla="*/ 3208988 h 3743819"/>
            <a:gd name="csX48" fmla="*/ 0 w 9660430"/>
            <a:gd name="csY48" fmla="*/ 2749033 h 3743819"/>
            <a:gd name="csX49" fmla="*/ 0 w 9660430"/>
            <a:gd name="csY49" fmla="*/ 2289078 h 3743819"/>
            <a:gd name="csX50" fmla="*/ 0 w 9660430"/>
            <a:gd name="csY50" fmla="*/ 1866561 h 3743819"/>
            <a:gd name="csX51" fmla="*/ 0 w 9660430"/>
            <a:gd name="csY51" fmla="*/ 1369168 h 3743819"/>
            <a:gd name="csX52" fmla="*/ 0 w 9660430"/>
            <a:gd name="csY52" fmla="*/ 946651 h 3743819"/>
            <a:gd name="csX53" fmla="*/ 0 w 9660430"/>
            <a:gd name="csY53" fmla="*/ 0 h 3743819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  <a:cxn ang="0">
              <a:pos x="csX47" y="csY47"/>
            </a:cxn>
            <a:cxn ang="0">
              <a:pos x="csX48" y="csY48"/>
            </a:cxn>
            <a:cxn ang="0">
              <a:pos x="csX49" y="csY49"/>
            </a:cxn>
            <a:cxn ang="0">
              <a:pos x="csX50" y="csY50"/>
            </a:cxn>
            <a:cxn ang="0">
              <a:pos x="csX51" y="csY51"/>
            </a:cxn>
            <a:cxn ang="0">
              <a:pos x="csX52" y="csY52"/>
            </a:cxn>
            <a:cxn ang="0">
              <a:pos x="csX53" y="csY53"/>
            </a:cxn>
          </a:cxnLst>
          <a:rect l="l" t="t" r="r" b="b"/>
          <a:pathLst>
            <a:path w="9660430" h="3743819" extrusionOk="0">
              <a:moveTo>
                <a:pt x="0" y="0"/>
              </a:moveTo>
              <a:cubicBezTo>
                <a:pt x="77888" y="-8415"/>
                <a:pt x="170354" y="4459"/>
                <a:pt x="278448" y="0"/>
              </a:cubicBezTo>
              <a:cubicBezTo>
                <a:pt x="386542" y="-4459"/>
                <a:pt x="431029" y="8894"/>
                <a:pt x="556895" y="0"/>
              </a:cubicBezTo>
              <a:cubicBezTo>
                <a:pt x="682761" y="-8894"/>
                <a:pt x="909821" y="34610"/>
                <a:pt x="1125156" y="0"/>
              </a:cubicBezTo>
              <a:cubicBezTo>
                <a:pt x="1340491" y="-34610"/>
                <a:pt x="1506933" y="22932"/>
                <a:pt x="1886625" y="0"/>
              </a:cubicBezTo>
              <a:cubicBezTo>
                <a:pt x="2266317" y="-22932"/>
                <a:pt x="2234172" y="39037"/>
                <a:pt x="2358281" y="0"/>
              </a:cubicBezTo>
              <a:cubicBezTo>
                <a:pt x="2482390" y="-39037"/>
                <a:pt x="2715024" y="57762"/>
                <a:pt x="2926542" y="0"/>
              </a:cubicBezTo>
              <a:cubicBezTo>
                <a:pt x="3138060" y="-57762"/>
                <a:pt x="3261178" y="48914"/>
                <a:pt x="3398198" y="0"/>
              </a:cubicBezTo>
              <a:cubicBezTo>
                <a:pt x="3535218" y="-48914"/>
                <a:pt x="3846920" y="32460"/>
                <a:pt x="4063063" y="0"/>
              </a:cubicBezTo>
              <a:cubicBezTo>
                <a:pt x="4279207" y="-32460"/>
                <a:pt x="4343834" y="23072"/>
                <a:pt x="4438115" y="0"/>
              </a:cubicBezTo>
              <a:cubicBezTo>
                <a:pt x="4532396" y="-23072"/>
                <a:pt x="4945611" y="13602"/>
                <a:pt x="5102980" y="0"/>
              </a:cubicBezTo>
              <a:cubicBezTo>
                <a:pt x="5260350" y="-13602"/>
                <a:pt x="5442473" y="2531"/>
                <a:pt x="5574636" y="0"/>
              </a:cubicBezTo>
              <a:cubicBezTo>
                <a:pt x="5706799" y="-2531"/>
                <a:pt x="5837860" y="6156"/>
                <a:pt x="5949688" y="0"/>
              </a:cubicBezTo>
              <a:cubicBezTo>
                <a:pt x="6061516" y="-6156"/>
                <a:pt x="6289400" y="22118"/>
                <a:pt x="6421345" y="0"/>
              </a:cubicBezTo>
              <a:cubicBezTo>
                <a:pt x="6553290" y="-22118"/>
                <a:pt x="6794580" y="47384"/>
                <a:pt x="6893001" y="0"/>
              </a:cubicBezTo>
              <a:cubicBezTo>
                <a:pt x="6991422" y="-47384"/>
                <a:pt x="7083021" y="28071"/>
                <a:pt x="7268053" y="0"/>
              </a:cubicBezTo>
              <a:cubicBezTo>
                <a:pt x="7453085" y="-28071"/>
                <a:pt x="7420363" y="12845"/>
                <a:pt x="7546501" y="0"/>
              </a:cubicBezTo>
              <a:cubicBezTo>
                <a:pt x="7672639" y="-12845"/>
                <a:pt x="7814580" y="44542"/>
                <a:pt x="7921553" y="0"/>
              </a:cubicBezTo>
              <a:cubicBezTo>
                <a:pt x="8028526" y="-44542"/>
                <a:pt x="8191856" y="33358"/>
                <a:pt x="8296605" y="0"/>
              </a:cubicBezTo>
              <a:cubicBezTo>
                <a:pt x="8401354" y="-33358"/>
                <a:pt x="8560958" y="23861"/>
                <a:pt x="8671657" y="0"/>
              </a:cubicBezTo>
              <a:cubicBezTo>
                <a:pt x="8782356" y="-23861"/>
                <a:pt x="8951041" y="17355"/>
                <a:pt x="9046709" y="0"/>
              </a:cubicBezTo>
              <a:cubicBezTo>
                <a:pt x="9142377" y="-17355"/>
                <a:pt x="9361437" y="5364"/>
                <a:pt x="9660430" y="0"/>
              </a:cubicBezTo>
              <a:cubicBezTo>
                <a:pt x="9679332" y="123128"/>
                <a:pt x="9626453" y="300926"/>
                <a:pt x="9660430" y="534831"/>
              </a:cubicBezTo>
              <a:cubicBezTo>
                <a:pt x="9694407" y="768736"/>
                <a:pt x="9634997" y="977726"/>
                <a:pt x="9660430" y="1107101"/>
              </a:cubicBezTo>
              <a:cubicBezTo>
                <a:pt x="9685863" y="1236476"/>
                <a:pt x="9604993" y="1493019"/>
                <a:pt x="9660430" y="1679370"/>
              </a:cubicBezTo>
              <a:cubicBezTo>
                <a:pt x="9715867" y="1865721"/>
                <a:pt x="9614135" y="2027376"/>
                <a:pt x="9660430" y="2176763"/>
              </a:cubicBezTo>
              <a:cubicBezTo>
                <a:pt x="9706725" y="2326150"/>
                <a:pt x="9651900" y="2482869"/>
                <a:pt x="9660430" y="2711595"/>
              </a:cubicBezTo>
              <a:cubicBezTo>
                <a:pt x="9668960" y="2940321"/>
                <a:pt x="9614190" y="2972573"/>
                <a:pt x="9660430" y="3208988"/>
              </a:cubicBezTo>
              <a:cubicBezTo>
                <a:pt x="9706670" y="3445403"/>
                <a:pt x="9654788" y="3506587"/>
                <a:pt x="9660430" y="3743819"/>
              </a:cubicBezTo>
              <a:cubicBezTo>
                <a:pt x="9443828" y="3788756"/>
                <a:pt x="9191734" y="3662736"/>
                <a:pt x="8898961" y="3743819"/>
              </a:cubicBezTo>
              <a:cubicBezTo>
                <a:pt x="8606188" y="3824902"/>
                <a:pt x="8723106" y="3717797"/>
                <a:pt x="8620513" y="3743819"/>
              </a:cubicBezTo>
              <a:cubicBezTo>
                <a:pt x="8517920" y="3769841"/>
                <a:pt x="8374935" y="3717133"/>
                <a:pt x="8245461" y="3743819"/>
              </a:cubicBezTo>
              <a:cubicBezTo>
                <a:pt x="8115987" y="3770505"/>
                <a:pt x="7945817" y="3701780"/>
                <a:pt x="7870409" y="3743819"/>
              </a:cubicBezTo>
              <a:cubicBezTo>
                <a:pt x="7795001" y="3785858"/>
                <a:pt x="7629931" y="3703849"/>
                <a:pt x="7495357" y="3743819"/>
              </a:cubicBezTo>
              <a:cubicBezTo>
                <a:pt x="7360783" y="3783789"/>
                <a:pt x="7073963" y="3704413"/>
                <a:pt x="6927097" y="3743819"/>
              </a:cubicBezTo>
              <a:cubicBezTo>
                <a:pt x="6780231" y="3783225"/>
                <a:pt x="6520349" y="3724575"/>
                <a:pt x="6358836" y="3743819"/>
              </a:cubicBezTo>
              <a:cubicBezTo>
                <a:pt x="6197323" y="3763063"/>
                <a:pt x="6182563" y="3743189"/>
                <a:pt x="6080388" y="3743819"/>
              </a:cubicBezTo>
              <a:cubicBezTo>
                <a:pt x="5978213" y="3744449"/>
                <a:pt x="5663118" y="3695720"/>
                <a:pt x="5512128" y="3743819"/>
              </a:cubicBezTo>
              <a:cubicBezTo>
                <a:pt x="5361138" y="3791918"/>
                <a:pt x="5033521" y="3737134"/>
                <a:pt x="4750659" y="3743819"/>
              </a:cubicBezTo>
              <a:cubicBezTo>
                <a:pt x="4467797" y="3750504"/>
                <a:pt x="4481235" y="3727227"/>
                <a:pt x="4279002" y="3743819"/>
              </a:cubicBezTo>
              <a:cubicBezTo>
                <a:pt x="4076769" y="3760411"/>
                <a:pt x="3750818" y="3709022"/>
                <a:pt x="3517533" y="3743819"/>
              </a:cubicBezTo>
              <a:cubicBezTo>
                <a:pt x="3284248" y="3778616"/>
                <a:pt x="3029299" y="3702008"/>
                <a:pt x="2852668" y="3743819"/>
              </a:cubicBezTo>
              <a:cubicBezTo>
                <a:pt x="2676038" y="3785630"/>
                <a:pt x="2382419" y="3696235"/>
                <a:pt x="2187803" y="3743819"/>
              </a:cubicBezTo>
              <a:cubicBezTo>
                <a:pt x="1993187" y="3791403"/>
                <a:pt x="1880484" y="3712923"/>
                <a:pt x="1716147" y="3743819"/>
              </a:cubicBezTo>
              <a:cubicBezTo>
                <a:pt x="1551810" y="3774715"/>
                <a:pt x="1497043" y="3713647"/>
                <a:pt x="1437699" y="3743819"/>
              </a:cubicBezTo>
              <a:cubicBezTo>
                <a:pt x="1378355" y="3773991"/>
                <a:pt x="1103326" y="3698963"/>
                <a:pt x="869439" y="3743819"/>
              </a:cubicBezTo>
              <a:cubicBezTo>
                <a:pt x="635552" y="3788675"/>
                <a:pt x="329415" y="3724696"/>
                <a:pt x="0" y="3743819"/>
              </a:cubicBezTo>
              <a:cubicBezTo>
                <a:pt x="-19449" y="3489538"/>
                <a:pt x="42918" y="3446575"/>
                <a:pt x="0" y="3208988"/>
              </a:cubicBezTo>
              <a:cubicBezTo>
                <a:pt x="-42918" y="2971401"/>
                <a:pt x="9227" y="2909569"/>
                <a:pt x="0" y="2749033"/>
              </a:cubicBezTo>
              <a:cubicBezTo>
                <a:pt x="-9227" y="2588498"/>
                <a:pt x="46955" y="2443356"/>
                <a:pt x="0" y="2289078"/>
              </a:cubicBezTo>
              <a:cubicBezTo>
                <a:pt x="-46955" y="2134800"/>
                <a:pt x="1895" y="1951321"/>
                <a:pt x="0" y="1866561"/>
              </a:cubicBezTo>
              <a:cubicBezTo>
                <a:pt x="-1895" y="1781801"/>
                <a:pt x="2967" y="1474874"/>
                <a:pt x="0" y="1369168"/>
              </a:cubicBezTo>
              <a:cubicBezTo>
                <a:pt x="-2967" y="1263462"/>
                <a:pt x="40158" y="1069920"/>
                <a:pt x="0" y="946651"/>
              </a:cubicBezTo>
              <a:cubicBezTo>
                <a:pt x="-40158" y="823382"/>
                <a:pt x="3364" y="272951"/>
                <a:pt x="0" y="0"/>
              </a:cubicBezTo>
              <a:close/>
            </a:path>
          </a:pathLst>
        </a:custGeom>
        <a:noFill/>
        <a:ln w="127000">
          <a:solidFill>
            <a:srgbClr val="00B0F0"/>
          </a:solidFill>
          <a:extLst>
            <a:ext uri="{C807C97D-BFC1-408E-A445-0C87EB9F89A2}">
              <ask:lineSketchStyleProps xmlns:ask="http://schemas.microsoft.com/office/drawing/2018/sketchyshapes" sd="681359694">
                <a:prstGeom prst="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twoCellAnchor>
    <xdr:from>
      <xdr:col>22</xdr:col>
      <xdr:colOff>320040</xdr:colOff>
      <xdr:row>83</xdr:row>
      <xdr:rowOff>15240</xdr:rowOff>
    </xdr:from>
    <xdr:to>
      <xdr:col>38</xdr:col>
      <xdr:colOff>101600</xdr:colOff>
      <xdr:row>97</xdr:row>
      <xdr:rowOff>190500</xdr:rowOff>
    </xdr:to>
    <xdr:sp macro="" textlink="">
      <xdr:nvSpPr>
        <xdr:cNvPr id="4" name="Rechthoek: afgeronde hoeken 3">
          <a:extLst>
            <a:ext uri="{FF2B5EF4-FFF2-40B4-BE49-F238E27FC236}">
              <a16:creationId xmlns:a16="http://schemas.microsoft.com/office/drawing/2014/main" id="{831AD085-CF4F-4F68-AAC6-9046B918447B}"/>
            </a:ext>
          </a:extLst>
        </xdr:cNvPr>
        <xdr:cNvSpPr/>
      </xdr:nvSpPr>
      <xdr:spPr>
        <a:xfrm>
          <a:off x="15841980" y="22044660"/>
          <a:ext cx="9657080" cy="3589020"/>
        </a:xfrm>
        <a:custGeom>
          <a:avLst/>
          <a:gdLst>
            <a:gd name="csX0" fmla="*/ 0 w 9657080"/>
            <a:gd name="csY0" fmla="*/ 598182 h 3589020"/>
            <a:gd name="csX1" fmla="*/ 598182 w 9657080"/>
            <a:gd name="csY1" fmla="*/ 0 h 3589020"/>
            <a:gd name="csX2" fmla="*/ 908408 w 9657080"/>
            <a:gd name="csY2" fmla="*/ 0 h 3589020"/>
            <a:gd name="csX3" fmla="*/ 1557063 w 9657080"/>
            <a:gd name="csY3" fmla="*/ 0 h 3589020"/>
            <a:gd name="csX4" fmla="*/ 2121111 w 9657080"/>
            <a:gd name="csY4" fmla="*/ 0 h 3589020"/>
            <a:gd name="csX5" fmla="*/ 2854373 w 9657080"/>
            <a:gd name="csY5" fmla="*/ 0 h 3589020"/>
            <a:gd name="csX6" fmla="*/ 3587635 w 9657080"/>
            <a:gd name="csY6" fmla="*/ 0 h 3589020"/>
            <a:gd name="csX7" fmla="*/ 4236290 w 9657080"/>
            <a:gd name="csY7" fmla="*/ 0 h 3589020"/>
            <a:gd name="csX8" fmla="*/ 4715730 w 9657080"/>
            <a:gd name="csY8" fmla="*/ 0 h 3589020"/>
            <a:gd name="csX9" fmla="*/ 5110564 w 9657080"/>
            <a:gd name="csY9" fmla="*/ 0 h 3589020"/>
            <a:gd name="csX10" fmla="*/ 5674612 w 9657080"/>
            <a:gd name="csY10" fmla="*/ 0 h 3589020"/>
            <a:gd name="csX11" fmla="*/ 6154052 w 9657080"/>
            <a:gd name="csY11" fmla="*/ 0 h 3589020"/>
            <a:gd name="csX12" fmla="*/ 6718100 w 9657080"/>
            <a:gd name="csY12" fmla="*/ 0 h 3589020"/>
            <a:gd name="csX13" fmla="*/ 7028326 w 9657080"/>
            <a:gd name="csY13" fmla="*/ 0 h 3589020"/>
            <a:gd name="csX14" fmla="*/ 7338552 w 9657080"/>
            <a:gd name="csY14" fmla="*/ 0 h 3589020"/>
            <a:gd name="csX15" fmla="*/ 7987207 w 9657080"/>
            <a:gd name="csY15" fmla="*/ 0 h 3589020"/>
            <a:gd name="csX16" fmla="*/ 8551255 w 9657080"/>
            <a:gd name="csY16" fmla="*/ 0 h 3589020"/>
            <a:gd name="csX17" fmla="*/ 9058898 w 9657080"/>
            <a:gd name="csY17" fmla="*/ 0 h 3589020"/>
            <a:gd name="csX18" fmla="*/ 9657080 w 9657080"/>
            <a:gd name="csY18" fmla="*/ 598182 h 3589020"/>
            <a:gd name="csX19" fmla="*/ 9657080 w 9657080"/>
            <a:gd name="csY19" fmla="*/ 1220273 h 3589020"/>
            <a:gd name="csX20" fmla="*/ 9657080 w 9657080"/>
            <a:gd name="csY20" fmla="*/ 1770583 h 3589020"/>
            <a:gd name="csX21" fmla="*/ 9657080 w 9657080"/>
            <a:gd name="csY21" fmla="*/ 2344821 h 3589020"/>
            <a:gd name="csX22" fmla="*/ 9657080 w 9657080"/>
            <a:gd name="csY22" fmla="*/ 2990838 h 3589020"/>
            <a:gd name="csX23" fmla="*/ 9058898 w 9657080"/>
            <a:gd name="csY23" fmla="*/ 3589020 h 3589020"/>
            <a:gd name="csX24" fmla="*/ 8494850 w 9657080"/>
            <a:gd name="csY24" fmla="*/ 3589020 h 3589020"/>
            <a:gd name="csX25" fmla="*/ 8184624 w 9657080"/>
            <a:gd name="csY25" fmla="*/ 3589020 h 3589020"/>
            <a:gd name="csX26" fmla="*/ 7789791 w 9657080"/>
            <a:gd name="csY26" fmla="*/ 3589020 h 3589020"/>
            <a:gd name="csX27" fmla="*/ 7225743 w 9657080"/>
            <a:gd name="csY27" fmla="*/ 3589020 h 3589020"/>
            <a:gd name="csX28" fmla="*/ 6915517 w 9657080"/>
            <a:gd name="csY28" fmla="*/ 3589020 h 3589020"/>
            <a:gd name="csX29" fmla="*/ 6351469 w 9657080"/>
            <a:gd name="csY29" fmla="*/ 3589020 h 3589020"/>
            <a:gd name="csX30" fmla="*/ 6041243 w 9657080"/>
            <a:gd name="csY30" fmla="*/ 3589020 h 3589020"/>
            <a:gd name="csX31" fmla="*/ 5477195 w 9657080"/>
            <a:gd name="csY31" fmla="*/ 3589020 h 3589020"/>
            <a:gd name="csX32" fmla="*/ 4913147 w 9657080"/>
            <a:gd name="csY32" fmla="*/ 3589020 h 3589020"/>
            <a:gd name="csX33" fmla="*/ 4264492 w 9657080"/>
            <a:gd name="csY33" fmla="*/ 3589020 h 3589020"/>
            <a:gd name="csX34" fmla="*/ 3785052 w 9657080"/>
            <a:gd name="csY34" fmla="*/ 3589020 h 3589020"/>
            <a:gd name="csX35" fmla="*/ 3221004 w 9657080"/>
            <a:gd name="csY35" fmla="*/ 3589020 h 3589020"/>
            <a:gd name="csX36" fmla="*/ 2741563 w 9657080"/>
            <a:gd name="csY36" fmla="*/ 3589020 h 3589020"/>
            <a:gd name="csX37" fmla="*/ 2346730 w 9657080"/>
            <a:gd name="csY37" fmla="*/ 3589020 h 3589020"/>
            <a:gd name="csX38" fmla="*/ 1951897 w 9657080"/>
            <a:gd name="csY38" fmla="*/ 3589020 h 3589020"/>
            <a:gd name="csX39" fmla="*/ 1641670 w 9657080"/>
            <a:gd name="csY39" fmla="*/ 3589020 h 3589020"/>
            <a:gd name="csX40" fmla="*/ 1246837 w 9657080"/>
            <a:gd name="csY40" fmla="*/ 3589020 h 3589020"/>
            <a:gd name="csX41" fmla="*/ 598182 w 9657080"/>
            <a:gd name="csY41" fmla="*/ 3589020 h 3589020"/>
            <a:gd name="csX42" fmla="*/ 0 w 9657080"/>
            <a:gd name="csY42" fmla="*/ 2990838 h 3589020"/>
            <a:gd name="csX43" fmla="*/ 0 w 9657080"/>
            <a:gd name="csY43" fmla="*/ 2440527 h 3589020"/>
            <a:gd name="csX44" fmla="*/ 0 w 9657080"/>
            <a:gd name="csY44" fmla="*/ 1914143 h 3589020"/>
            <a:gd name="csX45" fmla="*/ 0 w 9657080"/>
            <a:gd name="csY45" fmla="*/ 1363832 h 3589020"/>
            <a:gd name="csX46" fmla="*/ 0 w 9657080"/>
            <a:gd name="csY46" fmla="*/ 598182 h 3589020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</a:cxnLst>
          <a:rect l="l" t="t" r="r" b="b"/>
          <a:pathLst>
            <a:path w="9657080" h="3589020" extrusionOk="0">
              <a:moveTo>
                <a:pt x="0" y="598182"/>
              </a:moveTo>
              <a:cubicBezTo>
                <a:pt x="-43977" y="340424"/>
                <a:pt x="283223" y="4120"/>
                <a:pt x="598182" y="0"/>
              </a:cubicBezTo>
              <a:cubicBezTo>
                <a:pt x="690374" y="-34368"/>
                <a:pt x="768762" y="23249"/>
                <a:pt x="908408" y="0"/>
              </a:cubicBezTo>
              <a:cubicBezTo>
                <a:pt x="1048054" y="-23249"/>
                <a:pt x="1324679" y="49748"/>
                <a:pt x="1557063" y="0"/>
              </a:cubicBezTo>
              <a:cubicBezTo>
                <a:pt x="1789448" y="-49748"/>
                <a:pt x="1868053" y="24780"/>
                <a:pt x="2121111" y="0"/>
              </a:cubicBezTo>
              <a:cubicBezTo>
                <a:pt x="2374169" y="-24780"/>
                <a:pt x="2674366" y="17948"/>
                <a:pt x="2854373" y="0"/>
              </a:cubicBezTo>
              <a:cubicBezTo>
                <a:pt x="3034380" y="-17948"/>
                <a:pt x="3278528" y="4454"/>
                <a:pt x="3587635" y="0"/>
              </a:cubicBezTo>
              <a:cubicBezTo>
                <a:pt x="3896742" y="-4454"/>
                <a:pt x="4100103" y="67406"/>
                <a:pt x="4236290" y="0"/>
              </a:cubicBezTo>
              <a:cubicBezTo>
                <a:pt x="4372478" y="-67406"/>
                <a:pt x="4487092" y="19324"/>
                <a:pt x="4715730" y="0"/>
              </a:cubicBezTo>
              <a:cubicBezTo>
                <a:pt x="4944368" y="-19324"/>
                <a:pt x="5018374" y="3640"/>
                <a:pt x="5110564" y="0"/>
              </a:cubicBezTo>
              <a:cubicBezTo>
                <a:pt x="5202754" y="-3640"/>
                <a:pt x="5407708" y="50042"/>
                <a:pt x="5674612" y="0"/>
              </a:cubicBezTo>
              <a:cubicBezTo>
                <a:pt x="5941516" y="-50042"/>
                <a:pt x="6054438" y="44787"/>
                <a:pt x="6154052" y="0"/>
              </a:cubicBezTo>
              <a:cubicBezTo>
                <a:pt x="6253666" y="-44787"/>
                <a:pt x="6448858" y="29490"/>
                <a:pt x="6718100" y="0"/>
              </a:cubicBezTo>
              <a:cubicBezTo>
                <a:pt x="6987342" y="-29490"/>
                <a:pt x="6942700" y="11896"/>
                <a:pt x="7028326" y="0"/>
              </a:cubicBezTo>
              <a:cubicBezTo>
                <a:pt x="7113952" y="-11896"/>
                <a:pt x="7230205" y="29820"/>
                <a:pt x="7338552" y="0"/>
              </a:cubicBezTo>
              <a:cubicBezTo>
                <a:pt x="7446899" y="-29820"/>
                <a:pt x="7834067" y="56436"/>
                <a:pt x="7987207" y="0"/>
              </a:cubicBezTo>
              <a:cubicBezTo>
                <a:pt x="8140348" y="-56436"/>
                <a:pt x="8384062" y="47810"/>
                <a:pt x="8551255" y="0"/>
              </a:cubicBezTo>
              <a:cubicBezTo>
                <a:pt x="8718448" y="-47810"/>
                <a:pt x="8869319" y="2172"/>
                <a:pt x="9058898" y="0"/>
              </a:cubicBezTo>
              <a:cubicBezTo>
                <a:pt x="9346841" y="-18644"/>
                <a:pt x="9680456" y="255230"/>
                <a:pt x="9657080" y="598182"/>
              </a:cubicBezTo>
              <a:cubicBezTo>
                <a:pt x="9718727" y="801413"/>
                <a:pt x="9653773" y="936265"/>
                <a:pt x="9657080" y="1220273"/>
              </a:cubicBezTo>
              <a:cubicBezTo>
                <a:pt x="9660387" y="1504281"/>
                <a:pt x="9615700" y="1568093"/>
                <a:pt x="9657080" y="1770583"/>
              </a:cubicBezTo>
              <a:cubicBezTo>
                <a:pt x="9698460" y="1973073"/>
                <a:pt x="9643460" y="2134665"/>
                <a:pt x="9657080" y="2344821"/>
              </a:cubicBezTo>
              <a:cubicBezTo>
                <a:pt x="9670700" y="2554977"/>
                <a:pt x="9597672" y="2749108"/>
                <a:pt x="9657080" y="2990838"/>
              </a:cubicBezTo>
              <a:cubicBezTo>
                <a:pt x="9739528" y="3367320"/>
                <a:pt x="9385813" y="3582408"/>
                <a:pt x="9058898" y="3589020"/>
              </a:cubicBezTo>
              <a:cubicBezTo>
                <a:pt x="8808726" y="3637621"/>
                <a:pt x="8763681" y="3565786"/>
                <a:pt x="8494850" y="3589020"/>
              </a:cubicBezTo>
              <a:cubicBezTo>
                <a:pt x="8226019" y="3612254"/>
                <a:pt x="8281681" y="3588562"/>
                <a:pt x="8184624" y="3589020"/>
              </a:cubicBezTo>
              <a:cubicBezTo>
                <a:pt x="8087567" y="3589478"/>
                <a:pt x="7874081" y="3588413"/>
                <a:pt x="7789791" y="3589020"/>
              </a:cubicBezTo>
              <a:cubicBezTo>
                <a:pt x="7705501" y="3589627"/>
                <a:pt x="7386125" y="3565357"/>
                <a:pt x="7225743" y="3589020"/>
              </a:cubicBezTo>
              <a:cubicBezTo>
                <a:pt x="7065361" y="3612683"/>
                <a:pt x="6983835" y="3553930"/>
                <a:pt x="6915517" y="3589020"/>
              </a:cubicBezTo>
              <a:cubicBezTo>
                <a:pt x="6847199" y="3624110"/>
                <a:pt x="6480904" y="3534705"/>
                <a:pt x="6351469" y="3589020"/>
              </a:cubicBezTo>
              <a:cubicBezTo>
                <a:pt x="6222034" y="3643335"/>
                <a:pt x="6150569" y="3559756"/>
                <a:pt x="6041243" y="3589020"/>
              </a:cubicBezTo>
              <a:cubicBezTo>
                <a:pt x="5931917" y="3618284"/>
                <a:pt x="5739076" y="3583419"/>
                <a:pt x="5477195" y="3589020"/>
              </a:cubicBezTo>
              <a:cubicBezTo>
                <a:pt x="5215314" y="3594621"/>
                <a:pt x="5157714" y="3528959"/>
                <a:pt x="4913147" y="3589020"/>
              </a:cubicBezTo>
              <a:cubicBezTo>
                <a:pt x="4668580" y="3649081"/>
                <a:pt x="4488997" y="3551888"/>
                <a:pt x="4264492" y="3589020"/>
              </a:cubicBezTo>
              <a:cubicBezTo>
                <a:pt x="4039987" y="3626152"/>
                <a:pt x="4024564" y="3580107"/>
                <a:pt x="3785052" y="3589020"/>
              </a:cubicBezTo>
              <a:cubicBezTo>
                <a:pt x="3545540" y="3597933"/>
                <a:pt x="3375230" y="3521688"/>
                <a:pt x="3221004" y="3589020"/>
              </a:cubicBezTo>
              <a:cubicBezTo>
                <a:pt x="3066778" y="3656352"/>
                <a:pt x="2962690" y="3579885"/>
                <a:pt x="2741563" y="3589020"/>
              </a:cubicBezTo>
              <a:cubicBezTo>
                <a:pt x="2520436" y="3598155"/>
                <a:pt x="2508437" y="3561364"/>
                <a:pt x="2346730" y="3589020"/>
              </a:cubicBezTo>
              <a:cubicBezTo>
                <a:pt x="2185023" y="3616676"/>
                <a:pt x="2104839" y="3585903"/>
                <a:pt x="1951897" y="3589020"/>
              </a:cubicBezTo>
              <a:cubicBezTo>
                <a:pt x="1798955" y="3592137"/>
                <a:pt x="1706222" y="3570223"/>
                <a:pt x="1641670" y="3589020"/>
              </a:cubicBezTo>
              <a:cubicBezTo>
                <a:pt x="1577118" y="3607817"/>
                <a:pt x="1436260" y="3584099"/>
                <a:pt x="1246837" y="3589020"/>
              </a:cubicBezTo>
              <a:cubicBezTo>
                <a:pt x="1057414" y="3593941"/>
                <a:pt x="914579" y="3528836"/>
                <a:pt x="598182" y="3589020"/>
              </a:cubicBezTo>
              <a:cubicBezTo>
                <a:pt x="273041" y="3662945"/>
                <a:pt x="-68834" y="3283138"/>
                <a:pt x="0" y="2990838"/>
              </a:cubicBezTo>
              <a:cubicBezTo>
                <a:pt x="-59350" y="2767884"/>
                <a:pt x="51391" y="2619109"/>
                <a:pt x="0" y="2440527"/>
              </a:cubicBezTo>
              <a:cubicBezTo>
                <a:pt x="-51391" y="2261945"/>
                <a:pt x="61047" y="2115799"/>
                <a:pt x="0" y="1914143"/>
              </a:cubicBezTo>
              <a:cubicBezTo>
                <a:pt x="-61047" y="1712487"/>
                <a:pt x="23963" y="1578049"/>
                <a:pt x="0" y="1363832"/>
              </a:cubicBezTo>
              <a:cubicBezTo>
                <a:pt x="-23963" y="1149615"/>
                <a:pt x="45984" y="879693"/>
                <a:pt x="0" y="598182"/>
              </a:cubicBezTo>
              <a:close/>
            </a:path>
          </a:pathLst>
        </a:custGeom>
        <a:noFill/>
        <a:ln w="127000" cmpd="dbl">
          <a:solidFill>
            <a:srgbClr val="FFC000"/>
          </a:solidFill>
          <a:prstDash val="solid"/>
          <a:extLst>
            <a:ext uri="{C807C97D-BFC1-408E-A445-0C87EB9F89A2}">
              <ask:lineSketchStyleProps xmlns:ask="http://schemas.microsoft.com/office/drawing/2018/sketchyshapes" sd="3453261900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twoCellAnchor>
    <xdr:from>
      <xdr:col>23</xdr:col>
      <xdr:colOff>104140</xdr:colOff>
      <xdr:row>113</xdr:row>
      <xdr:rowOff>213360</xdr:rowOff>
    </xdr:from>
    <xdr:to>
      <xdr:col>39</xdr:col>
      <xdr:colOff>317500</xdr:colOff>
      <xdr:row>132</xdr:row>
      <xdr:rowOff>137160</xdr:rowOff>
    </xdr:to>
    <xdr:sp macro="" textlink="">
      <xdr:nvSpPr>
        <xdr:cNvPr id="5" name="Rechthoek: afgeronde hoeken 4">
          <a:extLst>
            <a:ext uri="{FF2B5EF4-FFF2-40B4-BE49-F238E27FC236}">
              <a16:creationId xmlns:a16="http://schemas.microsoft.com/office/drawing/2014/main" id="{CA209673-0090-4DD1-B3CA-A91521426FC0}"/>
            </a:ext>
          </a:extLst>
        </xdr:cNvPr>
        <xdr:cNvSpPr/>
      </xdr:nvSpPr>
      <xdr:spPr>
        <a:xfrm>
          <a:off x="16220440" y="29557980"/>
          <a:ext cx="10134600" cy="4556760"/>
        </a:xfrm>
        <a:custGeom>
          <a:avLst/>
          <a:gdLst>
            <a:gd name="csX0" fmla="*/ 0 w 10134600"/>
            <a:gd name="csY0" fmla="*/ 759475 h 4556760"/>
            <a:gd name="csX1" fmla="*/ 759475 w 10134600"/>
            <a:gd name="csY1" fmla="*/ 0 h 4556760"/>
            <a:gd name="csX2" fmla="*/ 1506165 w 10134600"/>
            <a:gd name="csY2" fmla="*/ 0 h 4556760"/>
            <a:gd name="csX3" fmla="*/ 1822072 w 10134600"/>
            <a:gd name="csY3" fmla="*/ 0 h 4556760"/>
            <a:gd name="csX4" fmla="*/ 2137979 w 10134600"/>
            <a:gd name="csY4" fmla="*/ 0 h 4556760"/>
            <a:gd name="csX5" fmla="*/ 2453886 w 10134600"/>
            <a:gd name="csY5" fmla="*/ 0 h 4556760"/>
            <a:gd name="csX6" fmla="*/ 3200576 w 10134600"/>
            <a:gd name="csY6" fmla="*/ 0 h 4556760"/>
            <a:gd name="csX7" fmla="*/ 3774953 w 10134600"/>
            <a:gd name="csY7" fmla="*/ 0 h 4556760"/>
            <a:gd name="csX8" fmla="*/ 4349329 w 10134600"/>
            <a:gd name="csY8" fmla="*/ 0 h 4556760"/>
            <a:gd name="csX9" fmla="*/ 4665236 w 10134600"/>
            <a:gd name="csY9" fmla="*/ 0 h 4556760"/>
            <a:gd name="csX10" fmla="*/ 5325770 w 10134600"/>
            <a:gd name="csY10" fmla="*/ 0 h 4556760"/>
            <a:gd name="csX11" fmla="*/ 5986303 w 10134600"/>
            <a:gd name="csY11" fmla="*/ 0 h 4556760"/>
            <a:gd name="csX12" fmla="*/ 6474523 w 10134600"/>
            <a:gd name="csY12" fmla="*/ 0 h 4556760"/>
            <a:gd name="csX13" fmla="*/ 6790430 w 10134600"/>
            <a:gd name="csY13" fmla="*/ 0 h 4556760"/>
            <a:gd name="csX14" fmla="*/ 7106337 w 10134600"/>
            <a:gd name="csY14" fmla="*/ 0 h 4556760"/>
            <a:gd name="csX15" fmla="*/ 7508401 w 10134600"/>
            <a:gd name="csY15" fmla="*/ 0 h 4556760"/>
            <a:gd name="csX16" fmla="*/ 8255090 w 10134600"/>
            <a:gd name="csY16" fmla="*/ 0 h 4556760"/>
            <a:gd name="csX17" fmla="*/ 8570998 w 10134600"/>
            <a:gd name="csY17" fmla="*/ 0 h 4556760"/>
            <a:gd name="csX18" fmla="*/ 9375125 w 10134600"/>
            <a:gd name="csY18" fmla="*/ 0 h 4556760"/>
            <a:gd name="csX19" fmla="*/ 10134600 w 10134600"/>
            <a:gd name="csY19" fmla="*/ 759475 h 4556760"/>
            <a:gd name="csX20" fmla="*/ 10134600 w 10134600"/>
            <a:gd name="csY20" fmla="*/ 1326533 h 4556760"/>
            <a:gd name="csX21" fmla="*/ 10134600 w 10134600"/>
            <a:gd name="csY21" fmla="*/ 1893591 h 4556760"/>
            <a:gd name="csX22" fmla="*/ 10134600 w 10134600"/>
            <a:gd name="csY22" fmla="*/ 2460649 h 4556760"/>
            <a:gd name="csX23" fmla="*/ 10134600 w 10134600"/>
            <a:gd name="csY23" fmla="*/ 3027706 h 4556760"/>
            <a:gd name="csX24" fmla="*/ 10134600 w 10134600"/>
            <a:gd name="csY24" fmla="*/ 3797285 h 4556760"/>
            <a:gd name="csX25" fmla="*/ 9375125 w 10134600"/>
            <a:gd name="csY25" fmla="*/ 4556760 h 4556760"/>
            <a:gd name="csX26" fmla="*/ 8800748 w 10134600"/>
            <a:gd name="csY26" fmla="*/ 4556760 h 4556760"/>
            <a:gd name="csX27" fmla="*/ 8140215 w 10134600"/>
            <a:gd name="csY27" fmla="*/ 4556760 h 4556760"/>
            <a:gd name="csX28" fmla="*/ 7393526 w 10134600"/>
            <a:gd name="csY28" fmla="*/ 4556760 h 4556760"/>
            <a:gd name="csX29" fmla="*/ 6905305 w 10134600"/>
            <a:gd name="csY29" fmla="*/ 4556760 h 4556760"/>
            <a:gd name="csX30" fmla="*/ 6503242 w 10134600"/>
            <a:gd name="csY30" fmla="*/ 4556760 h 4556760"/>
            <a:gd name="csX31" fmla="*/ 6015022 w 10134600"/>
            <a:gd name="csY31" fmla="*/ 4556760 h 4556760"/>
            <a:gd name="csX32" fmla="*/ 5699114 w 10134600"/>
            <a:gd name="csY32" fmla="*/ 4556760 h 4556760"/>
            <a:gd name="csX33" fmla="*/ 5210894 w 10134600"/>
            <a:gd name="csY33" fmla="*/ 4556760 h 4556760"/>
            <a:gd name="csX34" fmla="*/ 4894987 w 10134600"/>
            <a:gd name="csY34" fmla="*/ 4556760 h 4556760"/>
            <a:gd name="csX35" fmla="*/ 4579080 w 10134600"/>
            <a:gd name="csY35" fmla="*/ 4556760 h 4556760"/>
            <a:gd name="csX36" fmla="*/ 3918547 w 10134600"/>
            <a:gd name="csY36" fmla="*/ 4556760 h 4556760"/>
            <a:gd name="csX37" fmla="*/ 3516483 w 10134600"/>
            <a:gd name="csY37" fmla="*/ 4556760 h 4556760"/>
            <a:gd name="csX38" fmla="*/ 2769793 w 10134600"/>
            <a:gd name="csY38" fmla="*/ 4556760 h 4556760"/>
            <a:gd name="csX39" fmla="*/ 2367730 w 10134600"/>
            <a:gd name="csY39" fmla="*/ 4556760 h 4556760"/>
            <a:gd name="csX40" fmla="*/ 1621040 w 10134600"/>
            <a:gd name="csY40" fmla="*/ 4556760 h 4556760"/>
            <a:gd name="csX41" fmla="*/ 759475 w 10134600"/>
            <a:gd name="csY41" fmla="*/ 4556760 h 4556760"/>
            <a:gd name="csX42" fmla="*/ 0 w 10134600"/>
            <a:gd name="csY42" fmla="*/ 3797285 h 4556760"/>
            <a:gd name="csX43" fmla="*/ 0 w 10134600"/>
            <a:gd name="csY43" fmla="*/ 3230227 h 4556760"/>
            <a:gd name="csX44" fmla="*/ 0 w 10134600"/>
            <a:gd name="csY44" fmla="*/ 2754304 h 4556760"/>
            <a:gd name="csX45" fmla="*/ 0 w 10134600"/>
            <a:gd name="csY45" fmla="*/ 2217624 h 4556760"/>
            <a:gd name="csX46" fmla="*/ 0 w 10134600"/>
            <a:gd name="csY46" fmla="*/ 1711322 h 4556760"/>
            <a:gd name="csX47" fmla="*/ 0 w 10134600"/>
            <a:gd name="csY47" fmla="*/ 1296155 h 4556760"/>
            <a:gd name="csX48" fmla="*/ 0 w 10134600"/>
            <a:gd name="csY48" fmla="*/ 759475 h 4556760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  <a:cxn ang="0">
              <a:pos x="csX47" y="csY47"/>
            </a:cxn>
            <a:cxn ang="0">
              <a:pos x="csX48" y="csY48"/>
            </a:cxn>
          </a:cxnLst>
          <a:rect l="l" t="t" r="r" b="b"/>
          <a:pathLst>
            <a:path w="10134600" h="4556760" extrusionOk="0">
              <a:moveTo>
                <a:pt x="0" y="759475"/>
              </a:moveTo>
              <a:cubicBezTo>
                <a:pt x="-89503" y="302814"/>
                <a:pt x="337272" y="-47415"/>
                <a:pt x="759475" y="0"/>
              </a:cubicBezTo>
              <a:cubicBezTo>
                <a:pt x="970000" y="-70751"/>
                <a:pt x="1200121" y="21728"/>
                <a:pt x="1506165" y="0"/>
              </a:cubicBezTo>
              <a:cubicBezTo>
                <a:pt x="1812209" y="-21728"/>
                <a:pt x="1710334" y="5682"/>
                <a:pt x="1822072" y="0"/>
              </a:cubicBezTo>
              <a:cubicBezTo>
                <a:pt x="1933810" y="-5682"/>
                <a:pt x="1980083" y="24184"/>
                <a:pt x="2137979" y="0"/>
              </a:cubicBezTo>
              <a:cubicBezTo>
                <a:pt x="2295875" y="-24184"/>
                <a:pt x="2303059" y="8038"/>
                <a:pt x="2453886" y="0"/>
              </a:cubicBezTo>
              <a:cubicBezTo>
                <a:pt x="2604713" y="-8038"/>
                <a:pt x="2875779" y="76158"/>
                <a:pt x="3200576" y="0"/>
              </a:cubicBezTo>
              <a:cubicBezTo>
                <a:pt x="3525373" y="-76158"/>
                <a:pt x="3589675" y="63053"/>
                <a:pt x="3774953" y="0"/>
              </a:cubicBezTo>
              <a:cubicBezTo>
                <a:pt x="3960231" y="-63053"/>
                <a:pt x="4108885" y="58774"/>
                <a:pt x="4349329" y="0"/>
              </a:cubicBezTo>
              <a:cubicBezTo>
                <a:pt x="4589773" y="-58774"/>
                <a:pt x="4590289" y="12708"/>
                <a:pt x="4665236" y="0"/>
              </a:cubicBezTo>
              <a:cubicBezTo>
                <a:pt x="4740183" y="-12708"/>
                <a:pt x="5128864" y="35754"/>
                <a:pt x="5325770" y="0"/>
              </a:cubicBezTo>
              <a:cubicBezTo>
                <a:pt x="5522676" y="-35754"/>
                <a:pt x="5751818" y="76088"/>
                <a:pt x="5986303" y="0"/>
              </a:cubicBezTo>
              <a:cubicBezTo>
                <a:pt x="6220788" y="-76088"/>
                <a:pt x="6330857" y="53962"/>
                <a:pt x="6474523" y="0"/>
              </a:cubicBezTo>
              <a:cubicBezTo>
                <a:pt x="6618189" y="-53962"/>
                <a:pt x="6661237" y="20724"/>
                <a:pt x="6790430" y="0"/>
              </a:cubicBezTo>
              <a:cubicBezTo>
                <a:pt x="6919623" y="-20724"/>
                <a:pt x="7007471" y="37175"/>
                <a:pt x="7106337" y="0"/>
              </a:cubicBezTo>
              <a:cubicBezTo>
                <a:pt x="7205203" y="-37175"/>
                <a:pt x="7366215" y="5213"/>
                <a:pt x="7508401" y="0"/>
              </a:cubicBezTo>
              <a:cubicBezTo>
                <a:pt x="7650587" y="-5213"/>
                <a:pt x="7982851" y="14940"/>
                <a:pt x="8255090" y="0"/>
              </a:cubicBezTo>
              <a:cubicBezTo>
                <a:pt x="8527329" y="-14940"/>
                <a:pt x="8450928" y="29527"/>
                <a:pt x="8570998" y="0"/>
              </a:cubicBezTo>
              <a:cubicBezTo>
                <a:pt x="8691068" y="-29527"/>
                <a:pt x="9160671" y="79050"/>
                <a:pt x="9375125" y="0"/>
              </a:cubicBezTo>
              <a:cubicBezTo>
                <a:pt x="9768160" y="78482"/>
                <a:pt x="10124813" y="352804"/>
                <a:pt x="10134600" y="759475"/>
              </a:cubicBezTo>
              <a:cubicBezTo>
                <a:pt x="10192285" y="1003669"/>
                <a:pt x="10068571" y="1063579"/>
                <a:pt x="10134600" y="1326533"/>
              </a:cubicBezTo>
              <a:cubicBezTo>
                <a:pt x="10200629" y="1589487"/>
                <a:pt x="10129819" y="1674126"/>
                <a:pt x="10134600" y="1893591"/>
              </a:cubicBezTo>
              <a:cubicBezTo>
                <a:pt x="10139381" y="2113056"/>
                <a:pt x="10099835" y="2331488"/>
                <a:pt x="10134600" y="2460649"/>
              </a:cubicBezTo>
              <a:cubicBezTo>
                <a:pt x="10169365" y="2589810"/>
                <a:pt x="10066874" y="2804023"/>
                <a:pt x="10134600" y="3027706"/>
              </a:cubicBezTo>
              <a:cubicBezTo>
                <a:pt x="10202326" y="3251389"/>
                <a:pt x="10102034" y="3470933"/>
                <a:pt x="10134600" y="3797285"/>
              </a:cubicBezTo>
              <a:cubicBezTo>
                <a:pt x="10175614" y="4268086"/>
                <a:pt x="9805612" y="4514896"/>
                <a:pt x="9375125" y="4556760"/>
              </a:cubicBezTo>
              <a:cubicBezTo>
                <a:pt x="9120201" y="4590442"/>
                <a:pt x="9075391" y="4520571"/>
                <a:pt x="8800748" y="4556760"/>
              </a:cubicBezTo>
              <a:cubicBezTo>
                <a:pt x="8526105" y="4592949"/>
                <a:pt x="8303287" y="4543290"/>
                <a:pt x="8140215" y="4556760"/>
              </a:cubicBezTo>
              <a:cubicBezTo>
                <a:pt x="7977143" y="4570230"/>
                <a:pt x="7659098" y="4498295"/>
                <a:pt x="7393526" y="4556760"/>
              </a:cubicBezTo>
              <a:cubicBezTo>
                <a:pt x="7127954" y="4615225"/>
                <a:pt x="7146720" y="4532482"/>
                <a:pt x="6905305" y="4556760"/>
              </a:cubicBezTo>
              <a:cubicBezTo>
                <a:pt x="6663890" y="4581038"/>
                <a:pt x="6631408" y="4541242"/>
                <a:pt x="6503242" y="4556760"/>
              </a:cubicBezTo>
              <a:cubicBezTo>
                <a:pt x="6375076" y="4572278"/>
                <a:pt x="6158368" y="4522967"/>
                <a:pt x="6015022" y="4556760"/>
              </a:cubicBezTo>
              <a:cubicBezTo>
                <a:pt x="5871676" y="4590553"/>
                <a:pt x="5809710" y="4522386"/>
                <a:pt x="5699114" y="4556760"/>
              </a:cubicBezTo>
              <a:cubicBezTo>
                <a:pt x="5588518" y="4591134"/>
                <a:pt x="5375421" y="4498235"/>
                <a:pt x="5210894" y="4556760"/>
              </a:cubicBezTo>
              <a:cubicBezTo>
                <a:pt x="5046367" y="4615285"/>
                <a:pt x="5007927" y="4554117"/>
                <a:pt x="4894987" y="4556760"/>
              </a:cubicBezTo>
              <a:cubicBezTo>
                <a:pt x="4782047" y="4559403"/>
                <a:pt x="4642444" y="4544643"/>
                <a:pt x="4579080" y="4556760"/>
              </a:cubicBezTo>
              <a:cubicBezTo>
                <a:pt x="4515716" y="4568877"/>
                <a:pt x="4165807" y="4486996"/>
                <a:pt x="3918547" y="4556760"/>
              </a:cubicBezTo>
              <a:cubicBezTo>
                <a:pt x="3671287" y="4626524"/>
                <a:pt x="3653094" y="4545169"/>
                <a:pt x="3516483" y="4556760"/>
              </a:cubicBezTo>
              <a:cubicBezTo>
                <a:pt x="3379872" y="4568351"/>
                <a:pt x="3138484" y="4543993"/>
                <a:pt x="2769793" y="4556760"/>
              </a:cubicBezTo>
              <a:cubicBezTo>
                <a:pt x="2401102" y="4569527"/>
                <a:pt x="2497053" y="4526183"/>
                <a:pt x="2367730" y="4556760"/>
              </a:cubicBezTo>
              <a:cubicBezTo>
                <a:pt x="2238407" y="4587337"/>
                <a:pt x="1970972" y="4539703"/>
                <a:pt x="1621040" y="4556760"/>
              </a:cubicBezTo>
              <a:cubicBezTo>
                <a:pt x="1271108" y="4573817"/>
                <a:pt x="986519" y="4472335"/>
                <a:pt x="759475" y="4556760"/>
              </a:cubicBezTo>
              <a:cubicBezTo>
                <a:pt x="331481" y="4605704"/>
                <a:pt x="60995" y="4124212"/>
                <a:pt x="0" y="3797285"/>
              </a:cubicBezTo>
              <a:cubicBezTo>
                <a:pt x="-28901" y="3578885"/>
                <a:pt x="47346" y="3389850"/>
                <a:pt x="0" y="3230227"/>
              </a:cubicBezTo>
              <a:cubicBezTo>
                <a:pt x="-47346" y="3070604"/>
                <a:pt x="13984" y="2903942"/>
                <a:pt x="0" y="2754304"/>
              </a:cubicBezTo>
              <a:cubicBezTo>
                <a:pt x="-13984" y="2604666"/>
                <a:pt x="59187" y="2389928"/>
                <a:pt x="0" y="2217624"/>
              </a:cubicBezTo>
              <a:cubicBezTo>
                <a:pt x="-59187" y="2045320"/>
                <a:pt x="29655" y="1858257"/>
                <a:pt x="0" y="1711322"/>
              </a:cubicBezTo>
              <a:cubicBezTo>
                <a:pt x="-29655" y="1564387"/>
                <a:pt x="30368" y="1394870"/>
                <a:pt x="0" y="1296155"/>
              </a:cubicBezTo>
              <a:cubicBezTo>
                <a:pt x="-30368" y="1197440"/>
                <a:pt x="22984" y="923932"/>
                <a:pt x="0" y="759475"/>
              </a:cubicBezTo>
              <a:close/>
            </a:path>
          </a:pathLst>
        </a:custGeom>
        <a:noFill/>
        <a:ln w="127000" cap="flat" cmpd="sng" algn="ctr">
          <a:solidFill>
            <a:srgbClr val="00CC99"/>
          </a:solidFill>
          <a:prstDash val="solid"/>
          <a:miter lim="800000"/>
          <a:extLst>
            <a:ext uri="{C807C97D-BFC1-408E-A445-0C87EB9F89A2}">
              <ask:lineSketchStyleProps xmlns:ask="http://schemas.microsoft.com/office/drawing/2018/sketchyshapes" sd="2970887918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nl-NL" sz="2000">
              <a:solidFill>
                <a:srgbClr val="00CC99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nl-NL" sz="2000">
              <a:solidFill>
                <a:srgbClr val="00CC99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nl-NL" sz="1100">
              <a:solidFill>
                <a:srgbClr val="00CC99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nl-NL" sz="1100">
              <a:solidFill>
                <a:srgbClr val="00CC99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21</xdr:col>
      <xdr:colOff>381000</xdr:colOff>
      <xdr:row>40</xdr:row>
      <xdr:rowOff>101600</xdr:rowOff>
    </xdr:from>
    <xdr:to>
      <xdr:col>39</xdr:col>
      <xdr:colOff>393700</xdr:colOff>
      <xdr:row>62</xdr:row>
      <xdr:rowOff>124460</xdr:rowOff>
    </xdr:to>
    <xdr:sp macro="" textlink="">
      <xdr:nvSpPr>
        <xdr:cNvPr id="6" name="Rechthoek: afgeronde hoeken 5">
          <a:extLst>
            <a:ext uri="{FF2B5EF4-FFF2-40B4-BE49-F238E27FC236}">
              <a16:creationId xmlns:a16="http://schemas.microsoft.com/office/drawing/2014/main" id="{5BA4E576-7F28-4AD3-8285-AB6DE75F21C1}"/>
            </a:ext>
          </a:extLst>
        </xdr:cNvPr>
        <xdr:cNvSpPr/>
      </xdr:nvSpPr>
      <xdr:spPr>
        <a:xfrm>
          <a:off x="15308580" y="11645900"/>
          <a:ext cx="11122660" cy="5387340"/>
        </a:xfrm>
        <a:custGeom>
          <a:avLst/>
          <a:gdLst>
            <a:gd name="csX0" fmla="*/ 0 w 11122660"/>
            <a:gd name="csY0" fmla="*/ 897908 h 5387340"/>
            <a:gd name="csX1" fmla="*/ 897908 w 11122660"/>
            <a:gd name="csY1" fmla="*/ 0 h 5387340"/>
            <a:gd name="csX2" fmla="*/ 1667373 w 11122660"/>
            <a:gd name="csY2" fmla="*/ 0 h 5387340"/>
            <a:gd name="csX3" fmla="*/ 1970495 w 11122660"/>
            <a:gd name="csY3" fmla="*/ 0 h 5387340"/>
            <a:gd name="csX4" fmla="*/ 2273617 w 11122660"/>
            <a:gd name="csY4" fmla="*/ 0 h 5387340"/>
            <a:gd name="csX5" fmla="*/ 2576740 w 11122660"/>
            <a:gd name="csY5" fmla="*/ 0 h 5387340"/>
            <a:gd name="csX6" fmla="*/ 3346205 w 11122660"/>
            <a:gd name="csY6" fmla="*/ 0 h 5387340"/>
            <a:gd name="csX7" fmla="*/ 3929132 w 11122660"/>
            <a:gd name="csY7" fmla="*/ 0 h 5387340"/>
            <a:gd name="csX8" fmla="*/ 4512060 w 11122660"/>
            <a:gd name="csY8" fmla="*/ 0 h 5387340"/>
            <a:gd name="csX9" fmla="*/ 4815182 w 11122660"/>
            <a:gd name="csY9" fmla="*/ 0 h 5387340"/>
            <a:gd name="csX10" fmla="*/ 5491379 w 11122660"/>
            <a:gd name="csY10" fmla="*/ 0 h 5387340"/>
            <a:gd name="csX11" fmla="*/ 6167575 w 11122660"/>
            <a:gd name="csY11" fmla="*/ 0 h 5387340"/>
            <a:gd name="csX12" fmla="*/ 6657234 w 11122660"/>
            <a:gd name="csY12" fmla="*/ 0 h 5387340"/>
            <a:gd name="csX13" fmla="*/ 6960357 w 11122660"/>
            <a:gd name="csY13" fmla="*/ 0 h 5387340"/>
            <a:gd name="csX14" fmla="*/ 7263479 w 11122660"/>
            <a:gd name="csY14" fmla="*/ 0 h 5387340"/>
            <a:gd name="csX15" fmla="*/ 7659870 w 11122660"/>
            <a:gd name="csY15" fmla="*/ 0 h 5387340"/>
            <a:gd name="csX16" fmla="*/ 8429335 w 11122660"/>
            <a:gd name="csY16" fmla="*/ 0 h 5387340"/>
            <a:gd name="csX17" fmla="*/ 8732457 w 11122660"/>
            <a:gd name="csY17" fmla="*/ 0 h 5387340"/>
            <a:gd name="csX18" fmla="*/ 9222116 w 11122660"/>
            <a:gd name="csY18" fmla="*/ 0 h 5387340"/>
            <a:gd name="csX19" fmla="*/ 9711776 w 11122660"/>
            <a:gd name="csY19" fmla="*/ 0 h 5387340"/>
            <a:gd name="csX20" fmla="*/ 10224752 w 11122660"/>
            <a:gd name="csY20" fmla="*/ 0 h 5387340"/>
            <a:gd name="csX21" fmla="*/ 11122660 w 11122660"/>
            <a:gd name="csY21" fmla="*/ 897908 h 5387340"/>
            <a:gd name="csX22" fmla="*/ 11122660 w 11122660"/>
            <a:gd name="csY22" fmla="*/ 1388750 h 5387340"/>
            <a:gd name="csX23" fmla="*/ 11122660 w 11122660"/>
            <a:gd name="csY23" fmla="*/ 2059167 h 5387340"/>
            <a:gd name="csX24" fmla="*/ 11122660 w 11122660"/>
            <a:gd name="csY24" fmla="*/ 2550009 h 5387340"/>
            <a:gd name="csX25" fmla="*/ 11122660 w 11122660"/>
            <a:gd name="csY25" fmla="*/ 3220427 h 5387340"/>
            <a:gd name="csX26" fmla="*/ 11122660 w 11122660"/>
            <a:gd name="csY26" fmla="*/ 3854929 h 5387340"/>
            <a:gd name="csX27" fmla="*/ 11122660 w 11122660"/>
            <a:gd name="csY27" fmla="*/ 4489432 h 5387340"/>
            <a:gd name="csX28" fmla="*/ 10224752 w 11122660"/>
            <a:gd name="csY28" fmla="*/ 5387340 h 5387340"/>
            <a:gd name="csX29" fmla="*/ 9828361 w 11122660"/>
            <a:gd name="csY29" fmla="*/ 5387340 h 5387340"/>
            <a:gd name="csX30" fmla="*/ 9431970 w 11122660"/>
            <a:gd name="csY30" fmla="*/ 5387340 h 5387340"/>
            <a:gd name="csX31" fmla="*/ 8942311 w 11122660"/>
            <a:gd name="csY31" fmla="*/ 5387340 h 5387340"/>
            <a:gd name="csX32" fmla="*/ 8639189 w 11122660"/>
            <a:gd name="csY32" fmla="*/ 5387340 h 5387340"/>
            <a:gd name="csX33" fmla="*/ 8149529 w 11122660"/>
            <a:gd name="csY33" fmla="*/ 5387340 h 5387340"/>
            <a:gd name="csX34" fmla="*/ 7846407 w 11122660"/>
            <a:gd name="csY34" fmla="*/ 5387340 h 5387340"/>
            <a:gd name="csX35" fmla="*/ 7543284 w 11122660"/>
            <a:gd name="csY35" fmla="*/ 5387340 h 5387340"/>
            <a:gd name="csX36" fmla="*/ 6867088 w 11122660"/>
            <a:gd name="csY36" fmla="*/ 5387340 h 5387340"/>
            <a:gd name="csX37" fmla="*/ 6470697 w 11122660"/>
            <a:gd name="csY37" fmla="*/ 5387340 h 5387340"/>
            <a:gd name="csX38" fmla="*/ 5701233 w 11122660"/>
            <a:gd name="csY38" fmla="*/ 5387340 h 5387340"/>
            <a:gd name="csX39" fmla="*/ 5304842 w 11122660"/>
            <a:gd name="csY39" fmla="*/ 5387340 h 5387340"/>
            <a:gd name="csX40" fmla="*/ 4535377 w 11122660"/>
            <a:gd name="csY40" fmla="*/ 5387340 h 5387340"/>
            <a:gd name="csX41" fmla="*/ 3952449 w 11122660"/>
            <a:gd name="csY41" fmla="*/ 5387340 h 5387340"/>
            <a:gd name="csX42" fmla="*/ 3556059 w 11122660"/>
            <a:gd name="csY42" fmla="*/ 5387340 h 5387340"/>
            <a:gd name="csX43" fmla="*/ 2879862 w 11122660"/>
            <a:gd name="csY43" fmla="*/ 5387340 h 5387340"/>
            <a:gd name="csX44" fmla="*/ 2576740 w 11122660"/>
            <a:gd name="csY44" fmla="*/ 5387340 h 5387340"/>
            <a:gd name="csX45" fmla="*/ 2087081 w 11122660"/>
            <a:gd name="csY45" fmla="*/ 5387340 h 5387340"/>
            <a:gd name="csX46" fmla="*/ 1410884 w 11122660"/>
            <a:gd name="csY46" fmla="*/ 5387340 h 5387340"/>
            <a:gd name="csX47" fmla="*/ 897908 w 11122660"/>
            <a:gd name="csY47" fmla="*/ 5387340 h 5387340"/>
            <a:gd name="csX48" fmla="*/ 0 w 11122660"/>
            <a:gd name="csY48" fmla="*/ 4489432 h 5387340"/>
            <a:gd name="csX49" fmla="*/ 0 w 11122660"/>
            <a:gd name="csY49" fmla="*/ 3890845 h 5387340"/>
            <a:gd name="csX50" fmla="*/ 0 w 11122660"/>
            <a:gd name="csY50" fmla="*/ 3364088 h 5387340"/>
            <a:gd name="csX51" fmla="*/ 0 w 11122660"/>
            <a:gd name="csY51" fmla="*/ 2873246 h 5387340"/>
            <a:gd name="csX52" fmla="*/ 0 w 11122660"/>
            <a:gd name="csY52" fmla="*/ 2202828 h 5387340"/>
            <a:gd name="csX53" fmla="*/ 0 w 11122660"/>
            <a:gd name="csY53" fmla="*/ 1676072 h 5387340"/>
            <a:gd name="csX54" fmla="*/ 0 w 11122660"/>
            <a:gd name="csY54" fmla="*/ 897908 h 5387340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  <a:cxn ang="0">
              <a:pos x="csX47" y="csY47"/>
            </a:cxn>
            <a:cxn ang="0">
              <a:pos x="csX48" y="csY48"/>
            </a:cxn>
            <a:cxn ang="0">
              <a:pos x="csX49" y="csY49"/>
            </a:cxn>
            <a:cxn ang="0">
              <a:pos x="csX50" y="csY50"/>
            </a:cxn>
            <a:cxn ang="0">
              <a:pos x="csX51" y="csY51"/>
            </a:cxn>
            <a:cxn ang="0">
              <a:pos x="csX52" y="csY52"/>
            </a:cxn>
            <a:cxn ang="0">
              <a:pos x="csX53" y="csY53"/>
            </a:cxn>
            <a:cxn ang="0">
              <a:pos x="csX54" y="csY54"/>
            </a:cxn>
          </a:cxnLst>
          <a:rect l="l" t="t" r="r" b="b"/>
          <a:pathLst>
            <a:path w="11122660" h="5387340" extrusionOk="0">
              <a:moveTo>
                <a:pt x="0" y="897908"/>
              </a:moveTo>
              <a:cubicBezTo>
                <a:pt x="-122875" y="350916"/>
                <a:pt x="393562" y="-145254"/>
                <a:pt x="897908" y="0"/>
              </a:cubicBezTo>
              <a:cubicBezTo>
                <a:pt x="1191042" y="-5878"/>
                <a:pt x="1368446" y="42332"/>
                <a:pt x="1667373" y="0"/>
              </a:cubicBezTo>
              <a:cubicBezTo>
                <a:pt x="1966300" y="-42332"/>
                <a:pt x="1821014" y="1781"/>
                <a:pt x="1970495" y="0"/>
              </a:cubicBezTo>
              <a:cubicBezTo>
                <a:pt x="2119976" y="-1781"/>
                <a:pt x="2134429" y="29613"/>
                <a:pt x="2273617" y="0"/>
              </a:cubicBezTo>
              <a:cubicBezTo>
                <a:pt x="2412805" y="-29613"/>
                <a:pt x="2485871" y="30811"/>
                <a:pt x="2576740" y="0"/>
              </a:cubicBezTo>
              <a:cubicBezTo>
                <a:pt x="2667609" y="-30811"/>
                <a:pt x="3117722" y="78355"/>
                <a:pt x="3346205" y="0"/>
              </a:cubicBezTo>
              <a:cubicBezTo>
                <a:pt x="3574688" y="-78355"/>
                <a:pt x="3772105" y="26463"/>
                <a:pt x="3929132" y="0"/>
              </a:cubicBezTo>
              <a:cubicBezTo>
                <a:pt x="4086159" y="-26463"/>
                <a:pt x="4332966" y="14968"/>
                <a:pt x="4512060" y="0"/>
              </a:cubicBezTo>
              <a:cubicBezTo>
                <a:pt x="4691154" y="-14968"/>
                <a:pt x="4698015" y="15331"/>
                <a:pt x="4815182" y="0"/>
              </a:cubicBezTo>
              <a:cubicBezTo>
                <a:pt x="4932349" y="-15331"/>
                <a:pt x="5179186" y="60527"/>
                <a:pt x="5491379" y="0"/>
              </a:cubicBezTo>
              <a:cubicBezTo>
                <a:pt x="5803572" y="-60527"/>
                <a:pt x="5960337" y="78505"/>
                <a:pt x="6167575" y="0"/>
              </a:cubicBezTo>
              <a:cubicBezTo>
                <a:pt x="6374813" y="-78505"/>
                <a:pt x="6482207" y="31490"/>
                <a:pt x="6657234" y="0"/>
              </a:cubicBezTo>
              <a:cubicBezTo>
                <a:pt x="6832261" y="-31490"/>
                <a:pt x="6859096" y="34087"/>
                <a:pt x="6960357" y="0"/>
              </a:cubicBezTo>
              <a:cubicBezTo>
                <a:pt x="7061618" y="-34087"/>
                <a:pt x="7152708" y="342"/>
                <a:pt x="7263479" y="0"/>
              </a:cubicBezTo>
              <a:cubicBezTo>
                <a:pt x="7374250" y="-342"/>
                <a:pt x="7528056" y="46240"/>
                <a:pt x="7659870" y="0"/>
              </a:cubicBezTo>
              <a:cubicBezTo>
                <a:pt x="7791684" y="-46240"/>
                <a:pt x="8098863" y="73025"/>
                <a:pt x="8429335" y="0"/>
              </a:cubicBezTo>
              <a:cubicBezTo>
                <a:pt x="8759808" y="-73025"/>
                <a:pt x="8618820" y="21905"/>
                <a:pt x="8732457" y="0"/>
              </a:cubicBezTo>
              <a:cubicBezTo>
                <a:pt x="8846094" y="-21905"/>
                <a:pt x="9094841" y="20345"/>
                <a:pt x="9222116" y="0"/>
              </a:cubicBezTo>
              <a:cubicBezTo>
                <a:pt x="9349391" y="-20345"/>
                <a:pt x="9590908" y="10075"/>
                <a:pt x="9711776" y="0"/>
              </a:cubicBezTo>
              <a:cubicBezTo>
                <a:pt x="9832644" y="-10075"/>
                <a:pt x="10114271" y="23677"/>
                <a:pt x="10224752" y="0"/>
              </a:cubicBezTo>
              <a:cubicBezTo>
                <a:pt x="10741191" y="12188"/>
                <a:pt x="11084303" y="525344"/>
                <a:pt x="11122660" y="897908"/>
              </a:cubicBezTo>
              <a:cubicBezTo>
                <a:pt x="11140526" y="1041044"/>
                <a:pt x="11082575" y="1250647"/>
                <a:pt x="11122660" y="1388750"/>
              </a:cubicBezTo>
              <a:cubicBezTo>
                <a:pt x="11162745" y="1526853"/>
                <a:pt x="11109364" y="1785685"/>
                <a:pt x="11122660" y="2059167"/>
              </a:cubicBezTo>
              <a:cubicBezTo>
                <a:pt x="11135956" y="2332649"/>
                <a:pt x="11120311" y="2338679"/>
                <a:pt x="11122660" y="2550009"/>
              </a:cubicBezTo>
              <a:cubicBezTo>
                <a:pt x="11125009" y="2761339"/>
                <a:pt x="11043207" y="2967026"/>
                <a:pt x="11122660" y="3220427"/>
              </a:cubicBezTo>
              <a:cubicBezTo>
                <a:pt x="11202113" y="3473828"/>
                <a:pt x="11046834" y="3584318"/>
                <a:pt x="11122660" y="3854929"/>
              </a:cubicBezTo>
              <a:cubicBezTo>
                <a:pt x="11198486" y="4125540"/>
                <a:pt x="11087989" y="4232086"/>
                <a:pt x="11122660" y="4489432"/>
              </a:cubicBezTo>
              <a:cubicBezTo>
                <a:pt x="11255483" y="4919039"/>
                <a:pt x="10681688" y="5357977"/>
                <a:pt x="10224752" y="5387340"/>
              </a:cubicBezTo>
              <a:cubicBezTo>
                <a:pt x="10125477" y="5422264"/>
                <a:pt x="9989004" y="5366586"/>
                <a:pt x="9828361" y="5387340"/>
              </a:cubicBezTo>
              <a:cubicBezTo>
                <a:pt x="9667718" y="5408094"/>
                <a:pt x="9585212" y="5358806"/>
                <a:pt x="9431970" y="5387340"/>
              </a:cubicBezTo>
              <a:cubicBezTo>
                <a:pt x="9278728" y="5415874"/>
                <a:pt x="9163715" y="5379478"/>
                <a:pt x="8942311" y="5387340"/>
              </a:cubicBezTo>
              <a:cubicBezTo>
                <a:pt x="8720907" y="5395202"/>
                <a:pt x="8754959" y="5379401"/>
                <a:pt x="8639189" y="5387340"/>
              </a:cubicBezTo>
              <a:cubicBezTo>
                <a:pt x="8523419" y="5395279"/>
                <a:pt x="8356262" y="5330197"/>
                <a:pt x="8149529" y="5387340"/>
              </a:cubicBezTo>
              <a:cubicBezTo>
                <a:pt x="7942796" y="5444483"/>
                <a:pt x="7974431" y="5360068"/>
                <a:pt x="7846407" y="5387340"/>
              </a:cubicBezTo>
              <a:cubicBezTo>
                <a:pt x="7718383" y="5414612"/>
                <a:pt x="7686616" y="5352586"/>
                <a:pt x="7543284" y="5387340"/>
              </a:cubicBezTo>
              <a:cubicBezTo>
                <a:pt x="7399952" y="5422094"/>
                <a:pt x="7034691" y="5385601"/>
                <a:pt x="6867088" y="5387340"/>
              </a:cubicBezTo>
              <a:cubicBezTo>
                <a:pt x="6699485" y="5389079"/>
                <a:pt x="6563667" y="5379772"/>
                <a:pt x="6470697" y="5387340"/>
              </a:cubicBezTo>
              <a:cubicBezTo>
                <a:pt x="6377727" y="5394908"/>
                <a:pt x="6067383" y="5365774"/>
                <a:pt x="5701233" y="5387340"/>
              </a:cubicBezTo>
              <a:cubicBezTo>
                <a:pt x="5335083" y="5408906"/>
                <a:pt x="5445265" y="5365663"/>
                <a:pt x="5304842" y="5387340"/>
              </a:cubicBezTo>
              <a:cubicBezTo>
                <a:pt x="5164419" y="5409017"/>
                <a:pt x="4720643" y="5378466"/>
                <a:pt x="4535377" y="5387340"/>
              </a:cubicBezTo>
              <a:cubicBezTo>
                <a:pt x="4350112" y="5396214"/>
                <a:pt x="4086179" y="5381154"/>
                <a:pt x="3952449" y="5387340"/>
              </a:cubicBezTo>
              <a:cubicBezTo>
                <a:pt x="3818719" y="5393526"/>
                <a:pt x="3697756" y="5374394"/>
                <a:pt x="3556059" y="5387340"/>
              </a:cubicBezTo>
              <a:cubicBezTo>
                <a:pt x="3414362" y="5400286"/>
                <a:pt x="3027413" y="5312945"/>
                <a:pt x="2879862" y="5387340"/>
              </a:cubicBezTo>
              <a:cubicBezTo>
                <a:pt x="2732311" y="5461735"/>
                <a:pt x="2725060" y="5352121"/>
                <a:pt x="2576740" y="5387340"/>
              </a:cubicBezTo>
              <a:cubicBezTo>
                <a:pt x="2428420" y="5422559"/>
                <a:pt x="2306159" y="5331238"/>
                <a:pt x="2087081" y="5387340"/>
              </a:cubicBezTo>
              <a:cubicBezTo>
                <a:pt x="1868003" y="5443442"/>
                <a:pt x="1585130" y="5357290"/>
                <a:pt x="1410884" y="5387340"/>
              </a:cubicBezTo>
              <a:cubicBezTo>
                <a:pt x="1236638" y="5417390"/>
                <a:pt x="1119787" y="5344285"/>
                <a:pt x="897908" y="5387340"/>
              </a:cubicBezTo>
              <a:cubicBezTo>
                <a:pt x="342630" y="5315582"/>
                <a:pt x="63436" y="5046872"/>
                <a:pt x="0" y="4489432"/>
              </a:cubicBezTo>
              <a:cubicBezTo>
                <a:pt x="-25171" y="4351766"/>
                <a:pt x="63423" y="4036905"/>
                <a:pt x="0" y="3890845"/>
              </a:cubicBezTo>
              <a:cubicBezTo>
                <a:pt x="-63423" y="3744785"/>
                <a:pt x="4605" y="3501512"/>
                <a:pt x="0" y="3364088"/>
              </a:cubicBezTo>
              <a:cubicBezTo>
                <a:pt x="-4605" y="3226664"/>
                <a:pt x="16503" y="3083293"/>
                <a:pt x="0" y="2873246"/>
              </a:cubicBezTo>
              <a:cubicBezTo>
                <a:pt x="-16503" y="2663199"/>
                <a:pt x="10950" y="2379777"/>
                <a:pt x="0" y="2202828"/>
              </a:cubicBezTo>
              <a:cubicBezTo>
                <a:pt x="-10950" y="2025879"/>
                <a:pt x="27693" y="1840012"/>
                <a:pt x="0" y="1676072"/>
              </a:cubicBezTo>
              <a:cubicBezTo>
                <a:pt x="-27693" y="1512132"/>
                <a:pt x="9477" y="1057620"/>
                <a:pt x="0" y="897908"/>
              </a:cubicBezTo>
              <a:close/>
            </a:path>
          </a:pathLst>
        </a:custGeom>
        <a:noFill/>
        <a:ln w="127000" cap="flat" cmpd="sng" algn="ctr">
          <a:solidFill>
            <a:srgbClr val="00CC99"/>
          </a:solidFill>
          <a:prstDash val="solid"/>
          <a:miter lim="800000"/>
          <a:extLst>
            <a:ext uri="{C807C97D-BFC1-408E-A445-0C87EB9F89A2}">
              <ask:lineSketchStyleProps xmlns:ask="http://schemas.microsoft.com/office/drawing/2018/sketchyshapes" sd="2970887918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nl-NL" sz="2000">
              <a:solidFill>
                <a:srgbClr val="00CC99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nl-NL" sz="2000">
              <a:solidFill>
                <a:srgbClr val="00CC99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nl-NL" sz="1100">
              <a:solidFill>
                <a:srgbClr val="00CC99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nl-NL" sz="1100">
              <a:solidFill>
                <a:srgbClr val="00CC99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22</xdr:col>
      <xdr:colOff>455285</xdr:colOff>
      <xdr:row>63</xdr:row>
      <xdr:rowOff>105089</xdr:rowOff>
    </xdr:from>
    <xdr:to>
      <xdr:col>38</xdr:col>
      <xdr:colOff>145046</xdr:colOff>
      <xdr:row>80</xdr:row>
      <xdr:rowOff>105994</xdr:rowOff>
    </xdr:to>
    <xdr:sp macro="" textlink="">
      <xdr:nvSpPr>
        <xdr:cNvPr id="7" name="Rechthoek 6">
          <a:extLst>
            <a:ext uri="{FF2B5EF4-FFF2-40B4-BE49-F238E27FC236}">
              <a16:creationId xmlns:a16="http://schemas.microsoft.com/office/drawing/2014/main" id="{25402C9A-55F4-4B27-A21E-BCF5E5B21A70}"/>
            </a:ext>
          </a:extLst>
        </xdr:cNvPr>
        <xdr:cNvSpPr/>
      </xdr:nvSpPr>
      <xdr:spPr>
        <a:xfrm rot="336433">
          <a:off x="15977225" y="17257709"/>
          <a:ext cx="9565281" cy="4146185"/>
        </a:xfrm>
        <a:custGeom>
          <a:avLst/>
          <a:gdLst>
            <a:gd name="csX0" fmla="*/ 0 w 9565281"/>
            <a:gd name="csY0" fmla="*/ 0 h 4146185"/>
            <a:gd name="csX1" fmla="*/ 9565281 w 9565281"/>
            <a:gd name="csY1" fmla="*/ 0 h 4146185"/>
            <a:gd name="csX2" fmla="*/ 9565281 w 9565281"/>
            <a:gd name="csY2" fmla="*/ 4146185 h 4146185"/>
            <a:gd name="csX3" fmla="*/ 0 w 9565281"/>
            <a:gd name="csY3" fmla="*/ 4146185 h 4146185"/>
            <a:gd name="csX4" fmla="*/ 0 w 9565281"/>
            <a:gd name="csY4" fmla="*/ 0 h 4146185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</a:cxnLst>
          <a:rect l="l" t="t" r="r" b="b"/>
          <a:pathLst>
            <a:path w="9565281" h="4146185" extrusionOk="0">
              <a:moveTo>
                <a:pt x="0" y="0"/>
              </a:moveTo>
              <a:cubicBezTo>
                <a:pt x="4039313" y="-74274"/>
                <a:pt x="6685206" y="-120669"/>
                <a:pt x="9565281" y="0"/>
              </a:cubicBezTo>
              <a:cubicBezTo>
                <a:pt x="9718380" y="549300"/>
                <a:pt x="9413287" y="3722893"/>
                <a:pt x="9565281" y="4146185"/>
              </a:cubicBezTo>
              <a:cubicBezTo>
                <a:pt x="8439840" y="4269323"/>
                <a:pt x="2860745" y="4207170"/>
                <a:pt x="0" y="4146185"/>
              </a:cubicBezTo>
              <a:cubicBezTo>
                <a:pt x="-129013" y="3421361"/>
                <a:pt x="-29966" y="1884583"/>
                <a:pt x="0" y="0"/>
              </a:cubicBezTo>
              <a:close/>
            </a:path>
          </a:pathLst>
        </a:custGeom>
        <a:noFill/>
        <a:ln w="127000">
          <a:solidFill>
            <a:schemeClr val="accent6"/>
          </a:solidFill>
          <a:prstDash val="sysDash"/>
          <a:extLst>
            <a:ext uri="{C807C97D-BFC1-408E-A445-0C87EB9F89A2}">
              <ask:lineSketchStyleProps xmlns:ask="http://schemas.microsoft.com/office/drawing/2018/sketchyshapes" sd="484595453">
                <a:prstGeom prst="rect">
                  <a:avLst/>
                </a:prstGeom>
                <ask:type>
                  <ask:lineSketchCurved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oneCellAnchor>
    <xdr:from>
      <xdr:col>22</xdr:col>
      <xdr:colOff>83820</xdr:colOff>
      <xdr:row>41</xdr:row>
      <xdr:rowOff>40641</xdr:rowOff>
    </xdr:from>
    <xdr:ext cx="3787140" cy="784860"/>
    <xdr:sp macro="" textlink="">
      <xdr:nvSpPr>
        <xdr:cNvPr id="8" name="Tekstvak 7">
          <a:extLst>
            <a:ext uri="{FF2B5EF4-FFF2-40B4-BE49-F238E27FC236}">
              <a16:creationId xmlns:a16="http://schemas.microsoft.com/office/drawing/2014/main" id="{0A1568D7-187C-4691-9DF5-DD54A9BC70A3}"/>
            </a:ext>
          </a:extLst>
        </xdr:cNvPr>
        <xdr:cNvSpPr txBox="1"/>
      </xdr:nvSpPr>
      <xdr:spPr>
        <a:xfrm>
          <a:off x="15605760" y="11828781"/>
          <a:ext cx="3787140" cy="7848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3600">
              <a:latin typeface="Aptos Slab ExtraBold" panose="020B0004020202020204" pitchFamily="34" charset="0"/>
            </a:rPr>
            <a:t>Dit wil ik</a:t>
          </a:r>
          <a:r>
            <a:rPr lang="nl-NL" sz="3600" baseline="0">
              <a:latin typeface="Aptos Slab ExtraBold" panose="020B0004020202020204" pitchFamily="34" charset="0"/>
            </a:rPr>
            <a:t> leren:</a:t>
          </a:r>
        </a:p>
        <a:p>
          <a:endParaRPr lang="nl-NL" sz="3600">
            <a:latin typeface="Aptos Slab ExtraBold" panose="020B0004020202020204" pitchFamily="34" charset="0"/>
          </a:endParaRPr>
        </a:p>
      </xdr:txBody>
    </xdr:sp>
    <xdr:clientData/>
  </xdr:oneCellAnchor>
  <xdr:oneCellAnchor>
    <xdr:from>
      <xdr:col>23</xdr:col>
      <xdr:colOff>374280</xdr:colOff>
      <xdr:row>63</xdr:row>
      <xdr:rowOff>54580</xdr:rowOff>
    </xdr:from>
    <xdr:ext cx="3886513" cy="833109"/>
    <xdr:sp macro="" textlink="">
      <xdr:nvSpPr>
        <xdr:cNvPr id="9" name="Tekstvak 8">
          <a:extLst>
            <a:ext uri="{FF2B5EF4-FFF2-40B4-BE49-F238E27FC236}">
              <a16:creationId xmlns:a16="http://schemas.microsoft.com/office/drawing/2014/main" id="{450344CE-12D8-48FD-B63E-83913B58B8A6}"/>
            </a:ext>
          </a:extLst>
        </xdr:cNvPr>
        <xdr:cNvSpPr txBox="1"/>
      </xdr:nvSpPr>
      <xdr:spPr>
        <a:xfrm rot="339370">
          <a:off x="16490580" y="17207200"/>
          <a:ext cx="3886513" cy="8331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3600" baseline="0">
              <a:latin typeface="Aptos Slab ExtraBold" panose="020B0004020202020204" pitchFamily="34" charset="0"/>
            </a:rPr>
            <a:t>Zo ga ik dat doen:</a:t>
          </a:r>
        </a:p>
        <a:p>
          <a:endParaRPr lang="nl-NL" sz="3600">
            <a:latin typeface="Aptos Slab ExtraBold" panose="020B0004020202020204" pitchFamily="34" charset="0"/>
          </a:endParaRPr>
        </a:p>
      </xdr:txBody>
    </xdr:sp>
    <xdr:clientData/>
  </xdr:oneCellAnchor>
  <xdr:oneCellAnchor>
    <xdr:from>
      <xdr:col>7</xdr:col>
      <xdr:colOff>218039</xdr:colOff>
      <xdr:row>99</xdr:row>
      <xdr:rowOff>228723</xdr:rowOff>
    </xdr:from>
    <xdr:ext cx="4545192" cy="762000"/>
    <xdr:sp macro="" textlink="">
      <xdr:nvSpPr>
        <xdr:cNvPr id="10" name="Tekstvak 9">
          <a:extLst>
            <a:ext uri="{FF2B5EF4-FFF2-40B4-BE49-F238E27FC236}">
              <a16:creationId xmlns:a16="http://schemas.microsoft.com/office/drawing/2014/main" id="{DF61EB71-D7A1-4679-B24F-ACC6ED61D777}"/>
            </a:ext>
          </a:extLst>
        </xdr:cNvPr>
        <xdr:cNvSpPr txBox="1"/>
      </xdr:nvSpPr>
      <xdr:spPr>
        <a:xfrm rot="354679">
          <a:off x="6824579" y="26159583"/>
          <a:ext cx="4545192" cy="762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3600" baseline="0">
              <a:latin typeface="Aptos Slab ExtraBold" panose="020B0004020202020204" pitchFamily="34" charset="0"/>
            </a:rPr>
            <a:t>Leuke opdracht(en):</a:t>
          </a:r>
        </a:p>
        <a:p>
          <a:endParaRPr lang="nl-NL" sz="3600">
            <a:latin typeface="Aptos Slab ExtraBold" panose="020B0004020202020204" pitchFamily="34" charset="0"/>
          </a:endParaRPr>
        </a:p>
      </xdr:txBody>
    </xdr:sp>
    <xdr:clientData/>
  </xdr:oneCellAnchor>
  <xdr:oneCellAnchor>
    <xdr:from>
      <xdr:col>6</xdr:col>
      <xdr:colOff>152135</xdr:colOff>
      <xdr:row>116</xdr:row>
      <xdr:rowOff>52724</xdr:rowOff>
    </xdr:from>
    <xdr:ext cx="4393624" cy="746760"/>
    <xdr:sp macro="" textlink="">
      <xdr:nvSpPr>
        <xdr:cNvPr id="11" name="Tekstvak 10">
          <a:extLst>
            <a:ext uri="{FF2B5EF4-FFF2-40B4-BE49-F238E27FC236}">
              <a16:creationId xmlns:a16="http://schemas.microsoft.com/office/drawing/2014/main" id="{864D175B-9FC3-4AE7-9E55-56EEDC1C3C64}"/>
            </a:ext>
          </a:extLst>
        </xdr:cNvPr>
        <xdr:cNvSpPr txBox="1"/>
      </xdr:nvSpPr>
      <xdr:spPr>
        <a:xfrm rot="21378443">
          <a:off x="6164315" y="30128864"/>
          <a:ext cx="4393624" cy="746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3600">
              <a:latin typeface="Aptos Slab ExtraBold" panose="020B0004020202020204" pitchFamily="34" charset="0"/>
            </a:rPr>
            <a:t>Dit wil</a:t>
          </a:r>
          <a:r>
            <a:rPr lang="nl-NL" sz="3600" baseline="0">
              <a:latin typeface="Aptos Slab ExtraBold" panose="020B0004020202020204" pitchFamily="34" charset="0"/>
            </a:rPr>
            <a:t> ik nog kwijt:</a:t>
          </a:r>
        </a:p>
        <a:p>
          <a:endParaRPr lang="nl-NL" sz="3600">
            <a:latin typeface="Aptos Slab ExtraBold" panose="020B0004020202020204" pitchFamily="34" charset="0"/>
          </a:endParaRPr>
        </a:p>
      </xdr:txBody>
    </xdr:sp>
    <xdr:clientData/>
  </xdr:oneCellAnchor>
  <xdr:oneCellAnchor>
    <xdr:from>
      <xdr:col>23</xdr:col>
      <xdr:colOff>523086</xdr:colOff>
      <xdr:row>100</xdr:row>
      <xdr:rowOff>176362</xdr:rowOff>
    </xdr:from>
    <xdr:ext cx="5055936" cy="836922"/>
    <xdr:sp macro="" textlink="">
      <xdr:nvSpPr>
        <xdr:cNvPr id="12" name="Tekstvak 11">
          <a:extLst>
            <a:ext uri="{FF2B5EF4-FFF2-40B4-BE49-F238E27FC236}">
              <a16:creationId xmlns:a16="http://schemas.microsoft.com/office/drawing/2014/main" id="{AFD3C608-3BD7-45EC-B3F9-70DF74E732B6}"/>
            </a:ext>
          </a:extLst>
        </xdr:cNvPr>
        <xdr:cNvSpPr txBox="1"/>
      </xdr:nvSpPr>
      <xdr:spPr>
        <a:xfrm rot="21333422">
          <a:off x="16639386" y="26351062"/>
          <a:ext cx="5055936" cy="8369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3600" baseline="0">
              <a:latin typeface="Aptos Slab ExtraBold" panose="020B0004020202020204" pitchFamily="34" charset="0"/>
            </a:rPr>
            <a:t>Ik word geholpen door:</a:t>
          </a:r>
        </a:p>
        <a:p>
          <a:endParaRPr lang="nl-NL" sz="3600">
            <a:latin typeface="Aptos Slab ExtraBold" panose="020B0004020202020204" pitchFamily="34" charset="0"/>
          </a:endParaRPr>
        </a:p>
      </xdr:txBody>
    </xdr:sp>
    <xdr:clientData/>
  </xdr:oneCellAnchor>
  <xdr:oneCellAnchor>
    <xdr:from>
      <xdr:col>23</xdr:col>
      <xdr:colOff>355600</xdr:colOff>
      <xdr:row>114</xdr:row>
      <xdr:rowOff>167640</xdr:rowOff>
    </xdr:from>
    <xdr:ext cx="6630661" cy="3896360"/>
    <xdr:sp macro="" textlink="">
      <xdr:nvSpPr>
        <xdr:cNvPr id="13" name="Tekstvak 12">
          <a:extLst>
            <a:ext uri="{FF2B5EF4-FFF2-40B4-BE49-F238E27FC236}">
              <a16:creationId xmlns:a16="http://schemas.microsoft.com/office/drawing/2014/main" id="{AA1F9B2D-1C29-49C4-A60D-BF12C5104C19}"/>
            </a:ext>
          </a:extLst>
        </xdr:cNvPr>
        <xdr:cNvSpPr txBox="1"/>
      </xdr:nvSpPr>
      <xdr:spPr>
        <a:xfrm>
          <a:off x="16471900" y="29756100"/>
          <a:ext cx="6630661" cy="38963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3600" baseline="0">
              <a:latin typeface="Aptos Slab ExtraBold" panose="020B0004020202020204" pitchFamily="34" charset="0"/>
            </a:rPr>
            <a:t>Zo kun je zien dat het is gelukt:</a:t>
          </a:r>
        </a:p>
        <a:p>
          <a:endParaRPr lang="nl-NL" sz="3600" baseline="0">
            <a:latin typeface="Aptos Slab ExtraBold" panose="020B0004020202020204" pitchFamily="34" charset="0"/>
          </a:endParaRPr>
        </a:p>
        <a:p>
          <a:endParaRPr lang="nl-NL" sz="3600" baseline="0">
            <a:latin typeface="Aptos Slab ExtraBold" panose="020B0004020202020204" pitchFamily="34" charset="0"/>
          </a:endParaRPr>
        </a:p>
        <a:p>
          <a:endParaRPr lang="nl-NL" sz="3600" baseline="0">
            <a:latin typeface="Aptos Slab ExtraBold" panose="020B0004020202020204" pitchFamily="34" charset="0"/>
          </a:endParaRPr>
        </a:p>
        <a:p>
          <a:endParaRPr lang="nl-NL" sz="2000" baseline="0">
            <a:latin typeface="Aptos Slab ExtraBold" panose="020B0004020202020204" pitchFamily="34" charset="0"/>
          </a:endParaRPr>
        </a:p>
        <a:p>
          <a:endParaRPr lang="nl-NL" sz="2000" baseline="0">
            <a:latin typeface="Aptos Slab ExtraBold" panose="020B0004020202020204" pitchFamily="34" charset="0"/>
          </a:endParaRPr>
        </a:p>
        <a:p>
          <a:endParaRPr lang="nl-NL" sz="2000" baseline="0">
            <a:latin typeface="Aptos Slab ExtraBold" panose="020B0004020202020204" pitchFamily="34" charset="0"/>
          </a:endParaRPr>
        </a:p>
        <a:p>
          <a:r>
            <a:rPr lang="nl-NL" sz="3600" baseline="0">
              <a:latin typeface="Aptos Slab ExtraBold" panose="020B0004020202020204" pitchFamily="34" charset="0"/>
            </a:rPr>
            <a:t>Datum:</a:t>
          </a:r>
        </a:p>
        <a:p>
          <a:endParaRPr lang="nl-NL" sz="4000"/>
        </a:p>
      </xdr:txBody>
    </xdr:sp>
    <xdr:clientData/>
  </xdr:oneCellAnchor>
  <xdr:twoCellAnchor>
    <xdr:from>
      <xdr:col>23</xdr:col>
      <xdr:colOff>356111</xdr:colOff>
      <xdr:row>99</xdr:row>
      <xdr:rowOff>174655</xdr:rowOff>
    </xdr:from>
    <xdr:to>
      <xdr:col>39</xdr:col>
      <xdr:colOff>458237</xdr:colOff>
      <xdr:row>112</xdr:row>
      <xdr:rowOff>86942</xdr:rowOff>
    </xdr:to>
    <xdr:sp macro="" textlink="">
      <xdr:nvSpPr>
        <xdr:cNvPr id="14" name="Rechthoek 13">
          <a:extLst>
            <a:ext uri="{FF2B5EF4-FFF2-40B4-BE49-F238E27FC236}">
              <a16:creationId xmlns:a16="http://schemas.microsoft.com/office/drawing/2014/main" id="{46B20D25-DC7A-43D7-862A-F1E64E3D9205}"/>
            </a:ext>
          </a:extLst>
        </xdr:cNvPr>
        <xdr:cNvSpPr/>
      </xdr:nvSpPr>
      <xdr:spPr>
        <a:xfrm rot="21395945">
          <a:off x="16472411" y="26105515"/>
          <a:ext cx="10023366" cy="3082207"/>
        </a:xfrm>
        <a:custGeom>
          <a:avLst/>
          <a:gdLst>
            <a:gd name="csX0" fmla="*/ 0 w 10023366"/>
            <a:gd name="csY0" fmla="*/ 0 h 3082207"/>
            <a:gd name="csX1" fmla="*/ 288909 w 10023366"/>
            <a:gd name="csY1" fmla="*/ 0 h 3082207"/>
            <a:gd name="csX2" fmla="*/ 577818 w 10023366"/>
            <a:gd name="csY2" fmla="*/ 0 h 3082207"/>
            <a:gd name="csX3" fmla="*/ 966960 w 10023366"/>
            <a:gd name="csY3" fmla="*/ 0 h 3082207"/>
            <a:gd name="csX4" fmla="*/ 1255869 w 10023366"/>
            <a:gd name="csY4" fmla="*/ 0 h 3082207"/>
            <a:gd name="csX5" fmla="*/ 1845479 w 10023366"/>
            <a:gd name="csY5" fmla="*/ 0 h 3082207"/>
            <a:gd name="csX6" fmla="*/ 2134387 w 10023366"/>
            <a:gd name="csY6" fmla="*/ 0 h 3082207"/>
            <a:gd name="csX7" fmla="*/ 2523530 w 10023366"/>
            <a:gd name="csY7" fmla="*/ 0 h 3082207"/>
            <a:gd name="csX8" fmla="*/ 3113140 w 10023366"/>
            <a:gd name="csY8" fmla="*/ 0 h 3082207"/>
            <a:gd name="csX9" fmla="*/ 3502282 w 10023366"/>
            <a:gd name="csY9" fmla="*/ 0 h 3082207"/>
            <a:gd name="csX10" fmla="*/ 3791191 w 10023366"/>
            <a:gd name="csY10" fmla="*/ 0 h 3082207"/>
            <a:gd name="csX11" fmla="*/ 4481034 w 10023366"/>
            <a:gd name="csY11" fmla="*/ 0 h 3082207"/>
            <a:gd name="csX12" fmla="*/ 5170878 w 10023366"/>
            <a:gd name="csY12" fmla="*/ 0 h 3082207"/>
            <a:gd name="csX13" fmla="*/ 5660254 w 10023366"/>
            <a:gd name="csY13" fmla="*/ 0 h 3082207"/>
            <a:gd name="csX14" fmla="*/ 6450331 w 10023366"/>
            <a:gd name="csY14" fmla="*/ 0 h 3082207"/>
            <a:gd name="csX15" fmla="*/ 7039941 w 10023366"/>
            <a:gd name="csY15" fmla="*/ 0 h 3082207"/>
            <a:gd name="csX16" fmla="*/ 7429083 w 10023366"/>
            <a:gd name="csY16" fmla="*/ 0 h 3082207"/>
            <a:gd name="csX17" fmla="*/ 8018693 w 10023366"/>
            <a:gd name="csY17" fmla="*/ 0 h 3082207"/>
            <a:gd name="csX18" fmla="*/ 8808770 w 10023366"/>
            <a:gd name="csY18" fmla="*/ 0 h 3082207"/>
            <a:gd name="csX19" fmla="*/ 9197912 w 10023366"/>
            <a:gd name="csY19" fmla="*/ 0 h 3082207"/>
            <a:gd name="csX20" fmla="*/ 10023366 w 10023366"/>
            <a:gd name="csY20" fmla="*/ 0 h 3082207"/>
            <a:gd name="csX21" fmla="*/ 10023366 w 10023366"/>
            <a:gd name="csY21" fmla="*/ 575345 h 3082207"/>
            <a:gd name="csX22" fmla="*/ 10023366 w 10023366"/>
            <a:gd name="csY22" fmla="*/ 996580 h 3082207"/>
            <a:gd name="csX23" fmla="*/ 10023366 w 10023366"/>
            <a:gd name="csY23" fmla="*/ 1571926 h 3082207"/>
            <a:gd name="csX24" fmla="*/ 10023366 w 10023366"/>
            <a:gd name="csY24" fmla="*/ 2116449 h 3082207"/>
            <a:gd name="csX25" fmla="*/ 10023366 w 10023366"/>
            <a:gd name="csY25" fmla="*/ 3082207 h 3082207"/>
            <a:gd name="csX26" fmla="*/ 9634224 w 10023366"/>
            <a:gd name="csY26" fmla="*/ 3082207 h 3082207"/>
            <a:gd name="csX27" fmla="*/ 9345315 w 10023366"/>
            <a:gd name="csY27" fmla="*/ 3082207 h 3082207"/>
            <a:gd name="csX28" fmla="*/ 8855939 w 10023366"/>
            <a:gd name="csY28" fmla="*/ 3082207 h 3082207"/>
            <a:gd name="csX29" fmla="*/ 8366563 w 10023366"/>
            <a:gd name="csY29" fmla="*/ 3082207 h 3082207"/>
            <a:gd name="csX30" fmla="*/ 8077654 w 10023366"/>
            <a:gd name="csY30" fmla="*/ 3082207 h 3082207"/>
            <a:gd name="csX31" fmla="*/ 7688511 w 10023366"/>
            <a:gd name="csY31" fmla="*/ 3082207 h 3082207"/>
            <a:gd name="csX32" fmla="*/ 7299369 w 10023366"/>
            <a:gd name="csY32" fmla="*/ 3082207 h 3082207"/>
            <a:gd name="csX33" fmla="*/ 6910226 w 10023366"/>
            <a:gd name="csY33" fmla="*/ 3082207 h 3082207"/>
            <a:gd name="csX34" fmla="*/ 6120149 w 10023366"/>
            <a:gd name="csY34" fmla="*/ 3082207 h 3082207"/>
            <a:gd name="csX35" fmla="*/ 5831241 w 10023366"/>
            <a:gd name="csY35" fmla="*/ 3082207 h 3082207"/>
            <a:gd name="csX36" fmla="*/ 5041163 w 10023366"/>
            <a:gd name="csY36" fmla="*/ 3082207 h 3082207"/>
            <a:gd name="csX37" fmla="*/ 4251086 w 10023366"/>
            <a:gd name="csY37" fmla="*/ 3082207 h 3082207"/>
            <a:gd name="csX38" fmla="*/ 3461009 w 10023366"/>
            <a:gd name="csY38" fmla="*/ 3082207 h 3082207"/>
            <a:gd name="csX39" fmla="*/ 3172101 w 10023366"/>
            <a:gd name="csY39" fmla="*/ 3082207 h 3082207"/>
            <a:gd name="csX40" fmla="*/ 2382023 w 10023366"/>
            <a:gd name="csY40" fmla="*/ 3082207 h 3082207"/>
            <a:gd name="csX41" fmla="*/ 1892647 w 10023366"/>
            <a:gd name="csY41" fmla="*/ 3082207 h 3082207"/>
            <a:gd name="csX42" fmla="*/ 1403271 w 10023366"/>
            <a:gd name="csY42" fmla="*/ 3082207 h 3082207"/>
            <a:gd name="csX43" fmla="*/ 913895 w 10023366"/>
            <a:gd name="csY43" fmla="*/ 3082207 h 3082207"/>
            <a:gd name="csX44" fmla="*/ 0 w 10023366"/>
            <a:gd name="csY44" fmla="*/ 3082207 h 3082207"/>
            <a:gd name="csX45" fmla="*/ 0 w 10023366"/>
            <a:gd name="csY45" fmla="*/ 2506862 h 3082207"/>
            <a:gd name="csX46" fmla="*/ 0 w 10023366"/>
            <a:gd name="csY46" fmla="*/ 1962338 h 3082207"/>
            <a:gd name="csX47" fmla="*/ 0 w 10023366"/>
            <a:gd name="csY47" fmla="*/ 1479459 h 3082207"/>
            <a:gd name="csX48" fmla="*/ 0 w 10023366"/>
            <a:gd name="csY48" fmla="*/ 1058224 h 3082207"/>
            <a:gd name="csX49" fmla="*/ 0 w 10023366"/>
            <a:gd name="csY49" fmla="*/ 544523 h 3082207"/>
            <a:gd name="csX50" fmla="*/ 0 w 10023366"/>
            <a:gd name="csY50" fmla="*/ 0 h 3082207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  <a:cxn ang="0">
              <a:pos x="csX47" y="csY47"/>
            </a:cxn>
            <a:cxn ang="0">
              <a:pos x="csX48" y="csY48"/>
            </a:cxn>
            <a:cxn ang="0">
              <a:pos x="csX49" y="csY49"/>
            </a:cxn>
            <a:cxn ang="0">
              <a:pos x="csX50" y="csY50"/>
            </a:cxn>
          </a:cxnLst>
          <a:rect l="l" t="t" r="r" b="b"/>
          <a:pathLst>
            <a:path w="10023366" h="3082207" extrusionOk="0">
              <a:moveTo>
                <a:pt x="0" y="0"/>
              </a:moveTo>
              <a:cubicBezTo>
                <a:pt x="74737" y="-23175"/>
                <a:pt x="229723" y="11499"/>
                <a:pt x="288909" y="0"/>
              </a:cubicBezTo>
              <a:cubicBezTo>
                <a:pt x="348095" y="-11499"/>
                <a:pt x="499163" y="33986"/>
                <a:pt x="577818" y="0"/>
              </a:cubicBezTo>
              <a:cubicBezTo>
                <a:pt x="656473" y="-33986"/>
                <a:pt x="778152" y="27606"/>
                <a:pt x="966960" y="0"/>
              </a:cubicBezTo>
              <a:cubicBezTo>
                <a:pt x="1155768" y="-27606"/>
                <a:pt x="1112105" y="16166"/>
                <a:pt x="1255869" y="0"/>
              </a:cubicBezTo>
              <a:cubicBezTo>
                <a:pt x="1399633" y="-16166"/>
                <a:pt x="1710280" y="31026"/>
                <a:pt x="1845479" y="0"/>
              </a:cubicBezTo>
              <a:cubicBezTo>
                <a:pt x="1980678" y="-31026"/>
                <a:pt x="2073653" y="33209"/>
                <a:pt x="2134387" y="0"/>
              </a:cubicBezTo>
              <a:cubicBezTo>
                <a:pt x="2195121" y="-33209"/>
                <a:pt x="2357189" y="255"/>
                <a:pt x="2523530" y="0"/>
              </a:cubicBezTo>
              <a:cubicBezTo>
                <a:pt x="2689871" y="-255"/>
                <a:pt x="2866556" y="56021"/>
                <a:pt x="3113140" y="0"/>
              </a:cubicBezTo>
              <a:cubicBezTo>
                <a:pt x="3359724" y="-56021"/>
                <a:pt x="3402384" y="20369"/>
                <a:pt x="3502282" y="0"/>
              </a:cubicBezTo>
              <a:cubicBezTo>
                <a:pt x="3602180" y="-20369"/>
                <a:pt x="3728122" y="31217"/>
                <a:pt x="3791191" y="0"/>
              </a:cubicBezTo>
              <a:cubicBezTo>
                <a:pt x="3854260" y="-31217"/>
                <a:pt x="4306207" y="12911"/>
                <a:pt x="4481034" y="0"/>
              </a:cubicBezTo>
              <a:cubicBezTo>
                <a:pt x="4655861" y="-12911"/>
                <a:pt x="4988173" y="8225"/>
                <a:pt x="5170878" y="0"/>
              </a:cubicBezTo>
              <a:cubicBezTo>
                <a:pt x="5353583" y="-8225"/>
                <a:pt x="5550721" y="30907"/>
                <a:pt x="5660254" y="0"/>
              </a:cubicBezTo>
              <a:cubicBezTo>
                <a:pt x="5769787" y="-30907"/>
                <a:pt x="6074572" y="46107"/>
                <a:pt x="6450331" y="0"/>
              </a:cubicBezTo>
              <a:cubicBezTo>
                <a:pt x="6826090" y="-46107"/>
                <a:pt x="6822923" y="22773"/>
                <a:pt x="7039941" y="0"/>
              </a:cubicBezTo>
              <a:cubicBezTo>
                <a:pt x="7256959" y="-22773"/>
                <a:pt x="7239537" y="29509"/>
                <a:pt x="7429083" y="0"/>
              </a:cubicBezTo>
              <a:cubicBezTo>
                <a:pt x="7618629" y="-29509"/>
                <a:pt x="7737278" y="44046"/>
                <a:pt x="8018693" y="0"/>
              </a:cubicBezTo>
              <a:cubicBezTo>
                <a:pt x="8300108" y="-44046"/>
                <a:pt x="8433818" y="87082"/>
                <a:pt x="8808770" y="0"/>
              </a:cubicBezTo>
              <a:cubicBezTo>
                <a:pt x="9183722" y="-87082"/>
                <a:pt x="9045560" y="14347"/>
                <a:pt x="9197912" y="0"/>
              </a:cubicBezTo>
              <a:cubicBezTo>
                <a:pt x="9350264" y="-14347"/>
                <a:pt x="9706879" y="24231"/>
                <a:pt x="10023366" y="0"/>
              </a:cubicBezTo>
              <a:cubicBezTo>
                <a:pt x="10085667" y="117767"/>
                <a:pt x="9980329" y="301825"/>
                <a:pt x="10023366" y="575345"/>
              </a:cubicBezTo>
              <a:cubicBezTo>
                <a:pt x="10066403" y="848865"/>
                <a:pt x="10017247" y="879267"/>
                <a:pt x="10023366" y="996580"/>
              </a:cubicBezTo>
              <a:cubicBezTo>
                <a:pt x="10029485" y="1113894"/>
                <a:pt x="9999450" y="1304052"/>
                <a:pt x="10023366" y="1571926"/>
              </a:cubicBezTo>
              <a:cubicBezTo>
                <a:pt x="10047282" y="1839800"/>
                <a:pt x="9996900" y="1909588"/>
                <a:pt x="10023366" y="2116449"/>
              </a:cubicBezTo>
              <a:cubicBezTo>
                <a:pt x="10049832" y="2323310"/>
                <a:pt x="9950024" y="2825219"/>
                <a:pt x="10023366" y="3082207"/>
              </a:cubicBezTo>
              <a:cubicBezTo>
                <a:pt x="9891030" y="3095750"/>
                <a:pt x="9795126" y="3056928"/>
                <a:pt x="9634224" y="3082207"/>
              </a:cubicBezTo>
              <a:cubicBezTo>
                <a:pt x="9473322" y="3107486"/>
                <a:pt x="9406838" y="3081843"/>
                <a:pt x="9345315" y="3082207"/>
              </a:cubicBezTo>
              <a:cubicBezTo>
                <a:pt x="9283792" y="3082571"/>
                <a:pt x="8970016" y="3045182"/>
                <a:pt x="8855939" y="3082207"/>
              </a:cubicBezTo>
              <a:cubicBezTo>
                <a:pt x="8741862" y="3119232"/>
                <a:pt x="8561792" y="3082149"/>
                <a:pt x="8366563" y="3082207"/>
              </a:cubicBezTo>
              <a:cubicBezTo>
                <a:pt x="8171334" y="3082265"/>
                <a:pt x="8220989" y="3048068"/>
                <a:pt x="8077654" y="3082207"/>
              </a:cubicBezTo>
              <a:cubicBezTo>
                <a:pt x="7934319" y="3116346"/>
                <a:pt x="7833931" y="3062047"/>
                <a:pt x="7688511" y="3082207"/>
              </a:cubicBezTo>
              <a:cubicBezTo>
                <a:pt x="7543091" y="3102367"/>
                <a:pt x="7427985" y="3070129"/>
                <a:pt x="7299369" y="3082207"/>
              </a:cubicBezTo>
              <a:cubicBezTo>
                <a:pt x="7170753" y="3094285"/>
                <a:pt x="7076469" y="3078847"/>
                <a:pt x="6910226" y="3082207"/>
              </a:cubicBezTo>
              <a:cubicBezTo>
                <a:pt x="6743983" y="3085567"/>
                <a:pt x="6406126" y="3028785"/>
                <a:pt x="6120149" y="3082207"/>
              </a:cubicBezTo>
              <a:cubicBezTo>
                <a:pt x="5834172" y="3135629"/>
                <a:pt x="5909889" y="3056199"/>
                <a:pt x="5831241" y="3082207"/>
              </a:cubicBezTo>
              <a:cubicBezTo>
                <a:pt x="5752593" y="3108215"/>
                <a:pt x="5364047" y="2994712"/>
                <a:pt x="5041163" y="3082207"/>
              </a:cubicBezTo>
              <a:cubicBezTo>
                <a:pt x="4718279" y="3169702"/>
                <a:pt x="4513345" y="3046094"/>
                <a:pt x="4251086" y="3082207"/>
              </a:cubicBezTo>
              <a:cubicBezTo>
                <a:pt x="3988827" y="3118320"/>
                <a:pt x="3682689" y="3035598"/>
                <a:pt x="3461009" y="3082207"/>
              </a:cubicBezTo>
              <a:cubicBezTo>
                <a:pt x="3239329" y="3128816"/>
                <a:pt x="3253842" y="3062070"/>
                <a:pt x="3172101" y="3082207"/>
              </a:cubicBezTo>
              <a:cubicBezTo>
                <a:pt x="3090360" y="3102344"/>
                <a:pt x="2706487" y="3019638"/>
                <a:pt x="2382023" y="3082207"/>
              </a:cubicBezTo>
              <a:cubicBezTo>
                <a:pt x="2057559" y="3144776"/>
                <a:pt x="2025003" y="3075064"/>
                <a:pt x="1892647" y="3082207"/>
              </a:cubicBezTo>
              <a:cubicBezTo>
                <a:pt x="1760291" y="3089350"/>
                <a:pt x="1530236" y="3069844"/>
                <a:pt x="1403271" y="3082207"/>
              </a:cubicBezTo>
              <a:cubicBezTo>
                <a:pt x="1276306" y="3094570"/>
                <a:pt x="1101751" y="3032688"/>
                <a:pt x="913895" y="3082207"/>
              </a:cubicBezTo>
              <a:cubicBezTo>
                <a:pt x="726039" y="3131726"/>
                <a:pt x="247488" y="2973208"/>
                <a:pt x="0" y="3082207"/>
              </a:cubicBezTo>
              <a:cubicBezTo>
                <a:pt x="-8005" y="2820332"/>
                <a:pt x="36616" y="2786998"/>
                <a:pt x="0" y="2506862"/>
              </a:cubicBezTo>
              <a:cubicBezTo>
                <a:pt x="-36616" y="2226726"/>
                <a:pt x="60695" y="2183502"/>
                <a:pt x="0" y="1962338"/>
              </a:cubicBezTo>
              <a:cubicBezTo>
                <a:pt x="-60695" y="1741174"/>
                <a:pt x="46874" y="1711621"/>
                <a:pt x="0" y="1479459"/>
              </a:cubicBezTo>
              <a:cubicBezTo>
                <a:pt x="-46874" y="1247297"/>
                <a:pt x="16793" y="1185791"/>
                <a:pt x="0" y="1058224"/>
              </a:cubicBezTo>
              <a:cubicBezTo>
                <a:pt x="-16793" y="930657"/>
                <a:pt x="53201" y="714555"/>
                <a:pt x="0" y="544523"/>
              </a:cubicBezTo>
              <a:cubicBezTo>
                <a:pt x="-53201" y="374491"/>
                <a:pt x="3440" y="185759"/>
                <a:pt x="0" y="0"/>
              </a:cubicBezTo>
              <a:close/>
            </a:path>
          </a:pathLst>
        </a:custGeom>
        <a:noFill/>
        <a:ln w="127000" cmpd="thickThin">
          <a:solidFill>
            <a:srgbClr val="FF0000"/>
          </a:solidFill>
          <a:extLst>
            <a:ext uri="{C807C97D-BFC1-408E-A445-0C87EB9F89A2}">
              <ask:lineSketchStyleProps xmlns:ask="http://schemas.microsoft.com/office/drawing/2018/sketchyshapes" sd="2737183560">
                <a:prstGeom prst="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oneCellAnchor>
    <xdr:from>
      <xdr:col>23</xdr:col>
      <xdr:colOff>220980</xdr:colOff>
      <xdr:row>83</xdr:row>
      <xdr:rowOff>81281</xdr:rowOff>
    </xdr:from>
    <xdr:ext cx="3588931" cy="764540"/>
    <xdr:sp macro="" textlink="">
      <xdr:nvSpPr>
        <xdr:cNvPr id="15" name="Tekstvak 14">
          <a:extLst>
            <a:ext uri="{FF2B5EF4-FFF2-40B4-BE49-F238E27FC236}">
              <a16:creationId xmlns:a16="http://schemas.microsoft.com/office/drawing/2014/main" id="{190F0E7B-D982-4AD3-9D64-0BC6E7142051}"/>
            </a:ext>
          </a:extLst>
        </xdr:cNvPr>
        <xdr:cNvSpPr txBox="1"/>
      </xdr:nvSpPr>
      <xdr:spPr>
        <a:xfrm>
          <a:off x="16337280" y="22110701"/>
          <a:ext cx="3588931" cy="7645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3600">
              <a:latin typeface="Aptos Slab ExtraBold" panose="020B0004020202020204" pitchFamily="34" charset="0"/>
            </a:rPr>
            <a:t>Dit heb</a:t>
          </a:r>
          <a:r>
            <a:rPr lang="nl-NL" sz="3600" baseline="0">
              <a:latin typeface="Aptos Slab ExtraBold" panose="020B0004020202020204" pitchFamily="34" charset="0"/>
            </a:rPr>
            <a:t> ik nodig:</a:t>
          </a:r>
        </a:p>
        <a:p>
          <a:endParaRPr lang="nl-NL" sz="3600">
            <a:latin typeface="Aptos Slab ExtraBold" panose="020B0004020202020204" pitchFamily="34" charset="0"/>
          </a:endParaRPr>
        </a:p>
      </xdr:txBody>
    </xdr:sp>
    <xdr:clientData/>
  </xdr:oneCellAnchor>
  <xdr:twoCellAnchor>
    <xdr:from>
      <xdr:col>5</xdr:col>
      <xdr:colOff>30480</xdr:colOff>
      <xdr:row>3</xdr:row>
      <xdr:rowOff>193040</xdr:rowOff>
    </xdr:from>
    <xdr:to>
      <xdr:col>40</xdr:col>
      <xdr:colOff>579120</xdr:colOff>
      <xdr:row>28</xdr:row>
      <xdr:rowOff>104140</xdr:rowOff>
    </xdr:to>
    <xdr:graphicFrame macro="">
      <xdr:nvGraphicFramePr>
        <xdr:cNvPr id="16" name="Grafiek 15">
          <a:extLst>
            <a:ext uri="{FF2B5EF4-FFF2-40B4-BE49-F238E27FC236}">
              <a16:creationId xmlns:a16="http://schemas.microsoft.com/office/drawing/2014/main" id="{D443823E-4DE8-4D74-97CE-47CC07A14C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546100</xdr:colOff>
      <xdr:row>32</xdr:row>
      <xdr:rowOff>60960</xdr:rowOff>
    </xdr:from>
    <xdr:to>
      <xdr:col>39</xdr:col>
      <xdr:colOff>495300</xdr:colOff>
      <xdr:row>38</xdr:row>
      <xdr:rowOff>203200</xdr:rowOff>
    </xdr:to>
    <xdr:sp macro="" textlink="">
      <xdr:nvSpPr>
        <xdr:cNvPr id="17" name="Rechthoek 16">
          <a:extLst>
            <a:ext uri="{FF2B5EF4-FFF2-40B4-BE49-F238E27FC236}">
              <a16:creationId xmlns:a16="http://schemas.microsoft.com/office/drawing/2014/main" id="{12CA1EB8-2AA4-451B-A958-C679B32C97B5}"/>
            </a:ext>
          </a:extLst>
        </xdr:cNvPr>
        <xdr:cNvSpPr/>
      </xdr:nvSpPr>
      <xdr:spPr>
        <a:xfrm>
          <a:off x="15473680" y="9745980"/>
          <a:ext cx="11059160" cy="1521460"/>
        </a:xfrm>
        <a:custGeom>
          <a:avLst/>
          <a:gdLst>
            <a:gd name="csX0" fmla="*/ 0 w 11059160"/>
            <a:gd name="csY0" fmla="*/ 0 h 1521460"/>
            <a:gd name="csX1" fmla="*/ 250286 w 11059160"/>
            <a:gd name="csY1" fmla="*/ 0 h 1521460"/>
            <a:gd name="csX2" fmla="*/ 500573 w 11059160"/>
            <a:gd name="csY2" fmla="*/ 0 h 1521460"/>
            <a:gd name="csX3" fmla="*/ 1082634 w 11059160"/>
            <a:gd name="csY3" fmla="*/ 0 h 1521460"/>
            <a:gd name="csX4" fmla="*/ 1885878 w 11059160"/>
            <a:gd name="csY4" fmla="*/ 0 h 1521460"/>
            <a:gd name="csX5" fmla="*/ 2357347 w 11059160"/>
            <a:gd name="csY5" fmla="*/ 0 h 1521460"/>
            <a:gd name="csX6" fmla="*/ 2939408 w 11059160"/>
            <a:gd name="csY6" fmla="*/ 0 h 1521460"/>
            <a:gd name="csX7" fmla="*/ 3410878 w 11059160"/>
            <a:gd name="csY7" fmla="*/ 0 h 1521460"/>
            <a:gd name="csX8" fmla="*/ 4103530 w 11059160"/>
            <a:gd name="csY8" fmla="*/ 0 h 1521460"/>
            <a:gd name="csX9" fmla="*/ 4464408 w 11059160"/>
            <a:gd name="csY9" fmla="*/ 0 h 1521460"/>
            <a:gd name="csX10" fmla="*/ 5157061 w 11059160"/>
            <a:gd name="csY10" fmla="*/ 0 h 1521460"/>
            <a:gd name="csX11" fmla="*/ 5628530 w 11059160"/>
            <a:gd name="csY11" fmla="*/ 0 h 1521460"/>
            <a:gd name="csX12" fmla="*/ 5989408 w 11059160"/>
            <a:gd name="csY12" fmla="*/ 0 h 1521460"/>
            <a:gd name="csX13" fmla="*/ 6460878 w 11059160"/>
            <a:gd name="csY13" fmla="*/ 0 h 1521460"/>
            <a:gd name="csX14" fmla="*/ 6932347 w 11059160"/>
            <a:gd name="csY14" fmla="*/ 0 h 1521460"/>
            <a:gd name="csX15" fmla="*/ 7293225 w 11059160"/>
            <a:gd name="csY15" fmla="*/ 0 h 1521460"/>
            <a:gd name="csX16" fmla="*/ 7543511 w 11059160"/>
            <a:gd name="csY16" fmla="*/ 0 h 1521460"/>
            <a:gd name="csX17" fmla="*/ 7904389 w 11059160"/>
            <a:gd name="csY17" fmla="*/ 0 h 1521460"/>
            <a:gd name="csX18" fmla="*/ 8265267 w 11059160"/>
            <a:gd name="csY18" fmla="*/ 0 h 1521460"/>
            <a:gd name="csX19" fmla="*/ 8626145 w 11059160"/>
            <a:gd name="csY19" fmla="*/ 0 h 1521460"/>
            <a:gd name="csX20" fmla="*/ 8987023 w 11059160"/>
            <a:gd name="csY20" fmla="*/ 0 h 1521460"/>
            <a:gd name="csX21" fmla="*/ 9569084 w 11059160"/>
            <a:gd name="csY21" fmla="*/ 0 h 1521460"/>
            <a:gd name="csX22" fmla="*/ 10151145 w 11059160"/>
            <a:gd name="csY22" fmla="*/ 0 h 1521460"/>
            <a:gd name="csX23" fmla="*/ 10401431 w 11059160"/>
            <a:gd name="csY23" fmla="*/ 0 h 1521460"/>
            <a:gd name="csX24" fmla="*/ 11059160 w 11059160"/>
            <a:gd name="csY24" fmla="*/ 0 h 1521460"/>
            <a:gd name="csX25" fmla="*/ 11059160 w 11059160"/>
            <a:gd name="csY25" fmla="*/ 476724 h 1521460"/>
            <a:gd name="csX26" fmla="*/ 11059160 w 11059160"/>
            <a:gd name="csY26" fmla="*/ 983877 h 1521460"/>
            <a:gd name="csX27" fmla="*/ 11059160 w 11059160"/>
            <a:gd name="csY27" fmla="*/ 1521460 h 1521460"/>
            <a:gd name="csX28" fmla="*/ 10587691 w 11059160"/>
            <a:gd name="csY28" fmla="*/ 1521460 h 1521460"/>
            <a:gd name="csX29" fmla="*/ 9784446 w 11059160"/>
            <a:gd name="csY29" fmla="*/ 1521460 h 1521460"/>
            <a:gd name="csX30" fmla="*/ 9534160 w 11059160"/>
            <a:gd name="csY30" fmla="*/ 1521460 h 1521460"/>
            <a:gd name="csX31" fmla="*/ 9173282 w 11059160"/>
            <a:gd name="csY31" fmla="*/ 1521460 h 1521460"/>
            <a:gd name="csX32" fmla="*/ 8812404 w 11059160"/>
            <a:gd name="csY32" fmla="*/ 1521460 h 1521460"/>
            <a:gd name="csX33" fmla="*/ 8451526 w 11059160"/>
            <a:gd name="csY33" fmla="*/ 1521460 h 1521460"/>
            <a:gd name="csX34" fmla="*/ 7869465 w 11059160"/>
            <a:gd name="csY34" fmla="*/ 1521460 h 1521460"/>
            <a:gd name="csX35" fmla="*/ 7287404 w 11059160"/>
            <a:gd name="csY35" fmla="*/ 1521460 h 1521460"/>
            <a:gd name="csX36" fmla="*/ 7037118 w 11059160"/>
            <a:gd name="csY36" fmla="*/ 1521460 h 1521460"/>
            <a:gd name="csX37" fmla="*/ 6455057 w 11059160"/>
            <a:gd name="csY37" fmla="*/ 1521460 h 1521460"/>
            <a:gd name="csX38" fmla="*/ 5651813 w 11059160"/>
            <a:gd name="csY38" fmla="*/ 1521460 h 1521460"/>
            <a:gd name="csX39" fmla="*/ 5180343 w 11059160"/>
            <a:gd name="csY39" fmla="*/ 1521460 h 1521460"/>
            <a:gd name="csX40" fmla="*/ 4377099 w 11059160"/>
            <a:gd name="csY40" fmla="*/ 1521460 h 1521460"/>
            <a:gd name="csX41" fmla="*/ 3684446 w 11059160"/>
            <a:gd name="csY41" fmla="*/ 1521460 h 1521460"/>
            <a:gd name="csX42" fmla="*/ 2991794 w 11059160"/>
            <a:gd name="csY42" fmla="*/ 1521460 h 1521460"/>
            <a:gd name="csX43" fmla="*/ 2520324 w 11059160"/>
            <a:gd name="csY43" fmla="*/ 1521460 h 1521460"/>
            <a:gd name="csX44" fmla="*/ 2270038 w 11059160"/>
            <a:gd name="csY44" fmla="*/ 1521460 h 1521460"/>
            <a:gd name="csX45" fmla="*/ 1687977 w 11059160"/>
            <a:gd name="csY45" fmla="*/ 1521460 h 1521460"/>
            <a:gd name="csX46" fmla="*/ 1105916 w 11059160"/>
            <a:gd name="csY46" fmla="*/ 1521460 h 1521460"/>
            <a:gd name="csX47" fmla="*/ 523855 w 11059160"/>
            <a:gd name="csY47" fmla="*/ 1521460 h 1521460"/>
            <a:gd name="csX48" fmla="*/ 0 w 11059160"/>
            <a:gd name="csY48" fmla="*/ 1521460 h 1521460"/>
            <a:gd name="csX49" fmla="*/ 0 w 11059160"/>
            <a:gd name="csY49" fmla="*/ 1044736 h 1521460"/>
            <a:gd name="csX50" fmla="*/ 0 w 11059160"/>
            <a:gd name="csY50" fmla="*/ 583226 h 1521460"/>
            <a:gd name="csX51" fmla="*/ 0 w 11059160"/>
            <a:gd name="csY51" fmla="*/ 0 h 1521460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  <a:cxn ang="0">
              <a:pos x="csX47" y="csY47"/>
            </a:cxn>
            <a:cxn ang="0">
              <a:pos x="csX48" y="csY48"/>
            </a:cxn>
            <a:cxn ang="0">
              <a:pos x="csX49" y="csY49"/>
            </a:cxn>
            <a:cxn ang="0">
              <a:pos x="csX50" y="csY50"/>
            </a:cxn>
            <a:cxn ang="0">
              <a:pos x="csX51" y="csY51"/>
            </a:cxn>
          </a:cxnLst>
          <a:rect l="l" t="t" r="r" b="b"/>
          <a:pathLst>
            <a:path w="11059160" h="1521460" extrusionOk="0">
              <a:moveTo>
                <a:pt x="0" y="0"/>
              </a:moveTo>
              <a:cubicBezTo>
                <a:pt x="113266" y="-11556"/>
                <a:pt x="145598" y="17643"/>
                <a:pt x="250286" y="0"/>
              </a:cubicBezTo>
              <a:cubicBezTo>
                <a:pt x="354974" y="-17643"/>
                <a:pt x="404893" y="22770"/>
                <a:pt x="500573" y="0"/>
              </a:cubicBezTo>
              <a:cubicBezTo>
                <a:pt x="596253" y="-22770"/>
                <a:pt x="806285" y="53772"/>
                <a:pt x="1082634" y="0"/>
              </a:cubicBezTo>
              <a:cubicBezTo>
                <a:pt x="1358983" y="-53772"/>
                <a:pt x="1540130" y="44128"/>
                <a:pt x="1885878" y="0"/>
              </a:cubicBezTo>
              <a:cubicBezTo>
                <a:pt x="2231626" y="-44128"/>
                <a:pt x="2132647" y="26128"/>
                <a:pt x="2357347" y="0"/>
              </a:cubicBezTo>
              <a:cubicBezTo>
                <a:pt x="2582047" y="-26128"/>
                <a:pt x="2724692" y="65554"/>
                <a:pt x="2939408" y="0"/>
              </a:cubicBezTo>
              <a:cubicBezTo>
                <a:pt x="3154124" y="-65554"/>
                <a:pt x="3279641" y="11906"/>
                <a:pt x="3410878" y="0"/>
              </a:cubicBezTo>
              <a:cubicBezTo>
                <a:pt x="3542115" y="-11906"/>
                <a:pt x="3777887" y="1486"/>
                <a:pt x="4103530" y="0"/>
              </a:cubicBezTo>
              <a:cubicBezTo>
                <a:pt x="4429173" y="-1486"/>
                <a:pt x="4350988" y="14275"/>
                <a:pt x="4464408" y="0"/>
              </a:cubicBezTo>
              <a:cubicBezTo>
                <a:pt x="4577828" y="-14275"/>
                <a:pt x="4819586" y="71788"/>
                <a:pt x="5157061" y="0"/>
              </a:cubicBezTo>
              <a:cubicBezTo>
                <a:pt x="5494536" y="-71788"/>
                <a:pt x="5452634" y="54170"/>
                <a:pt x="5628530" y="0"/>
              </a:cubicBezTo>
              <a:cubicBezTo>
                <a:pt x="5804426" y="-54170"/>
                <a:pt x="5895219" y="321"/>
                <a:pt x="5989408" y="0"/>
              </a:cubicBezTo>
              <a:cubicBezTo>
                <a:pt x="6083597" y="-321"/>
                <a:pt x="6302085" y="15638"/>
                <a:pt x="6460878" y="0"/>
              </a:cubicBezTo>
              <a:cubicBezTo>
                <a:pt x="6619671" y="-15638"/>
                <a:pt x="6808664" y="49979"/>
                <a:pt x="6932347" y="0"/>
              </a:cubicBezTo>
              <a:cubicBezTo>
                <a:pt x="7056030" y="-49979"/>
                <a:pt x="7141238" y="24781"/>
                <a:pt x="7293225" y="0"/>
              </a:cubicBezTo>
              <a:cubicBezTo>
                <a:pt x="7445212" y="-24781"/>
                <a:pt x="7489948" y="20269"/>
                <a:pt x="7543511" y="0"/>
              </a:cubicBezTo>
              <a:cubicBezTo>
                <a:pt x="7597074" y="-20269"/>
                <a:pt x="7791985" y="31187"/>
                <a:pt x="7904389" y="0"/>
              </a:cubicBezTo>
              <a:cubicBezTo>
                <a:pt x="8016793" y="-31187"/>
                <a:pt x="8141581" y="23804"/>
                <a:pt x="8265267" y="0"/>
              </a:cubicBezTo>
              <a:cubicBezTo>
                <a:pt x="8388953" y="-23804"/>
                <a:pt x="8484006" y="22422"/>
                <a:pt x="8626145" y="0"/>
              </a:cubicBezTo>
              <a:cubicBezTo>
                <a:pt x="8768284" y="-22422"/>
                <a:pt x="8834042" y="2153"/>
                <a:pt x="8987023" y="0"/>
              </a:cubicBezTo>
              <a:cubicBezTo>
                <a:pt x="9140004" y="-2153"/>
                <a:pt x="9428822" y="62575"/>
                <a:pt x="9569084" y="0"/>
              </a:cubicBezTo>
              <a:cubicBezTo>
                <a:pt x="9709346" y="-62575"/>
                <a:pt x="10024927" y="11570"/>
                <a:pt x="10151145" y="0"/>
              </a:cubicBezTo>
              <a:cubicBezTo>
                <a:pt x="10277363" y="-11570"/>
                <a:pt x="10346153" y="7614"/>
                <a:pt x="10401431" y="0"/>
              </a:cubicBezTo>
              <a:cubicBezTo>
                <a:pt x="10456709" y="-7614"/>
                <a:pt x="10910463" y="78112"/>
                <a:pt x="11059160" y="0"/>
              </a:cubicBezTo>
              <a:cubicBezTo>
                <a:pt x="11096167" y="113125"/>
                <a:pt x="11054470" y="358001"/>
                <a:pt x="11059160" y="476724"/>
              </a:cubicBezTo>
              <a:cubicBezTo>
                <a:pt x="11063850" y="595447"/>
                <a:pt x="11047679" y="823021"/>
                <a:pt x="11059160" y="983877"/>
              </a:cubicBezTo>
              <a:cubicBezTo>
                <a:pt x="11070641" y="1144733"/>
                <a:pt x="11049444" y="1359916"/>
                <a:pt x="11059160" y="1521460"/>
              </a:cubicBezTo>
              <a:cubicBezTo>
                <a:pt x="10834656" y="1555859"/>
                <a:pt x="10820575" y="1491699"/>
                <a:pt x="10587691" y="1521460"/>
              </a:cubicBezTo>
              <a:cubicBezTo>
                <a:pt x="10354807" y="1551221"/>
                <a:pt x="10078953" y="1483480"/>
                <a:pt x="9784446" y="1521460"/>
              </a:cubicBezTo>
              <a:cubicBezTo>
                <a:pt x="9489940" y="1559440"/>
                <a:pt x="9630608" y="1499472"/>
                <a:pt x="9534160" y="1521460"/>
              </a:cubicBezTo>
              <a:cubicBezTo>
                <a:pt x="9437712" y="1543448"/>
                <a:pt x="9297969" y="1481915"/>
                <a:pt x="9173282" y="1521460"/>
              </a:cubicBezTo>
              <a:cubicBezTo>
                <a:pt x="9048595" y="1561005"/>
                <a:pt x="8906864" y="1500821"/>
                <a:pt x="8812404" y="1521460"/>
              </a:cubicBezTo>
              <a:cubicBezTo>
                <a:pt x="8717944" y="1542099"/>
                <a:pt x="8597076" y="1513803"/>
                <a:pt x="8451526" y="1521460"/>
              </a:cubicBezTo>
              <a:cubicBezTo>
                <a:pt x="8305976" y="1529117"/>
                <a:pt x="8065141" y="1512500"/>
                <a:pt x="7869465" y="1521460"/>
              </a:cubicBezTo>
              <a:cubicBezTo>
                <a:pt x="7673789" y="1530420"/>
                <a:pt x="7409533" y="1462516"/>
                <a:pt x="7287404" y="1521460"/>
              </a:cubicBezTo>
              <a:cubicBezTo>
                <a:pt x="7165275" y="1580404"/>
                <a:pt x="7151483" y="1503697"/>
                <a:pt x="7037118" y="1521460"/>
              </a:cubicBezTo>
              <a:cubicBezTo>
                <a:pt x="6922753" y="1539223"/>
                <a:pt x="6703692" y="1479885"/>
                <a:pt x="6455057" y="1521460"/>
              </a:cubicBezTo>
              <a:cubicBezTo>
                <a:pt x="6206422" y="1563035"/>
                <a:pt x="5984307" y="1517446"/>
                <a:pt x="5651813" y="1521460"/>
              </a:cubicBezTo>
              <a:cubicBezTo>
                <a:pt x="5319319" y="1525474"/>
                <a:pt x="5394950" y="1471945"/>
                <a:pt x="5180343" y="1521460"/>
              </a:cubicBezTo>
              <a:cubicBezTo>
                <a:pt x="4965736" y="1570975"/>
                <a:pt x="4641668" y="1486504"/>
                <a:pt x="4377099" y="1521460"/>
              </a:cubicBezTo>
              <a:cubicBezTo>
                <a:pt x="4112530" y="1556416"/>
                <a:pt x="3987194" y="1452874"/>
                <a:pt x="3684446" y="1521460"/>
              </a:cubicBezTo>
              <a:cubicBezTo>
                <a:pt x="3381698" y="1590046"/>
                <a:pt x="3203546" y="1445423"/>
                <a:pt x="2991794" y="1521460"/>
              </a:cubicBezTo>
              <a:cubicBezTo>
                <a:pt x="2780042" y="1597497"/>
                <a:pt x="2752800" y="1517003"/>
                <a:pt x="2520324" y="1521460"/>
              </a:cubicBezTo>
              <a:cubicBezTo>
                <a:pt x="2287848" y="1525917"/>
                <a:pt x="2361669" y="1510183"/>
                <a:pt x="2270038" y="1521460"/>
              </a:cubicBezTo>
              <a:cubicBezTo>
                <a:pt x="2178407" y="1532737"/>
                <a:pt x="1804433" y="1458380"/>
                <a:pt x="1687977" y="1521460"/>
              </a:cubicBezTo>
              <a:cubicBezTo>
                <a:pt x="1571521" y="1584540"/>
                <a:pt x="1342678" y="1476600"/>
                <a:pt x="1105916" y="1521460"/>
              </a:cubicBezTo>
              <a:cubicBezTo>
                <a:pt x="869154" y="1566320"/>
                <a:pt x="754603" y="1520506"/>
                <a:pt x="523855" y="1521460"/>
              </a:cubicBezTo>
              <a:cubicBezTo>
                <a:pt x="293107" y="1522414"/>
                <a:pt x="190991" y="1489958"/>
                <a:pt x="0" y="1521460"/>
              </a:cubicBezTo>
              <a:cubicBezTo>
                <a:pt x="-37843" y="1410121"/>
                <a:pt x="42752" y="1188330"/>
                <a:pt x="0" y="1044736"/>
              </a:cubicBezTo>
              <a:cubicBezTo>
                <a:pt x="-42752" y="901142"/>
                <a:pt x="557" y="755764"/>
                <a:pt x="0" y="583226"/>
              </a:cubicBezTo>
              <a:cubicBezTo>
                <a:pt x="-557" y="410688"/>
                <a:pt x="28386" y="267375"/>
                <a:pt x="0" y="0"/>
              </a:cubicBezTo>
              <a:close/>
            </a:path>
          </a:pathLst>
        </a:custGeom>
        <a:noFill/>
        <a:ln w="127000">
          <a:solidFill>
            <a:srgbClr val="00B0F0"/>
          </a:solidFill>
          <a:extLst>
            <a:ext uri="{C807C97D-BFC1-408E-A445-0C87EB9F89A2}">
              <ask:lineSketchStyleProps xmlns:ask="http://schemas.microsoft.com/office/drawing/2018/sketchyshapes" sd="681359694">
                <a:prstGeom prst="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oneCellAnchor>
    <xdr:from>
      <xdr:col>22</xdr:col>
      <xdr:colOff>208280</xdr:colOff>
      <xdr:row>32</xdr:row>
      <xdr:rowOff>91440</xdr:rowOff>
    </xdr:from>
    <xdr:ext cx="6746142" cy="1343660"/>
    <xdr:sp macro="" textlink="">
      <xdr:nvSpPr>
        <xdr:cNvPr id="18" name="Tekstvak 17">
          <a:extLst>
            <a:ext uri="{FF2B5EF4-FFF2-40B4-BE49-F238E27FC236}">
              <a16:creationId xmlns:a16="http://schemas.microsoft.com/office/drawing/2014/main" id="{10C56A6B-2D54-4FDA-AFC2-F1421B079A47}"/>
            </a:ext>
          </a:extLst>
        </xdr:cNvPr>
        <xdr:cNvSpPr txBox="1"/>
      </xdr:nvSpPr>
      <xdr:spPr>
        <a:xfrm>
          <a:off x="15730220" y="9776460"/>
          <a:ext cx="6746142" cy="13436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4000" baseline="0"/>
            <a:t>Hoe goed kun je leren? </a:t>
          </a:r>
        </a:p>
        <a:p>
          <a:r>
            <a:rPr lang="nl-NL" sz="4000" baseline="0"/>
            <a:t>Geef jezelf een cijfer van 1 - 10:</a:t>
          </a:r>
        </a:p>
        <a:p>
          <a:endParaRPr lang="nl-NL" sz="4000"/>
        </a:p>
      </xdr:txBody>
    </xdr:sp>
    <xdr:clientData/>
  </xdr:oneCellAnchor>
  <xdr:twoCellAnchor>
    <xdr:from>
      <xdr:col>34</xdr:col>
      <xdr:colOff>20320</xdr:colOff>
      <xdr:row>21</xdr:row>
      <xdr:rowOff>160020</xdr:rowOff>
    </xdr:from>
    <xdr:to>
      <xdr:col>39</xdr:col>
      <xdr:colOff>520700</xdr:colOff>
      <xdr:row>26</xdr:row>
      <xdr:rowOff>2540</xdr:rowOff>
    </xdr:to>
    <xdr:sp macro="" textlink="">
      <xdr:nvSpPr>
        <xdr:cNvPr id="19" name="Tekstvak 18">
          <a:extLst>
            <a:ext uri="{FF2B5EF4-FFF2-40B4-BE49-F238E27FC236}">
              <a16:creationId xmlns:a16="http://schemas.microsoft.com/office/drawing/2014/main" id="{3C5154FB-207D-4CD1-86F3-37AEBE08FAA8}"/>
            </a:ext>
          </a:extLst>
        </xdr:cNvPr>
        <xdr:cNvSpPr txBox="1"/>
      </xdr:nvSpPr>
      <xdr:spPr>
        <a:xfrm>
          <a:off x="22857460" y="7475220"/>
          <a:ext cx="3700780" cy="88646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2200">
              <a:solidFill>
                <a:schemeClr val="tx1"/>
              </a:solidFill>
            </a:rPr>
            <a:t>score is één niveau onder de</a:t>
          </a:r>
          <a:r>
            <a:rPr lang="nl-NL" sz="2200" baseline="0">
              <a:solidFill>
                <a:schemeClr val="tx1"/>
              </a:solidFill>
            </a:rPr>
            <a:t> </a:t>
          </a:r>
        </a:p>
        <a:p>
          <a:r>
            <a:rPr lang="nl-NL" sz="2200" baseline="0">
              <a:solidFill>
                <a:schemeClr val="tx1"/>
              </a:solidFill>
            </a:rPr>
            <a:t>gemiddelde score = aandacht</a:t>
          </a:r>
          <a:endParaRPr lang="nl-NL" sz="22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276611</xdr:colOff>
      <xdr:row>99</xdr:row>
      <xdr:rowOff>157397</xdr:rowOff>
    </xdr:from>
    <xdr:to>
      <xdr:col>22</xdr:col>
      <xdr:colOff>307091</xdr:colOff>
      <xdr:row>114</xdr:row>
      <xdr:rowOff>15209</xdr:rowOff>
    </xdr:to>
    <xdr:sp macro="" textlink="">
      <xdr:nvSpPr>
        <xdr:cNvPr id="20" name="Rechthoek: afgeronde hoeken 19">
          <a:extLst>
            <a:ext uri="{FF2B5EF4-FFF2-40B4-BE49-F238E27FC236}">
              <a16:creationId xmlns:a16="http://schemas.microsoft.com/office/drawing/2014/main" id="{ECF7EED8-7B6F-4FF2-B331-14B74F7726DC}"/>
            </a:ext>
          </a:extLst>
        </xdr:cNvPr>
        <xdr:cNvSpPr/>
      </xdr:nvSpPr>
      <xdr:spPr>
        <a:xfrm rot="226963">
          <a:off x="6288791" y="26088257"/>
          <a:ext cx="9540240" cy="3515412"/>
        </a:xfrm>
        <a:custGeom>
          <a:avLst/>
          <a:gdLst>
            <a:gd name="csX0" fmla="*/ 0 w 9540240"/>
            <a:gd name="csY0" fmla="*/ 585914 h 3515412"/>
            <a:gd name="csX1" fmla="*/ 585914 w 9540240"/>
            <a:gd name="csY1" fmla="*/ 0 h 3515412"/>
            <a:gd name="csX2" fmla="*/ 932605 w 9540240"/>
            <a:gd name="csY2" fmla="*/ 0 h 3515412"/>
            <a:gd name="csX3" fmla="*/ 1614033 w 9540240"/>
            <a:gd name="csY3" fmla="*/ 0 h 3515412"/>
            <a:gd name="csX4" fmla="*/ 2211777 w 9540240"/>
            <a:gd name="csY4" fmla="*/ 0 h 3515412"/>
            <a:gd name="csX5" fmla="*/ 2976889 w 9540240"/>
            <a:gd name="csY5" fmla="*/ 0 h 3515412"/>
            <a:gd name="csX6" fmla="*/ 3742001 w 9540240"/>
            <a:gd name="csY6" fmla="*/ 0 h 3515412"/>
            <a:gd name="csX7" fmla="*/ 4423429 w 9540240"/>
            <a:gd name="csY7" fmla="*/ 0 h 3515412"/>
            <a:gd name="csX8" fmla="*/ 4937488 w 9540240"/>
            <a:gd name="csY8" fmla="*/ 0 h 3515412"/>
            <a:gd name="csX9" fmla="*/ 5367864 w 9540240"/>
            <a:gd name="csY9" fmla="*/ 0 h 3515412"/>
            <a:gd name="csX10" fmla="*/ 5965607 w 9540240"/>
            <a:gd name="csY10" fmla="*/ 0 h 3515412"/>
            <a:gd name="csX11" fmla="*/ 6479667 w 9540240"/>
            <a:gd name="csY11" fmla="*/ 0 h 3515412"/>
            <a:gd name="csX12" fmla="*/ 7077411 w 9540240"/>
            <a:gd name="csY12" fmla="*/ 0 h 3515412"/>
            <a:gd name="csX13" fmla="*/ 7424102 w 9540240"/>
            <a:gd name="csY13" fmla="*/ 0 h 3515412"/>
            <a:gd name="csX14" fmla="*/ 7770793 w 9540240"/>
            <a:gd name="csY14" fmla="*/ 0 h 3515412"/>
            <a:gd name="csX15" fmla="*/ 8954326 w 9540240"/>
            <a:gd name="csY15" fmla="*/ 0 h 3515412"/>
            <a:gd name="csX16" fmla="*/ 9540240 w 9540240"/>
            <a:gd name="csY16" fmla="*/ 585914 h 3515412"/>
            <a:gd name="csX17" fmla="*/ 9540240 w 9540240"/>
            <a:gd name="csY17" fmla="*/ 1148374 h 3515412"/>
            <a:gd name="csX18" fmla="*/ 9540240 w 9540240"/>
            <a:gd name="csY18" fmla="*/ 1663963 h 3515412"/>
            <a:gd name="csX19" fmla="*/ 9540240 w 9540240"/>
            <a:gd name="csY19" fmla="*/ 2273294 h 3515412"/>
            <a:gd name="csX20" fmla="*/ 9540240 w 9540240"/>
            <a:gd name="csY20" fmla="*/ 2929498 h 3515412"/>
            <a:gd name="csX21" fmla="*/ 8954326 w 9540240"/>
            <a:gd name="csY21" fmla="*/ 3515412 h 3515412"/>
            <a:gd name="csX22" fmla="*/ 8356582 w 9540240"/>
            <a:gd name="csY22" fmla="*/ 3515412 h 3515412"/>
            <a:gd name="csX23" fmla="*/ 7842523 w 9540240"/>
            <a:gd name="csY23" fmla="*/ 3515412 h 3515412"/>
            <a:gd name="csX24" fmla="*/ 7161095 w 9540240"/>
            <a:gd name="csY24" fmla="*/ 3515412 h 3515412"/>
            <a:gd name="csX25" fmla="*/ 6814404 w 9540240"/>
            <a:gd name="csY25" fmla="*/ 3515412 h 3515412"/>
            <a:gd name="csX26" fmla="*/ 6384028 w 9540240"/>
            <a:gd name="csY26" fmla="*/ 3515412 h 3515412"/>
            <a:gd name="csX27" fmla="*/ 5786284 w 9540240"/>
            <a:gd name="csY27" fmla="*/ 3515412 h 3515412"/>
            <a:gd name="csX28" fmla="*/ 5439593 w 9540240"/>
            <a:gd name="csY28" fmla="*/ 3515412 h 3515412"/>
            <a:gd name="csX29" fmla="*/ 4841849 w 9540240"/>
            <a:gd name="csY29" fmla="*/ 3515412 h 3515412"/>
            <a:gd name="csX30" fmla="*/ 4495158 w 9540240"/>
            <a:gd name="csY30" fmla="*/ 3515412 h 3515412"/>
            <a:gd name="csX31" fmla="*/ 3897414 w 9540240"/>
            <a:gd name="csY31" fmla="*/ 3515412 h 3515412"/>
            <a:gd name="csX32" fmla="*/ 3299670 w 9540240"/>
            <a:gd name="csY32" fmla="*/ 3515412 h 3515412"/>
            <a:gd name="csX33" fmla="*/ 2618243 w 9540240"/>
            <a:gd name="csY33" fmla="*/ 3515412 h 3515412"/>
            <a:gd name="csX34" fmla="*/ 2104183 w 9540240"/>
            <a:gd name="csY34" fmla="*/ 3515412 h 3515412"/>
            <a:gd name="csX35" fmla="*/ 1506439 w 9540240"/>
            <a:gd name="csY35" fmla="*/ 3515412 h 3515412"/>
            <a:gd name="csX36" fmla="*/ 585914 w 9540240"/>
            <a:gd name="csY36" fmla="*/ 3515412 h 3515412"/>
            <a:gd name="csX37" fmla="*/ 0 w 9540240"/>
            <a:gd name="csY37" fmla="*/ 2929498 h 3515412"/>
            <a:gd name="csX38" fmla="*/ 0 w 9540240"/>
            <a:gd name="csY38" fmla="*/ 2296730 h 3515412"/>
            <a:gd name="csX39" fmla="*/ 0 w 9540240"/>
            <a:gd name="csY39" fmla="*/ 1757706 h 3515412"/>
            <a:gd name="csX40" fmla="*/ 0 w 9540240"/>
            <a:gd name="csY40" fmla="*/ 1124938 h 3515412"/>
            <a:gd name="csX41" fmla="*/ 0 w 9540240"/>
            <a:gd name="csY41" fmla="*/ 585914 h 3515412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</a:cxnLst>
          <a:rect l="l" t="t" r="r" b="b"/>
          <a:pathLst>
            <a:path w="9540240" h="3515412" extrusionOk="0">
              <a:moveTo>
                <a:pt x="0" y="585914"/>
              </a:moveTo>
              <a:cubicBezTo>
                <a:pt x="-49330" y="343771"/>
                <a:pt x="291291" y="7745"/>
                <a:pt x="585914" y="0"/>
              </a:cubicBezTo>
              <a:cubicBezTo>
                <a:pt x="717214" y="-11899"/>
                <a:pt x="794082" y="33701"/>
                <a:pt x="932605" y="0"/>
              </a:cubicBezTo>
              <a:cubicBezTo>
                <a:pt x="1071128" y="-33701"/>
                <a:pt x="1291451" y="57432"/>
                <a:pt x="1614033" y="0"/>
              </a:cubicBezTo>
              <a:cubicBezTo>
                <a:pt x="1936615" y="-57432"/>
                <a:pt x="2058050" y="60688"/>
                <a:pt x="2211777" y="0"/>
              </a:cubicBezTo>
              <a:cubicBezTo>
                <a:pt x="2365504" y="-60688"/>
                <a:pt x="2667869" y="85298"/>
                <a:pt x="2976889" y="0"/>
              </a:cubicBezTo>
              <a:cubicBezTo>
                <a:pt x="3285909" y="-85298"/>
                <a:pt x="3415569" y="6174"/>
                <a:pt x="3742001" y="0"/>
              </a:cubicBezTo>
              <a:cubicBezTo>
                <a:pt x="4068433" y="-6174"/>
                <a:pt x="4147017" y="20603"/>
                <a:pt x="4423429" y="0"/>
              </a:cubicBezTo>
              <a:cubicBezTo>
                <a:pt x="4699841" y="-20603"/>
                <a:pt x="4780460" y="4125"/>
                <a:pt x="4937488" y="0"/>
              </a:cubicBezTo>
              <a:cubicBezTo>
                <a:pt x="5094516" y="-4125"/>
                <a:pt x="5182443" y="39620"/>
                <a:pt x="5367864" y="0"/>
              </a:cubicBezTo>
              <a:cubicBezTo>
                <a:pt x="5553285" y="-39620"/>
                <a:pt x="5771074" y="6530"/>
                <a:pt x="5965607" y="0"/>
              </a:cubicBezTo>
              <a:cubicBezTo>
                <a:pt x="6160140" y="-6530"/>
                <a:pt x="6356355" y="56362"/>
                <a:pt x="6479667" y="0"/>
              </a:cubicBezTo>
              <a:cubicBezTo>
                <a:pt x="6602979" y="-56362"/>
                <a:pt x="6781415" y="63843"/>
                <a:pt x="7077411" y="0"/>
              </a:cubicBezTo>
              <a:cubicBezTo>
                <a:pt x="7373407" y="-63843"/>
                <a:pt x="7347536" y="1558"/>
                <a:pt x="7424102" y="0"/>
              </a:cubicBezTo>
              <a:cubicBezTo>
                <a:pt x="7500668" y="-1558"/>
                <a:pt x="7654570" y="16773"/>
                <a:pt x="7770793" y="0"/>
              </a:cubicBezTo>
              <a:cubicBezTo>
                <a:pt x="7887016" y="-16773"/>
                <a:pt x="8431491" y="112358"/>
                <a:pt x="8954326" y="0"/>
              </a:cubicBezTo>
              <a:cubicBezTo>
                <a:pt x="9282931" y="-31161"/>
                <a:pt x="9554363" y="204485"/>
                <a:pt x="9540240" y="585914"/>
              </a:cubicBezTo>
              <a:cubicBezTo>
                <a:pt x="9562922" y="787704"/>
                <a:pt x="9539425" y="1013229"/>
                <a:pt x="9540240" y="1148374"/>
              </a:cubicBezTo>
              <a:cubicBezTo>
                <a:pt x="9541055" y="1283519"/>
                <a:pt x="9482958" y="1555164"/>
                <a:pt x="9540240" y="1663963"/>
              </a:cubicBezTo>
              <a:cubicBezTo>
                <a:pt x="9597522" y="1772762"/>
                <a:pt x="9536977" y="2058348"/>
                <a:pt x="9540240" y="2273294"/>
              </a:cubicBezTo>
              <a:cubicBezTo>
                <a:pt x="9543503" y="2488240"/>
                <a:pt x="9490247" y="2607868"/>
                <a:pt x="9540240" y="2929498"/>
              </a:cubicBezTo>
              <a:cubicBezTo>
                <a:pt x="9584060" y="3250883"/>
                <a:pt x="9296538" y="3539440"/>
                <a:pt x="8954326" y="3515412"/>
              </a:cubicBezTo>
              <a:cubicBezTo>
                <a:pt x="8721823" y="3531300"/>
                <a:pt x="8542241" y="3470594"/>
                <a:pt x="8356582" y="3515412"/>
              </a:cubicBezTo>
              <a:cubicBezTo>
                <a:pt x="8170923" y="3560230"/>
                <a:pt x="8007124" y="3496206"/>
                <a:pt x="7842523" y="3515412"/>
              </a:cubicBezTo>
              <a:cubicBezTo>
                <a:pt x="7677922" y="3534618"/>
                <a:pt x="7406758" y="3499669"/>
                <a:pt x="7161095" y="3515412"/>
              </a:cubicBezTo>
              <a:cubicBezTo>
                <a:pt x="6915432" y="3531155"/>
                <a:pt x="6967841" y="3478331"/>
                <a:pt x="6814404" y="3515412"/>
              </a:cubicBezTo>
              <a:cubicBezTo>
                <a:pt x="6660967" y="3552493"/>
                <a:pt x="6487276" y="3474398"/>
                <a:pt x="6384028" y="3515412"/>
              </a:cubicBezTo>
              <a:cubicBezTo>
                <a:pt x="6280780" y="3556426"/>
                <a:pt x="6080389" y="3483575"/>
                <a:pt x="5786284" y="3515412"/>
              </a:cubicBezTo>
              <a:cubicBezTo>
                <a:pt x="5492179" y="3547249"/>
                <a:pt x="5546730" y="3513218"/>
                <a:pt x="5439593" y="3515412"/>
              </a:cubicBezTo>
              <a:cubicBezTo>
                <a:pt x="5332456" y="3517606"/>
                <a:pt x="5020483" y="3508600"/>
                <a:pt x="4841849" y="3515412"/>
              </a:cubicBezTo>
              <a:cubicBezTo>
                <a:pt x="4663215" y="3522224"/>
                <a:pt x="4638615" y="3492181"/>
                <a:pt x="4495158" y="3515412"/>
              </a:cubicBezTo>
              <a:cubicBezTo>
                <a:pt x="4351701" y="3538643"/>
                <a:pt x="4176853" y="3507738"/>
                <a:pt x="3897414" y="3515412"/>
              </a:cubicBezTo>
              <a:cubicBezTo>
                <a:pt x="3617975" y="3523086"/>
                <a:pt x="3558600" y="3498603"/>
                <a:pt x="3299670" y="3515412"/>
              </a:cubicBezTo>
              <a:cubicBezTo>
                <a:pt x="3040740" y="3532221"/>
                <a:pt x="2791256" y="3458830"/>
                <a:pt x="2618243" y="3515412"/>
              </a:cubicBezTo>
              <a:cubicBezTo>
                <a:pt x="2445230" y="3571994"/>
                <a:pt x="2318770" y="3505592"/>
                <a:pt x="2104183" y="3515412"/>
              </a:cubicBezTo>
              <a:cubicBezTo>
                <a:pt x="1889596" y="3525232"/>
                <a:pt x="1787616" y="3467123"/>
                <a:pt x="1506439" y="3515412"/>
              </a:cubicBezTo>
              <a:cubicBezTo>
                <a:pt x="1225262" y="3563701"/>
                <a:pt x="817901" y="3464960"/>
                <a:pt x="585914" y="3515412"/>
              </a:cubicBezTo>
              <a:cubicBezTo>
                <a:pt x="252945" y="3437617"/>
                <a:pt x="24894" y="3304097"/>
                <a:pt x="0" y="2929498"/>
              </a:cubicBezTo>
              <a:cubicBezTo>
                <a:pt x="-71661" y="2786786"/>
                <a:pt x="11364" y="2603524"/>
                <a:pt x="0" y="2296730"/>
              </a:cubicBezTo>
              <a:cubicBezTo>
                <a:pt x="-11364" y="1989936"/>
                <a:pt x="29079" y="1964796"/>
                <a:pt x="0" y="1757706"/>
              </a:cubicBezTo>
              <a:cubicBezTo>
                <a:pt x="-29079" y="1550616"/>
                <a:pt x="26832" y="1431092"/>
                <a:pt x="0" y="1124938"/>
              </a:cubicBezTo>
              <a:cubicBezTo>
                <a:pt x="-26832" y="818784"/>
                <a:pt x="30543" y="774920"/>
                <a:pt x="0" y="585914"/>
              </a:cubicBezTo>
              <a:close/>
            </a:path>
          </a:pathLst>
        </a:custGeom>
        <a:noFill/>
        <a:ln w="127000">
          <a:prstDash val="sysDot"/>
          <a:extLst>
            <a:ext uri="{C807C97D-BFC1-408E-A445-0C87EB9F89A2}">
              <ask:lineSketchStyleProps xmlns:ask="http://schemas.microsoft.com/office/drawing/2018/sketchyshapes" sd="3453261900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twoCellAnchor editAs="oneCell">
    <xdr:from>
      <xdr:col>5</xdr:col>
      <xdr:colOff>342900</xdr:colOff>
      <xdr:row>148</xdr:row>
      <xdr:rowOff>60960</xdr:rowOff>
    </xdr:from>
    <xdr:to>
      <xdr:col>40</xdr:col>
      <xdr:colOff>355600</xdr:colOff>
      <xdr:row>248</xdr:row>
      <xdr:rowOff>106680</xdr:rowOff>
    </xdr:to>
    <xdr:pic>
      <xdr:nvPicPr>
        <xdr:cNvPr id="21" name="Afbeelding 20">
          <a:extLst>
            <a:ext uri="{FF2B5EF4-FFF2-40B4-BE49-F238E27FC236}">
              <a16:creationId xmlns:a16="http://schemas.microsoft.com/office/drawing/2014/main" id="{898E1397-F653-42B9-803D-FCEEDEFAC3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25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5760720" y="38610540"/>
          <a:ext cx="21272500" cy="24429720"/>
        </a:xfrm>
        <a:prstGeom prst="rect">
          <a:avLst/>
        </a:prstGeom>
      </xdr:spPr>
    </xdr:pic>
    <xdr:clientData/>
  </xdr:twoCellAnchor>
  <xdr:twoCellAnchor>
    <xdr:from>
      <xdr:col>6</xdr:col>
      <xdr:colOff>21659</xdr:colOff>
      <xdr:row>86</xdr:row>
      <xdr:rowOff>5080</xdr:rowOff>
    </xdr:from>
    <xdr:to>
      <xdr:col>22</xdr:col>
      <xdr:colOff>110559</xdr:colOff>
      <xdr:row>98</xdr:row>
      <xdr:rowOff>30480</xdr:rowOff>
    </xdr:to>
    <xdr:sp macro="" textlink="">
      <xdr:nvSpPr>
        <xdr:cNvPr id="22" name="Rechthoek: afgeronde hoeken 21">
          <a:extLst>
            <a:ext uri="{FF2B5EF4-FFF2-40B4-BE49-F238E27FC236}">
              <a16:creationId xmlns:a16="http://schemas.microsoft.com/office/drawing/2014/main" id="{36CDB4EF-05FB-47BC-8E0C-029ECFFA1152}"/>
            </a:ext>
          </a:extLst>
        </xdr:cNvPr>
        <xdr:cNvSpPr/>
      </xdr:nvSpPr>
      <xdr:spPr>
        <a:xfrm>
          <a:off x="6033839" y="22766020"/>
          <a:ext cx="9598660" cy="2951480"/>
        </a:xfrm>
        <a:custGeom>
          <a:avLst/>
          <a:gdLst>
            <a:gd name="csX0" fmla="*/ 0 w 9598660"/>
            <a:gd name="csY0" fmla="*/ 491923 h 2951480"/>
            <a:gd name="csX1" fmla="*/ 491923 w 9598660"/>
            <a:gd name="csY1" fmla="*/ 0 h 2951480"/>
            <a:gd name="csX2" fmla="*/ 807800 w 9598660"/>
            <a:gd name="csY2" fmla="*/ 0 h 2951480"/>
            <a:gd name="csX3" fmla="*/ 1468269 w 9598660"/>
            <a:gd name="csY3" fmla="*/ 0 h 2951480"/>
            <a:gd name="csX4" fmla="*/ 2042590 w 9598660"/>
            <a:gd name="csY4" fmla="*/ 0 h 2951480"/>
            <a:gd name="csX5" fmla="*/ 2789207 w 9598660"/>
            <a:gd name="csY5" fmla="*/ 0 h 2951480"/>
            <a:gd name="csX6" fmla="*/ 3535824 w 9598660"/>
            <a:gd name="csY6" fmla="*/ 0 h 2951480"/>
            <a:gd name="csX7" fmla="*/ 4196293 w 9598660"/>
            <a:gd name="csY7" fmla="*/ 0 h 2951480"/>
            <a:gd name="csX8" fmla="*/ 4684466 w 9598660"/>
            <a:gd name="csY8" fmla="*/ 0 h 2951480"/>
            <a:gd name="csX9" fmla="*/ 5086490 w 9598660"/>
            <a:gd name="csY9" fmla="*/ 0 h 2951480"/>
            <a:gd name="csX10" fmla="*/ 5660811 w 9598660"/>
            <a:gd name="csY10" fmla="*/ 0 h 2951480"/>
            <a:gd name="csX11" fmla="*/ 6148984 w 9598660"/>
            <a:gd name="csY11" fmla="*/ 0 h 2951480"/>
            <a:gd name="csX12" fmla="*/ 6723305 w 9598660"/>
            <a:gd name="csY12" fmla="*/ 0 h 2951480"/>
            <a:gd name="csX13" fmla="*/ 7039182 w 9598660"/>
            <a:gd name="csY13" fmla="*/ 0 h 2951480"/>
            <a:gd name="csX14" fmla="*/ 7355058 w 9598660"/>
            <a:gd name="csY14" fmla="*/ 0 h 2951480"/>
            <a:gd name="csX15" fmla="*/ 8015527 w 9598660"/>
            <a:gd name="csY15" fmla="*/ 0 h 2951480"/>
            <a:gd name="csX16" fmla="*/ 8589848 w 9598660"/>
            <a:gd name="csY16" fmla="*/ 0 h 2951480"/>
            <a:gd name="csX17" fmla="*/ 9106737 w 9598660"/>
            <a:gd name="csY17" fmla="*/ 0 h 2951480"/>
            <a:gd name="csX18" fmla="*/ 9598660 w 9598660"/>
            <a:gd name="csY18" fmla="*/ 491923 h 2951480"/>
            <a:gd name="csX19" fmla="*/ 9598660 w 9598660"/>
            <a:gd name="csY19" fmla="*/ 1003508 h 2951480"/>
            <a:gd name="csX20" fmla="*/ 9598660 w 9598660"/>
            <a:gd name="csY20" fmla="*/ 1456064 h 2951480"/>
            <a:gd name="csX21" fmla="*/ 9598660 w 9598660"/>
            <a:gd name="csY21" fmla="*/ 1928296 h 2951480"/>
            <a:gd name="csX22" fmla="*/ 9598660 w 9598660"/>
            <a:gd name="csY22" fmla="*/ 2459557 h 2951480"/>
            <a:gd name="csX23" fmla="*/ 9106737 w 9598660"/>
            <a:gd name="csY23" fmla="*/ 2951480 h 2951480"/>
            <a:gd name="csX24" fmla="*/ 8532416 w 9598660"/>
            <a:gd name="csY24" fmla="*/ 2951480 h 2951480"/>
            <a:gd name="csX25" fmla="*/ 8216540 w 9598660"/>
            <a:gd name="csY25" fmla="*/ 2951480 h 2951480"/>
            <a:gd name="csX26" fmla="*/ 7814515 w 9598660"/>
            <a:gd name="csY26" fmla="*/ 2951480 h 2951480"/>
            <a:gd name="csX27" fmla="*/ 7240194 w 9598660"/>
            <a:gd name="csY27" fmla="*/ 2951480 h 2951480"/>
            <a:gd name="csX28" fmla="*/ 6924317 w 9598660"/>
            <a:gd name="csY28" fmla="*/ 2951480 h 2951480"/>
            <a:gd name="csX29" fmla="*/ 6349997 w 9598660"/>
            <a:gd name="csY29" fmla="*/ 2951480 h 2951480"/>
            <a:gd name="csX30" fmla="*/ 6034120 w 9598660"/>
            <a:gd name="csY30" fmla="*/ 2951480 h 2951480"/>
            <a:gd name="csX31" fmla="*/ 5459799 w 9598660"/>
            <a:gd name="csY31" fmla="*/ 2951480 h 2951480"/>
            <a:gd name="csX32" fmla="*/ 4885478 w 9598660"/>
            <a:gd name="csY32" fmla="*/ 2951480 h 2951480"/>
            <a:gd name="csX33" fmla="*/ 4225009 w 9598660"/>
            <a:gd name="csY33" fmla="*/ 2951480 h 2951480"/>
            <a:gd name="csX34" fmla="*/ 3736836 w 9598660"/>
            <a:gd name="csY34" fmla="*/ 2951480 h 2951480"/>
            <a:gd name="csX35" fmla="*/ 3162515 w 9598660"/>
            <a:gd name="csY35" fmla="*/ 2951480 h 2951480"/>
            <a:gd name="csX36" fmla="*/ 2674343 w 9598660"/>
            <a:gd name="csY36" fmla="*/ 2951480 h 2951480"/>
            <a:gd name="csX37" fmla="*/ 2272318 w 9598660"/>
            <a:gd name="csY37" fmla="*/ 2951480 h 2951480"/>
            <a:gd name="csX38" fmla="*/ 1870293 w 9598660"/>
            <a:gd name="csY38" fmla="*/ 2951480 h 2951480"/>
            <a:gd name="csX39" fmla="*/ 1554417 w 9598660"/>
            <a:gd name="csY39" fmla="*/ 2951480 h 2951480"/>
            <a:gd name="csX40" fmla="*/ 1152392 w 9598660"/>
            <a:gd name="csY40" fmla="*/ 2951480 h 2951480"/>
            <a:gd name="csX41" fmla="*/ 491923 w 9598660"/>
            <a:gd name="csY41" fmla="*/ 2951480 h 2951480"/>
            <a:gd name="csX42" fmla="*/ 0 w 9598660"/>
            <a:gd name="csY42" fmla="*/ 2459557 h 2951480"/>
            <a:gd name="csX43" fmla="*/ 0 w 9598660"/>
            <a:gd name="csY43" fmla="*/ 2007001 h 2951480"/>
            <a:gd name="csX44" fmla="*/ 0 w 9598660"/>
            <a:gd name="csY44" fmla="*/ 1574122 h 2951480"/>
            <a:gd name="csX45" fmla="*/ 0 w 9598660"/>
            <a:gd name="csY45" fmla="*/ 1121566 h 2951480"/>
            <a:gd name="csX46" fmla="*/ 0 w 9598660"/>
            <a:gd name="csY46" fmla="*/ 491923 h 2951480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</a:cxnLst>
          <a:rect l="l" t="t" r="r" b="b"/>
          <a:pathLst>
            <a:path w="9598660" h="2951480" extrusionOk="0">
              <a:moveTo>
                <a:pt x="0" y="491923"/>
              </a:moveTo>
              <a:cubicBezTo>
                <a:pt x="-12878" y="241504"/>
                <a:pt x="242122" y="5850"/>
                <a:pt x="491923" y="0"/>
              </a:cubicBezTo>
              <a:cubicBezTo>
                <a:pt x="572130" y="-2988"/>
                <a:pt x="660014" y="35093"/>
                <a:pt x="807800" y="0"/>
              </a:cubicBezTo>
              <a:cubicBezTo>
                <a:pt x="955586" y="-35093"/>
                <a:pt x="1184452" y="25240"/>
                <a:pt x="1468269" y="0"/>
              </a:cubicBezTo>
              <a:cubicBezTo>
                <a:pt x="1752086" y="-25240"/>
                <a:pt x="1809978" y="8058"/>
                <a:pt x="2042590" y="0"/>
              </a:cubicBezTo>
              <a:cubicBezTo>
                <a:pt x="2275202" y="-8058"/>
                <a:pt x="2538731" y="81059"/>
                <a:pt x="2789207" y="0"/>
              </a:cubicBezTo>
              <a:cubicBezTo>
                <a:pt x="3039683" y="-81059"/>
                <a:pt x="3369869" y="56674"/>
                <a:pt x="3535824" y="0"/>
              </a:cubicBezTo>
              <a:cubicBezTo>
                <a:pt x="3701779" y="-56674"/>
                <a:pt x="4038797" y="36206"/>
                <a:pt x="4196293" y="0"/>
              </a:cubicBezTo>
              <a:cubicBezTo>
                <a:pt x="4353789" y="-36206"/>
                <a:pt x="4557800" y="49440"/>
                <a:pt x="4684466" y="0"/>
              </a:cubicBezTo>
              <a:cubicBezTo>
                <a:pt x="4811132" y="-49440"/>
                <a:pt x="4886170" y="44847"/>
                <a:pt x="5086490" y="0"/>
              </a:cubicBezTo>
              <a:cubicBezTo>
                <a:pt x="5286810" y="-44847"/>
                <a:pt x="5381995" y="3181"/>
                <a:pt x="5660811" y="0"/>
              </a:cubicBezTo>
              <a:cubicBezTo>
                <a:pt x="5939627" y="-3181"/>
                <a:pt x="5945969" y="18957"/>
                <a:pt x="6148984" y="0"/>
              </a:cubicBezTo>
              <a:cubicBezTo>
                <a:pt x="6351999" y="-18957"/>
                <a:pt x="6565247" y="51950"/>
                <a:pt x="6723305" y="0"/>
              </a:cubicBezTo>
              <a:cubicBezTo>
                <a:pt x="6881363" y="-51950"/>
                <a:pt x="6914447" y="22517"/>
                <a:pt x="7039182" y="0"/>
              </a:cubicBezTo>
              <a:cubicBezTo>
                <a:pt x="7163917" y="-22517"/>
                <a:pt x="7206200" y="32564"/>
                <a:pt x="7355058" y="0"/>
              </a:cubicBezTo>
              <a:cubicBezTo>
                <a:pt x="7503916" y="-32564"/>
                <a:pt x="7767435" y="5961"/>
                <a:pt x="8015527" y="0"/>
              </a:cubicBezTo>
              <a:cubicBezTo>
                <a:pt x="8263619" y="-5961"/>
                <a:pt x="8418370" y="68568"/>
                <a:pt x="8589848" y="0"/>
              </a:cubicBezTo>
              <a:cubicBezTo>
                <a:pt x="8761326" y="-68568"/>
                <a:pt x="8940620" y="55793"/>
                <a:pt x="9106737" y="0"/>
              </a:cubicBezTo>
              <a:cubicBezTo>
                <a:pt x="9337546" y="-17963"/>
                <a:pt x="9639528" y="198238"/>
                <a:pt x="9598660" y="491923"/>
              </a:cubicBezTo>
              <a:cubicBezTo>
                <a:pt x="9654104" y="620392"/>
                <a:pt x="9573689" y="811765"/>
                <a:pt x="9598660" y="1003508"/>
              </a:cubicBezTo>
              <a:cubicBezTo>
                <a:pt x="9623631" y="1195252"/>
                <a:pt x="9548320" y="1246374"/>
                <a:pt x="9598660" y="1456064"/>
              </a:cubicBezTo>
              <a:cubicBezTo>
                <a:pt x="9649000" y="1665754"/>
                <a:pt x="9542204" y="1727930"/>
                <a:pt x="9598660" y="1928296"/>
              </a:cubicBezTo>
              <a:cubicBezTo>
                <a:pt x="9655116" y="2128662"/>
                <a:pt x="9567238" y="2278850"/>
                <a:pt x="9598660" y="2459557"/>
              </a:cubicBezTo>
              <a:cubicBezTo>
                <a:pt x="9639432" y="2754044"/>
                <a:pt x="9342573" y="2882815"/>
                <a:pt x="9106737" y="2951480"/>
              </a:cubicBezTo>
              <a:cubicBezTo>
                <a:pt x="8863326" y="2963351"/>
                <a:pt x="8793096" y="2890423"/>
                <a:pt x="8532416" y="2951480"/>
              </a:cubicBezTo>
              <a:cubicBezTo>
                <a:pt x="8271736" y="3012537"/>
                <a:pt x="8369473" y="2932020"/>
                <a:pt x="8216540" y="2951480"/>
              </a:cubicBezTo>
              <a:cubicBezTo>
                <a:pt x="8063607" y="2970940"/>
                <a:pt x="8001737" y="2915154"/>
                <a:pt x="7814515" y="2951480"/>
              </a:cubicBezTo>
              <a:cubicBezTo>
                <a:pt x="7627294" y="2987806"/>
                <a:pt x="7364944" y="2907413"/>
                <a:pt x="7240194" y="2951480"/>
              </a:cubicBezTo>
              <a:cubicBezTo>
                <a:pt x="7115444" y="2995547"/>
                <a:pt x="7068089" y="2938499"/>
                <a:pt x="6924317" y="2951480"/>
              </a:cubicBezTo>
              <a:cubicBezTo>
                <a:pt x="6780545" y="2964461"/>
                <a:pt x="6529772" y="2913691"/>
                <a:pt x="6349997" y="2951480"/>
              </a:cubicBezTo>
              <a:cubicBezTo>
                <a:pt x="6170222" y="2989269"/>
                <a:pt x="6130050" y="2925265"/>
                <a:pt x="6034120" y="2951480"/>
              </a:cubicBezTo>
              <a:cubicBezTo>
                <a:pt x="5938190" y="2977695"/>
                <a:pt x="5619196" y="2946562"/>
                <a:pt x="5459799" y="2951480"/>
              </a:cubicBezTo>
              <a:cubicBezTo>
                <a:pt x="5300402" y="2956398"/>
                <a:pt x="5028237" y="2932940"/>
                <a:pt x="4885478" y="2951480"/>
              </a:cubicBezTo>
              <a:cubicBezTo>
                <a:pt x="4742719" y="2970020"/>
                <a:pt x="4546342" y="2918726"/>
                <a:pt x="4225009" y="2951480"/>
              </a:cubicBezTo>
              <a:cubicBezTo>
                <a:pt x="3903676" y="2984234"/>
                <a:pt x="3849345" y="2928996"/>
                <a:pt x="3736836" y="2951480"/>
              </a:cubicBezTo>
              <a:cubicBezTo>
                <a:pt x="3624327" y="2973964"/>
                <a:pt x="3376900" y="2925636"/>
                <a:pt x="3162515" y="2951480"/>
              </a:cubicBezTo>
              <a:cubicBezTo>
                <a:pt x="2948130" y="2977324"/>
                <a:pt x="2905850" y="2943868"/>
                <a:pt x="2674343" y="2951480"/>
              </a:cubicBezTo>
              <a:cubicBezTo>
                <a:pt x="2442836" y="2959092"/>
                <a:pt x="2469297" y="2947778"/>
                <a:pt x="2272318" y="2951480"/>
              </a:cubicBezTo>
              <a:cubicBezTo>
                <a:pt x="2075340" y="2955182"/>
                <a:pt x="2011846" y="2905003"/>
                <a:pt x="1870293" y="2951480"/>
              </a:cubicBezTo>
              <a:cubicBezTo>
                <a:pt x="1728740" y="2997957"/>
                <a:pt x="1707773" y="2919406"/>
                <a:pt x="1554417" y="2951480"/>
              </a:cubicBezTo>
              <a:cubicBezTo>
                <a:pt x="1401061" y="2983554"/>
                <a:pt x="1246044" y="2910992"/>
                <a:pt x="1152392" y="2951480"/>
              </a:cubicBezTo>
              <a:cubicBezTo>
                <a:pt x="1058741" y="2991968"/>
                <a:pt x="769814" y="2906190"/>
                <a:pt x="491923" y="2951480"/>
              </a:cubicBezTo>
              <a:cubicBezTo>
                <a:pt x="222896" y="2989041"/>
                <a:pt x="-65057" y="2695260"/>
                <a:pt x="0" y="2459557"/>
              </a:cubicBezTo>
              <a:cubicBezTo>
                <a:pt x="-35093" y="2270583"/>
                <a:pt x="16145" y="2100895"/>
                <a:pt x="0" y="2007001"/>
              </a:cubicBezTo>
              <a:cubicBezTo>
                <a:pt x="-16145" y="1913107"/>
                <a:pt x="32850" y="1710673"/>
                <a:pt x="0" y="1574122"/>
              </a:cubicBezTo>
              <a:cubicBezTo>
                <a:pt x="-32850" y="1437571"/>
                <a:pt x="5724" y="1326673"/>
                <a:pt x="0" y="1121566"/>
              </a:cubicBezTo>
              <a:cubicBezTo>
                <a:pt x="-5724" y="916459"/>
                <a:pt x="23608" y="660749"/>
                <a:pt x="0" y="491923"/>
              </a:cubicBezTo>
              <a:close/>
            </a:path>
          </a:pathLst>
        </a:custGeom>
        <a:noFill/>
        <a:ln w="127000" cmpd="dbl">
          <a:solidFill>
            <a:srgbClr val="66FF33"/>
          </a:solidFill>
          <a:prstDash val="solid"/>
          <a:extLst>
            <a:ext uri="{C807C97D-BFC1-408E-A445-0C87EB9F89A2}">
              <ask:lineSketchStyleProps xmlns:ask="http://schemas.microsoft.com/office/drawing/2018/sketchyshapes" sd="3453261900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oneCellAnchor>
    <xdr:from>
      <xdr:col>6</xdr:col>
      <xdr:colOff>268038</xdr:colOff>
      <xdr:row>86</xdr:row>
      <xdr:rowOff>35559</xdr:rowOff>
    </xdr:from>
    <xdr:ext cx="4532562" cy="779782"/>
    <xdr:sp macro="" textlink="">
      <xdr:nvSpPr>
        <xdr:cNvPr id="23" name="Tekstvak 22">
          <a:extLst>
            <a:ext uri="{FF2B5EF4-FFF2-40B4-BE49-F238E27FC236}">
              <a16:creationId xmlns:a16="http://schemas.microsoft.com/office/drawing/2014/main" id="{94A6D55C-B9B6-412B-8BD8-054D3DFA52F4}"/>
            </a:ext>
          </a:extLst>
        </xdr:cNvPr>
        <xdr:cNvSpPr txBox="1"/>
      </xdr:nvSpPr>
      <xdr:spPr>
        <a:xfrm>
          <a:off x="6280218" y="22796499"/>
          <a:ext cx="4532562" cy="7797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3600" baseline="0">
              <a:latin typeface="Aptos Slab ExtraBold" panose="020B0004020202020204" pitchFamily="34" charset="0"/>
            </a:rPr>
            <a:t>Hier ben ik trots op:</a:t>
          </a:r>
        </a:p>
        <a:p>
          <a:endParaRPr lang="nl-NL" sz="3600">
            <a:latin typeface="Aptos Slab ExtraBold" panose="020B0004020202020204" pitchFamily="34" charset="0"/>
          </a:endParaRPr>
        </a:p>
      </xdr:txBody>
    </xdr:sp>
    <xdr:clientData/>
  </xdr:oneCellAnchor>
  <xdr:twoCellAnchor>
    <xdr:from>
      <xdr:col>6</xdr:col>
      <xdr:colOff>0</xdr:colOff>
      <xdr:row>32</xdr:row>
      <xdr:rowOff>0</xdr:rowOff>
    </xdr:from>
    <xdr:to>
      <xdr:col>20</xdr:col>
      <xdr:colOff>304799</xdr:colOff>
      <xdr:row>57</xdr:row>
      <xdr:rowOff>198120</xdr:rowOff>
    </xdr:to>
    <xdr:sp macro="" textlink="">
      <xdr:nvSpPr>
        <xdr:cNvPr id="24" name="Rechthoek 23">
          <a:extLst>
            <a:ext uri="{FF2B5EF4-FFF2-40B4-BE49-F238E27FC236}">
              <a16:creationId xmlns:a16="http://schemas.microsoft.com/office/drawing/2014/main" id="{9BA9BBA7-91FA-4EEE-9234-53131F9DBD2F}"/>
            </a:ext>
          </a:extLst>
        </xdr:cNvPr>
        <xdr:cNvSpPr/>
      </xdr:nvSpPr>
      <xdr:spPr>
        <a:xfrm>
          <a:off x="6012180" y="9685020"/>
          <a:ext cx="8625839" cy="6202680"/>
        </a:xfrm>
        <a:custGeom>
          <a:avLst/>
          <a:gdLst>
            <a:gd name="csX0" fmla="*/ 0 w 8625839"/>
            <a:gd name="csY0" fmla="*/ 0 h 6202680"/>
            <a:gd name="csX1" fmla="*/ 316281 w 8625839"/>
            <a:gd name="csY1" fmla="*/ 0 h 6202680"/>
            <a:gd name="csX2" fmla="*/ 632562 w 8625839"/>
            <a:gd name="csY2" fmla="*/ 0 h 6202680"/>
            <a:gd name="csX3" fmla="*/ 1035101 w 8625839"/>
            <a:gd name="csY3" fmla="*/ 0 h 6202680"/>
            <a:gd name="csX4" fmla="*/ 1351381 w 8625839"/>
            <a:gd name="csY4" fmla="*/ 0 h 6202680"/>
            <a:gd name="csX5" fmla="*/ 1926437 w 8625839"/>
            <a:gd name="csY5" fmla="*/ 0 h 6202680"/>
            <a:gd name="csX6" fmla="*/ 2242718 w 8625839"/>
            <a:gd name="csY6" fmla="*/ 0 h 6202680"/>
            <a:gd name="csX7" fmla="*/ 2645257 w 8625839"/>
            <a:gd name="csY7" fmla="*/ 0 h 6202680"/>
            <a:gd name="csX8" fmla="*/ 3220313 w 8625839"/>
            <a:gd name="csY8" fmla="*/ 0 h 6202680"/>
            <a:gd name="csX9" fmla="*/ 3622852 w 8625839"/>
            <a:gd name="csY9" fmla="*/ 0 h 6202680"/>
            <a:gd name="csX10" fmla="*/ 3939133 w 8625839"/>
            <a:gd name="csY10" fmla="*/ 0 h 6202680"/>
            <a:gd name="csX11" fmla="*/ 4600447 w 8625839"/>
            <a:gd name="csY11" fmla="*/ 0 h 6202680"/>
            <a:gd name="csX12" fmla="*/ 5261762 w 8625839"/>
            <a:gd name="csY12" fmla="*/ 0 h 6202680"/>
            <a:gd name="csX13" fmla="*/ 5750559 w 8625839"/>
            <a:gd name="csY13" fmla="*/ 0 h 6202680"/>
            <a:gd name="csX14" fmla="*/ 6498132 w 8625839"/>
            <a:gd name="csY14" fmla="*/ 0 h 6202680"/>
            <a:gd name="csX15" fmla="*/ 7073188 w 8625839"/>
            <a:gd name="csY15" fmla="*/ 0 h 6202680"/>
            <a:gd name="csX16" fmla="*/ 7475727 w 8625839"/>
            <a:gd name="csY16" fmla="*/ 0 h 6202680"/>
            <a:gd name="csX17" fmla="*/ 8050783 w 8625839"/>
            <a:gd name="csY17" fmla="*/ 0 h 6202680"/>
            <a:gd name="csX18" fmla="*/ 8625839 w 8625839"/>
            <a:gd name="csY18" fmla="*/ 0 h 6202680"/>
            <a:gd name="csX19" fmla="*/ 8625839 w 8625839"/>
            <a:gd name="csY19" fmla="*/ 439826 h 6202680"/>
            <a:gd name="csX20" fmla="*/ 8625839 w 8625839"/>
            <a:gd name="csY20" fmla="*/ 1127760 h 6202680"/>
            <a:gd name="csX21" fmla="*/ 8625839 w 8625839"/>
            <a:gd name="csY21" fmla="*/ 1567586 h 6202680"/>
            <a:gd name="csX22" fmla="*/ 8625839 w 8625839"/>
            <a:gd name="csY22" fmla="*/ 1945386 h 6202680"/>
            <a:gd name="csX23" fmla="*/ 8625839 w 8625839"/>
            <a:gd name="csY23" fmla="*/ 2633320 h 6202680"/>
            <a:gd name="csX24" fmla="*/ 8625839 w 8625839"/>
            <a:gd name="csY24" fmla="*/ 3259226 h 6202680"/>
            <a:gd name="csX25" fmla="*/ 8625839 w 8625839"/>
            <a:gd name="csY25" fmla="*/ 3885133 h 6202680"/>
            <a:gd name="csX26" fmla="*/ 8625839 w 8625839"/>
            <a:gd name="csY26" fmla="*/ 4324960 h 6202680"/>
            <a:gd name="csX27" fmla="*/ 8625839 w 8625839"/>
            <a:gd name="csY27" fmla="*/ 4764786 h 6202680"/>
            <a:gd name="csX28" fmla="*/ 8625839 w 8625839"/>
            <a:gd name="csY28" fmla="*/ 5390693 h 6202680"/>
            <a:gd name="csX29" fmla="*/ 8625839 w 8625839"/>
            <a:gd name="csY29" fmla="*/ 6202680 h 6202680"/>
            <a:gd name="csX30" fmla="*/ 8309558 w 8625839"/>
            <a:gd name="csY30" fmla="*/ 6202680 h 6202680"/>
            <a:gd name="csX31" fmla="*/ 7907019 w 8625839"/>
            <a:gd name="csY31" fmla="*/ 6202680 h 6202680"/>
            <a:gd name="csX32" fmla="*/ 7504480 w 8625839"/>
            <a:gd name="csY32" fmla="*/ 6202680 h 6202680"/>
            <a:gd name="csX33" fmla="*/ 7101941 w 8625839"/>
            <a:gd name="csY33" fmla="*/ 6202680 h 6202680"/>
            <a:gd name="csX34" fmla="*/ 6354368 w 8625839"/>
            <a:gd name="csY34" fmla="*/ 6202680 h 6202680"/>
            <a:gd name="csX35" fmla="*/ 6038087 w 8625839"/>
            <a:gd name="csY35" fmla="*/ 6202680 h 6202680"/>
            <a:gd name="csX36" fmla="*/ 5290515 w 8625839"/>
            <a:gd name="csY36" fmla="*/ 6202680 h 6202680"/>
            <a:gd name="csX37" fmla="*/ 4542942 w 8625839"/>
            <a:gd name="csY37" fmla="*/ 6202680 h 6202680"/>
            <a:gd name="csX38" fmla="*/ 3795369 w 8625839"/>
            <a:gd name="csY38" fmla="*/ 6202680 h 6202680"/>
            <a:gd name="csX39" fmla="*/ 3479088 w 8625839"/>
            <a:gd name="csY39" fmla="*/ 6202680 h 6202680"/>
            <a:gd name="csX40" fmla="*/ 2731516 w 8625839"/>
            <a:gd name="csY40" fmla="*/ 6202680 h 6202680"/>
            <a:gd name="csX41" fmla="*/ 2242718 w 8625839"/>
            <a:gd name="csY41" fmla="*/ 6202680 h 6202680"/>
            <a:gd name="csX42" fmla="*/ 1753921 w 8625839"/>
            <a:gd name="csY42" fmla="*/ 6202680 h 6202680"/>
            <a:gd name="csX43" fmla="*/ 1265123 w 8625839"/>
            <a:gd name="csY43" fmla="*/ 6202680 h 6202680"/>
            <a:gd name="csX44" fmla="*/ 690067 w 8625839"/>
            <a:gd name="csY44" fmla="*/ 6202680 h 6202680"/>
            <a:gd name="csX45" fmla="*/ 0 w 8625839"/>
            <a:gd name="csY45" fmla="*/ 6202680 h 6202680"/>
            <a:gd name="csX46" fmla="*/ 0 w 8625839"/>
            <a:gd name="csY46" fmla="*/ 5514746 h 6202680"/>
            <a:gd name="csX47" fmla="*/ 0 w 8625839"/>
            <a:gd name="csY47" fmla="*/ 5012893 h 6202680"/>
            <a:gd name="csX48" fmla="*/ 0 w 8625839"/>
            <a:gd name="csY48" fmla="*/ 4635094 h 6202680"/>
            <a:gd name="csX49" fmla="*/ 0 w 8625839"/>
            <a:gd name="csY49" fmla="*/ 4071214 h 6202680"/>
            <a:gd name="csX50" fmla="*/ 0 w 8625839"/>
            <a:gd name="csY50" fmla="*/ 3507334 h 6202680"/>
            <a:gd name="csX51" fmla="*/ 0 w 8625839"/>
            <a:gd name="csY51" fmla="*/ 2881427 h 6202680"/>
            <a:gd name="csX52" fmla="*/ 0 w 8625839"/>
            <a:gd name="csY52" fmla="*/ 2379574 h 6202680"/>
            <a:gd name="csX53" fmla="*/ 0 w 8625839"/>
            <a:gd name="csY53" fmla="*/ 1753667 h 6202680"/>
            <a:gd name="csX54" fmla="*/ 0 w 8625839"/>
            <a:gd name="csY54" fmla="*/ 1251814 h 6202680"/>
            <a:gd name="csX55" fmla="*/ 0 w 8625839"/>
            <a:gd name="csY55" fmla="*/ 625907 h 6202680"/>
            <a:gd name="csX56" fmla="*/ 0 w 8625839"/>
            <a:gd name="csY56" fmla="*/ 0 h 6202680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  <a:cxn ang="0">
              <a:pos x="csX47" y="csY47"/>
            </a:cxn>
            <a:cxn ang="0">
              <a:pos x="csX48" y="csY48"/>
            </a:cxn>
            <a:cxn ang="0">
              <a:pos x="csX49" y="csY49"/>
            </a:cxn>
            <a:cxn ang="0">
              <a:pos x="csX50" y="csY50"/>
            </a:cxn>
            <a:cxn ang="0">
              <a:pos x="csX51" y="csY51"/>
            </a:cxn>
            <a:cxn ang="0">
              <a:pos x="csX52" y="csY52"/>
            </a:cxn>
            <a:cxn ang="0">
              <a:pos x="csX53" y="csY53"/>
            </a:cxn>
            <a:cxn ang="0">
              <a:pos x="csX54" y="csY54"/>
            </a:cxn>
            <a:cxn ang="0">
              <a:pos x="csX55" y="csY55"/>
            </a:cxn>
            <a:cxn ang="0">
              <a:pos x="csX56" y="csY56"/>
            </a:cxn>
          </a:cxnLst>
          <a:rect l="l" t="t" r="r" b="b"/>
          <a:pathLst>
            <a:path w="8625839" h="6202680" extrusionOk="0">
              <a:moveTo>
                <a:pt x="0" y="0"/>
              </a:moveTo>
              <a:cubicBezTo>
                <a:pt x="137307" y="-18219"/>
                <a:pt x="228325" y="16135"/>
                <a:pt x="316281" y="0"/>
              </a:cubicBezTo>
              <a:cubicBezTo>
                <a:pt x="404237" y="-16135"/>
                <a:pt x="557237" y="30040"/>
                <a:pt x="632562" y="0"/>
              </a:cubicBezTo>
              <a:cubicBezTo>
                <a:pt x="707887" y="-30040"/>
                <a:pt x="949181" y="1600"/>
                <a:pt x="1035101" y="0"/>
              </a:cubicBezTo>
              <a:cubicBezTo>
                <a:pt x="1121021" y="-1600"/>
                <a:pt x="1216803" y="20921"/>
                <a:pt x="1351381" y="0"/>
              </a:cubicBezTo>
              <a:cubicBezTo>
                <a:pt x="1485959" y="-20921"/>
                <a:pt x="1709315" y="43483"/>
                <a:pt x="1926437" y="0"/>
              </a:cubicBezTo>
              <a:cubicBezTo>
                <a:pt x="2143559" y="-43483"/>
                <a:pt x="2164346" y="1584"/>
                <a:pt x="2242718" y="0"/>
              </a:cubicBezTo>
              <a:cubicBezTo>
                <a:pt x="2321090" y="-1584"/>
                <a:pt x="2547814" y="44994"/>
                <a:pt x="2645257" y="0"/>
              </a:cubicBezTo>
              <a:cubicBezTo>
                <a:pt x="2742700" y="-44994"/>
                <a:pt x="3069650" y="17300"/>
                <a:pt x="3220313" y="0"/>
              </a:cubicBezTo>
              <a:cubicBezTo>
                <a:pt x="3370976" y="-17300"/>
                <a:pt x="3531568" y="13956"/>
                <a:pt x="3622852" y="0"/>
              </a:cubicBezTo>
              <a:cubicBezTo>
                <a:pt x="3714136" y="-13956"/>
                <a:pt x="3862392" y="13926"/>
                <a:pt x="3939133" y="0"/>
              </a:cubicBezTo>
              <a:cubicBezTo>
                <a:pt x="4015874" y="-13926"/>
                <a:pt x="4339089" y="77479"/>
                <a:pt x="4600447" y="0"/>
              </a:cubicBezTo>
              <a:cubicBezTo>
                <a:pt x="4861805" y="-77479"/>
                <a:pt x="4993179" y="51204"/>
                <a:pt x="5261762" y="0"/>
              </a:cubicBezTo>
              <a:cubicBezTo>
                <a:pt x="5530346" y="-51204"/>
                <a:pt x="5522429" y="32177"/>
                <a:pt x="5750559" y="0"/>
              </a:cubicBezTo>
              <a:cubicBezTo>
                <a:pt x="5978689" y="-32177"/>
                <a:pt x="6305175" y="82789"/>
                <a:pt x="6498132" y="0"/>
              </a:cubicBezTo>
              <a:cubicBezTo>
                <a:pt x="6691089" y="-82789"/>
                <a:pt x="6845835" y="65341"/>
                <a:pt x="7073188" y="0"/>
              </a:cubicBezTo>
              <a:cubicBezTo>
                <a:pt x="7300541" y="-65341"/>
                <a:pt x="7365232" y="30471"/>
                <a:pt x="7475727" y="0"/>
              </a:cubicBezTo>
              <a:cubicBezTo>
                <a:pt x="7586222" y="-30471"/>
                <a:pt x="7795007" y="39860"/>
                <a:pt x="8050783" y="0"/>
              </a:cubicBezTo>
              <a:cubicBezTo>
                <a:pt x="8306559" y="-39860"/>
                <a:pt x="8492542" y="14481"/>
                <a:pt x="8625839" y="0"/>
              </a:cubicBezTo>
              <a:cubicBezTo>
                <a:pt x="8642606" y="178582"/>
                <a:pt x="8613934" y="338672"/>
                <a:pt x="8625839" y="439826"/>
              </a:cubicBezTo>
              <a:cubicBezTo>
                <a:pt x="8637744" y="540980"/>
                <a:pt x="8543978" y="914816"/>
                <a:pt x="8625839" y="1127760"/>
              </a:cubicBezTo>
              <a:cubicBezTo>
                <a:pt x="8707700" y="1340704"/>
                <a:pt x="8614550" y="1371687"/>
                <a:pt x="8625839" y="1567586"/>
              </a:cubicBezTo>
              <a:cubicBezTo>
                <a:pt x="8637128" y="1763485"/>
                <a:pt x="8622290" y="1757465"/>
                <a:pt x="8625839" y="1945386"/>
              </a:cubicBezTo>
              <a:cubicBezTo>
                <a:pt x="8629388" y="2133307"/>
                <a:pt x="8547939" y="2351186"/>
                <a:pt x="8625839" y="2633320"/>
              </a:cubicBezTo>
              <a:cubicBezTo>
                <a:pt x="8703739" y="2915454"/>
                <a:pt x="8615606" y="3041873"/>
                <a:pt x="8625839" y="3259226"/>
              </a:cubicBezTo>
              <a:cubicBezTo>
                <a:pt x="8636072" y="3476579"/>
                <a:pt x="8589424" y="3584687"/>
                <a:pt x="8625839" y="3885133"/>
              </a:cubicBezTo>
              <a:cubicBezTo>
                <a:pt x="8662254" y="4185579"/>
                <a:pt x="8576247" y="4183764"/>
                <a:pt x="8625839" y="4324960"/>
              </a:cubicBezTo>
              <a:cubicBezTo>
                <a:pt x="8675431" y="4466156"/>
                <a:pt x="8590685" y="4567797"/>
                <a:pt x="8625839" y="4764786"/>
              </a:cubicBezTo>
              <a:cubicBezTo>
                <a:pt x="8660993" y="4961775"/>
                <a:pt x="8590921" y="5239095"/>
                <a:pt x="8625839" y="5390693"/>
              </a:cubicBezTo>
              <a:cubicBezTo>
                <a:pt x="8660757" y="5542291"/>
                <a:pt x="8573505" y="6005137"/>
                <a:pt x="8625839" y="6202680"/>
              </a:cubicBezTo>
              <a:cubicBezTo>
                <a:pt x="8544606" y="6211929"/>
                <a:pt x="8388166" y="6199178"/>
                <a:pt x="8309558" y="6202680"/>
              </a:cubicBezTo>
              <a:cubicBezTo>
                <a:pt x="8230950" y="6206182"/>
                <a:pt x="8008915" y="6162935"/>
                <a:pt x="7907019" y="6202680"/>
              </a:cubicBezTo>
              <a:cubicBezTo>
                <a:pt x="7805123" y="6242425"/>
                <a:pt x="7647711" y="6154651"/>
                <a:pt x="7504480" y="6202680"/>
              </a:cubicBezTo>
              <a:cubicBezTo>
                <a:pt x="7361249" y="6250709"/>
                <a:pt x="7189665" y="6195537"/>
                <a:pt x="7101941" y="6202680"/>
              </a:cubicBezTo>
              <a:cubicBezTo>
                <a:pt x="7014217" y="6209823"/>
                <a:pt x="6566261" y="6162464"/>
                <a:pt x="6354368" y="6202680"/>
              </a:cubicBezTo>
              <a:cubicBezTo>
                <a:pt x="6142475" y="6242896"/>
                <a:pt x="6145605" y="6170156"/>
                <a:pt x="6038087" y="6202680"/>
              </a:cubicBezTo>
              <a:cubicBezTo>
                <a:pt x="5930569" y="6235204"/>
                <a:pt x="5461293" y="6130072"/>
                <a:pt x="5290515" y="6202680"/>
              </a:cubicBezTo>
              <a:cubicBezTo>
                <a:pt x="5119737" y="6275288"/>
                <a:pt x="4705475" y="6178773"/>
                <a:pt x="4542942" y="6202680"/>
              </a:cubicBezTo>
              <a:cubicBezTo>
                <a:pt x="4380409" y="6226587"/>
                <a:pt x="4024721" y="6189277"/>
                <a:pt x="3795369" y="6202680"/>
              </a:cubicBezTo>
              <a:cubicBezTo>
                <a:pt x="3566017" y="6216083"/>
                <a:pt x="3636533" y="6168326"/>
                <a:pt x="3479088" y="6202680"/>
              </a:cubicBezTo>
              <a:cubicBezTo>
                <a:pt x="3321643" y="6237034"/>
                <a:pt x="2993877" y="6113542"/>
                <a:pt x="2731516" y="6202680"/>
              </a:cubicBezTo>
              <a:cubicBezTo>
                <a:pt x="2469155" y="6291818"/>
                <a:pt x="2344814" y="6154976"/>
                <a:pt x="2242718" y="6202680"/>
              </a:cubicBezTo>
              <a:cubicBezTo>
                <a:pt x="2140622" y="6250384"/>
                <a:pt x="1965140" y="6144849"/>
                <a:pt x="1753921" y="6202680"/>
              </a:cubicBezTo>
              <a:cubicBezTo>
                <a:pt x="1542702" y="6260511"/>
                <a:pt x="1374429" y="6158849"/>
                <a:pt x="1265123" y="6202680"/>
              </a:cubicBezTo>
              <a:cubicBezTo>
                <a:pt x="1155817" y="6246511"/>
                <a:pt x="895561" y="6184277"/>
                <a:pt x="690067" y="6202680"/>
              </a:cubicBezTo>
              <a:cubicBezTo>
                <a:pt x="484573" y="6221083"/>
                <a:pt x="271684" y="6185353"/>
                <a:pt x="0" y="6202680"/>
              </a:cubicBezTo>
              <a:cubicBezTo>
                <a:pt x="-14415" y="6042789"/>
                <a:pt x="15163" y="5841370"/>
                <a:pt x="0" y="5514746"/>
              </a:cubicBezTo>
              <a:cubicBezTo>
                <a:pt x="-15163" y="5188122"/>
                <a:pt x="38946" y="5232865"/>
                <a:pt x="0" y="5012893"/>
              </a:cubicBezTo>
              <a:cubicBezTo>
                <a:pt x="-38946" y="4792921"/>
                <a:pt x="13116" y="4796611"/>
                <a:pt x="0" y="4635094"/>
              </a:cubicBezTo>
              <a:cubicBezTo>
                <a:pt x="-13116" y="4473577"/>
                <a:pt x="49663" y="4203406"/>
                <a:pt x="0" y="4071214"/>
              </a:cubicBezTo>
              <a:cubicBezTo>
                <a:pt x="-49663" y="3939022"/>
                <a:pt x="2791" y="3668650"/>
                <a:pt x="0" y="3507334"/>
              </a:cubicBezTo>
              <a:cubicBezTo>
                <a:pt x="-2791" y="3346018"/>
                <a:pt x="49350" y="3019266"/>
                <a:pt x="0" y="2881427"/>
              </a:cubicBezTo>
              <a:cubicBezTo>
                <a:pt x="-49350" y="2743588"/>
                <a:pt x="53717" y="2560331"/>
                <a:pt x="0" y="2379574"/>
              </a:cubicBezTo>
              <a:cubicBezTo>
                <a:pt x="-53717" y="2198817"/>
                <a:pt x="22592" y="2059643"/>
                <a:pt x="0" y="1753667"/>
              </a:cubicBezTo>
              <a:cubicBezTo>
                <a:pt x="-22592" y="1447691"/>
                <a:pt x="57542" y="1463860"/>
                <a:pt x="0" y="1251814"/>
              </a:cubicBezTo>
              <a:cubicBezTo>
                <a:pt x="-57542" y="1039768"/>
                <a:pt x="52869" y="836272"/>
                <a:pt x="0" y="625907"/>
              </a:cubicBezTo>
              <a:cubicBezTo>
                <a:pt x="-52869" y="415542"/>
                <a:pt x="74207" y="161876"/>
                <a:pt x="0" y="0"/>
              </a:cubicBezTo>
              <a:close/>
            </a:path>
          </a:pathLst>
        </a:custGeom>
        <a:noFill/>
        <a:ln w="127000" cmpd="thickThin">
          <a:solidFill>
            <a:srgbClr val="FF0000"/>
          </a:solidFill>
          <a:extLst>
            <a:ext uri="{C807C97D-BFC1-408E-A445-0C87EB9F89A2}">
              <ask:lineSketchStyleProps xmlns:ask="http://schemas.microsoft.com/office/drawing/2018/sketchyshapes" sd="2737183560">
                <a:prstGeom prst="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oneCellAnchor>
    <xdr:from>
      <xdr:col>18</xdr:col>
      <xdr:colOff>366273</xdr:colOff>
      <xdr:row>33</xdr:row>
      <xdr:rowOff>167644</xdr:rowOff>
    </xdr:from>
    <xdr:ext cx="763960" cy="5669279"/>
    <xdr:sp macro="" textlink="">
      <xdr:nvSpPr>
        <xdr:cNvPr id="25" name="Tekstvak 24">
          <a:extLst>
            <a:ext uri="{FF2B5EF4-FFF2-40B4-BE49-F238E27FC236}">
              <a16:creationId xmlns:a16="http://schemas.microsoft.com/office/drawing/2014/main" id="{5D8B18B8-824E-460D-A950-17DB3CCDBD76}"/>
            </a:ext>
          </a:extLst>
        </xdr:cNvPr>
        <xdr:cNvSpPr txBox="1"/>
      </xdr:nvSpPr>
      <xdr:spPr>
        <a:xfrm rot="5400000">
          <a:off x="11058113" y="12503444"/>
          <a:ext cx="5669279" cy="7639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nl-NL" sz="3600" b="1" baseline="0">
              <a:solidFill>
                <a:srgbClr val="FF0000"/>
              </a:solidFill>
              <a:latin typeface="Aptos Slab ExtraBold" panose="020B0004020202020204" pitchFamily="34" charset="0"/>
            </a:rPr>
            <a:t>ZO ZIT IK IN MIJN VEL</a:t>
          </a:r>
          <a:endParaRPr lang="nl-NL" sz="3600"/>
        </a:p>
      </xdr:txBody>
    </xdr:sp>
    <xdr:clientData/>
  </xdr:oneCellAnchor>
  <xdr:twoCellAnchor editAs="oneCell">
    <xdr:from>
      <xdr:col>6</xdr:col>
      <xdr:colOff>579120</xdr:colOff>
      <xdr:row>34</xdr:row>
      <xdr:rowOff>228599</xdr:rowOff>
    </xdr:from>
    <xdr:to>
      <xdr:col>17</xdr:col>
      <xdr:colOff>586792</xdr:colOff>
      <xdr:row>41</xdr:row>
      <xdr:rowOff>45720</xdr:rowOff>
    </xdr:to>
    <xdr:pic>
      <xdr:nvPicPr>
        <xdr:cNvPr id="26" name="Afbeelding 25">
          <a:extLst>
            <a:ext uri="{FF2B5EF4-FFF2-40B4-BE49-F238E27FC236}">
              <a16:creationId xmlns:a16="http://schemas.microsoft.com/office/drawing/2014/main" id="{616F2711-9CDE-4DAE-BEA0-F3FC845B6252}"/>
            </a:ext>
          </a:extLst>
        </xdr:cNvPr>
        <xdr:cNvPicPr/>
      </xdr:nvPicPr>
      <xdr:blipFill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backgroundRemoval t="9091" b="95041" l="6048" r="96544">
                      <a14:foregroundMark x1="17495" y1="43802" x2="17495" y2="43802"/>
                      <a14:foregroundMark x1="10799" y1="43802" x2="10799" y2="43802"/>
                      <a14:foregroundMark x1="14039" y1="16529" x2="14039" y2="16529"/>
                      <a14:foregroundMark x1="21598" y1="28926" x2="21598" y2="28926"/>
                      <a14:foregroundMark x1="18143" y1="72727" x2="18143" y2="72727"/>
                      <a14:foregroundMark x1="6479" y1="75207" x2="6479" y2="75207"/>
                      <a14:foregroundMark x1="48380" y1="63636" x2="48380" y2="63636"/>
                      <a14:foregroundMark x1="47732" y1="47107" x2="47732" y2="47107"/>
                      <a14:foregroundMark x1="54644" y1="46281" x2="54644" y2="46281"/>
                      <a14:foregroundMark x1="90281" y1="45455" x2="90281" y2="45455"/>
                      <a14:foregroundMark x1="83585" y1="47934" x2="83585" y2="47934"/>
                      <a14:foregroundMark x1="81641" y1="23140" x2="81641" y2="23140"/>
                      <a14:foregroundMark x1="96760" y1="52066" x2="96760" y2="52066"/>
                      <a14:foregroundMark x1="88553" y1="71901" x2="88553" y2="71901"/>
                      <a14:foregroundMark x1="50324" y1="95041" x2="50324" y2="95041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1300" y="10347959"/>
          <a:ext cx="6545632" cy="14859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30480</xdr:colOff>
      <xdr:row>43</xdr:row>
      <xdr:rowOff>36585</xdr:rowOff>
    </xdr:from>
    <xdr:to>
      <xdr:col>17</xdr:col>
      <xdr:colOff>571251</xdr:colOff>
      <xdr:row>48</xdr:row>
      <xdr:rowOff>213361</xdr:rowOff>
    </xdr:to>
    <xdr:pic>
      <xdr:nvPicPr>
        <xdr:cNvPr id="27" name="Afbeelding 26">
          <a:extLst>
            <a:ext uri="{FF2B5EF4-FFF2-40B4-BE49-F238E27FC236}">
              <a16:creationId xmlns:a16="http://schemas.microsoft.com/office/drawing/2014/main" id="{14E5704F-B48F-43D9-B4E7-F241EC51FC62}"/>
            </a:ext>
          </a:extLst>
        </xdr:cNvPr>
        <xdr:cNvPicPr/>
      </xdr:nvPicPr>
      <xdr:blipFill>
        <a:blip xmlns:r="http://schemas.openxmlformats.org/officeDocument/2006/relationships" r:embed="rId6">
          <a:extLst>
            <a:ext uri="{BEBA8EAE-BF5A-486C-A8C5-ECC9F3942E4B}">
              <a14:imgProps xmlns:a14="http://schemas.microsoft.com/office/drawing/2010/main">
                <a14:imgLayer r:embed="rId7">
                  <a14:imgEffect>
                    <a14:backgroundRemoval t="5556" b="91667" l="2667" r="96444">
                      <a14:foregroundMark x1="9333" y1="39815" x2="9333" y2="39815"/>
                      <a14:foregroundMark x1="15778" y1="44444" x2="15778" y2="44444"/>
                      <a14:foregroundMark x1="12889" y1="70370" x2="12889" y2="70370"/>
                      <a14:foregroundMark x1="22667" y1="66667" x2="22667" y2="66667"/>
                      <a14:foregroundMark x1="2667" y1="56481" x2="2667" y2="56481"/>
                      <a14:foregroundMark x1="46667" y1="30556" x2="46667" y2="30556"/>
                      <a14:foregroundMark x1="52667" y1="30556" x2="52667" y2="30556"/>
                      <a14:foregroundMark x1="59333" y1="33333" x2="59333" y2="33333"/>
                      <a14:foregroundMark x1="47778" y1="91667" x2="47778" y2="91667"/>
                      <a14:foregroundMark x1="84222" y1="70370" x2="84222" y2="70370"/>
                      <a14:foregroundMark x1="84444" y1="46296" x2="84444" y2="46296"/>
                      <a14:foregroundMark x1="91333" y1="41667" x2="91333" y2="41667"/>
                      <a14:foregroundMark x1="96444" y1="30556" x2="96444" y2="30556"/>
                      <a14:foregroundMark x1="56000" y1="89815" x2="56000" y2="89815"/>
                      <a14:foregroundMark x1="49333" y1="63889" x2="49333" y2="63889"/>
                      <a14:backgroundMark x1="14000" y1="57407" x2="14000" y2="57407"/>
                      <a14:backgroundMark x1="56000" y1="90741" x2="56000" y2="90741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7020" y="12312405"/>
          <a:ext cx="6484371" cy="139597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45719</xdr:colOff>
      <xdr:row>50</xdr:row>
      <xdr:rowOff>228601</xdr:rowOff>
    </xdr:from>
    <xdr:to>
      <xdr:col>18</xdr:col>
      <xdr:colOff>34360</xdr:colOff>
      <xdr:row>57</xdr:row>
      <xdr:rowOff>15240</xdr:rowOff>
    </xdr:to>
    <xdr:pic>
      <xdr:nvPicPr>
        <xdr:cNvPr id="28" name="Afbeelding 27">
          <a:extLst>
            <a:ext uri="{FF2B5EF4-FFF2-40B4-BE49-F238E27FC236}">
              <a16:creationId xmlns:a16="http://schemas.microsoft.com/office/drawing/2014/main" id="{6091349F-96E5-4409-B4F8-386330D5E2CB}"/>
            </a:ext>
          </a:extLst>
        </xdr:cNvPr>
        <xdr:cNvPicPr/>
      </xdr:nvPicPr>
      <xdr:blipFill>
        <a:blip xmlns:r="http://schemas.openxmlformats.org/officeDocument/2006/relationships" r:embed="rId8">
          <a:extLst>
            <a:ext uri="{BEBA8EAE-BF5A-486C-A8C5-ECC9F3942E4B}">
              <a14:imgProps xmlns:a14="http://schemas.microsoft.com/office/drawing/2010/main">
                <a14:imgLayer r:embed="rId9">
                  <a14:imgEffect>
                    <a14:backgroundRemoval t="8772" b="90351" l="2882" r="96231">
                      <a14:foregroundMark x1="46120" y1="44737" x2="46120" y2="44737"/>
                      <a14:foregroundMark x1="52772" y1="44737" x2="52772" y2="44737"/>
                      <a14:foregroundMark x1="59645" y1="44737" x2="59645" y2="44737"/>
                      <a14:foregroundMark x1="48780" y1="75439" x2="48780" y2="75439"/>
                      <a14:foregroundMark x1="47894" y1="90351" x2="47894" y2="90351"/>
                      <a14:foregroundMark x1="83149" y1="39474" x2="83149" y2="39474"/>
                      <a14:foregroundMark x1="90244" y1="42982" x2="90244" y2="42982"/>
                      <a14:foregroundMark x1="96231" y1="28947" x2="96231" y2="28947"/>
                      <a14:foregroundMark x1="88027" y1="90351" x2="88027" y2="90351"/>
                      <a14:foregroundMark x1="86253" y1="60526" x2="86253" y2="60526"/>
                      <a14:foregroundMark x1="15743" y1="64035" x2="15743" y2="64035"/>
                      <a14:foregroundMark x1="16851" y1="46491" x2="16851" y2="46491"/>
                      <a14:foregroundMark x1="9534" y1="47368" x2="9534" y2="47368"/>
                      <a14:foregroundMark x1="8204" y1="12281" x2="8204" y2="12281"/>
                      <a14:foregroundMark x1="2882" y1="66667" x2="2882" y2="66667"/>
                      <a14:foregroundMark x1="11530" y1="90351" x2="11530" y2="90351"/>
                      <a14:foregroundMark x1="50554" y1="11404" x2="50554" y2="11404"/>
                      <a14:foregroundMark x1="50776" y1="8772" x2="50776" y2="877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52259" y="14211301"/>
          <a:ext cx="6526601" cy="149351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440133</xdr:colOff>
      <xdr:row>2</xdr:row>
      <xdr:rowOff>1</xdr:rowOff>
    </xdr:from>
    <xdr:to>
      <xdr:col>2</xdr:col>
      <xdr:colOff>3429000</xdr:colOff>
      <xdr:row>2</xdr:row>
      <xdr:rowOff>853441</xdr:rowOff>
    </xdr:to>
    <xdr:sp macro="" textlink="">
      <xdr:nvSpPr>
        <xdr:cNvPr id="29" name="Rechthoek: afgeronde hoeken 28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9DF5B59B-EDB2-4555-9E07-014A3480D3C6}"/>
            </a:ext>
          </a:extLst>
        </xdr:cNvPr>
        <xdr:cNvSpPr/>
      </xdr:nvSpPr>
      <xdr:spPr>
        <a:xfrm>
          <a:off x="1072593" y="1257301"/>
          <a:ext cx="3430827" cy="853440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2000" b="1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START</a:t>
          </a:r>
        </a:p>
      </xdr:txBody>
    </xdr:sp>
    <xdr:clientData fPrintsWithSheet="0"/>
  </xdr:twoCellAnchor>
  <xdr:twoCellAnchor>
    <xdr:from>
      <xdr:col>1</xdr:col>
      <xdr:colOff>426719</xdr:colOff>
      <xdr:row>3</xdr:row>
      <xdr:rowOff>64077</xdr:rowOff>
    </xdr:from>
    <xdr:to>
      <xdr:col>2</xdr:col>
      <xdr:colOff>1654978</xdr:colOff>
      <xdr:row>3</xdr:row>
      <xdr:rowOff>939452</xdr:rowOff>
    </xdr:to>
    <xdr:sp macro="" textlink="">
      <xdr:nvSpPr>
        <xdr:cNvPr id="30" name="Rechthoek: afgeronde hoeken 29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F3554BF6-E60A-4CAB-BE9A-D8F50741F97A}"/>
            </a:ext>
          </a:extLst>
        </xdr:cNvPr>
        <xdr:cNvSpPr/>
      </xdr:nvSpPr>
      <xdr:spPr>
        <a:xfrm>
          <a:off x="1066799" y="2235777"/>
          <a:ext cx="1662599" cy="875375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20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MIDDEN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20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TOETS</a:t>
          </a:r>
        </a:p>
      </xdr:txBody>
    </xdr:sp>
    <xdr:clientData fPrintsWithSheet="0"/>
  </xdr:twoCellAnchor>
  <xdr:twoCellAnchor>
    <xdr:from>
      <xdr:col>2</xdr:col>
      <xdr:colOff>1776524</xdr:colOff>
      <xdr:row>3</xdr:row>
      <xdr:rowOff>81418</xdr:rowOff>
    </xdr:from>
    <xdr:to>
      <xdr:col>2</xdr:col>
      <xdr:colOff>3439360</xdr:colOff>
      <xdr:row>3</xdr:row>
      <xdr:rowOff>956793</xdr:rowOff>
    </xdr:to>
    <xdr:sp macro="" textlink="">
      <xdr:nvSpPr>
        <xdr:cNvPr id="31" name="Rechthoek: afgeronde hoeken 30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7206DDFC-2A6D-47F1-8CF6-D8563AFC7376}"/>
            </a:ext>
          </a:extLst>
        </xdr:cNvPr>
        <xdr:cNvSpPr/>
      </xdr:nvSpPr>
      <xdr:spPr>
        <a:xfrm>
          <a:off x="2850944" y="2253118"/>
          <a:ext cx="1662836" cy="875375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20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EIND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20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TOETS</a:t>
          </a:r>
        </a:p>
      </xdr:txBody>
    </xdr:sp>
    <xdr:clientData fPrintsWithSheet="0"/>
  </xdr:twoCellAnchor>
  <xdr:oneCellAnchor>
    <xdr:from>
      <xdr:col>22</xdr:col>
      <xdr:colOff>45720</xdr:colOff>
      <xdr:row>44</xdr:row>
      <xdr:rowOff>0</xdr:rowOff>
    </xdr:from>
    <xdr:ext cx="10561320" cy="4114800"/>
    <xdr:sp macro="" textlink="" fLocksText="0">
      <xdr:nvSpPr>
        <xdr:cNvPr id="32" name="Tekstvak 31">
          <a:extLst>
            <a:ext uri="{FF2B5EF4-FFF2-40B4-BE49-F238E27FC236}">
              <a16:creationId xmlns:a16="http://schemas.microsoft.com/office/drawing/2014/main" id="{743334CD-12DE-44AD-AAD0-6FE4B9B68E07}"/>
            </a:ext>
          </a:extLst>
        </xdr:cNvPr>
        <xdr:cNvSpPr txBox="1"/>
      </xdr:nvSpPr>
      <xdr:spPr>
        <a:xfrm>
          <a:off x="15567660" y="12519660"/>
          <a:ext cx="10561320" cy="411480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nl-NL" sz="3200"/>
            <a:t>tekst</a:t>
          </a:r>
        </a:p>
      </xdr:txBody>
    </xdr:sp>
    <xdr:clientData/>
  </xdr:oneCellAnchor>
  <xdr:oneCellAnchor>
    <xdr:from>
      <xdr:col>23</xdr:col>
      <xdr:colOff>71833</xdr:colOff>
      <xdr:row>67</xdr:row>
      <xdr:rowOff>39579</xdr:rowOff>
    </xdr:from>
    <xdr:ext cx="9175649" cy="2979469"/>
    <xdr:sp macro="" textlink="" fLocksText="0">
      <xdr:nvSpPr>
        <xdr:cNvPr id="33" name="Tekstvak 32">
          <a:extLst>
            <a:ext uri="{FF2B5EF4-FFF2-40B4-BE49-F238E27FC236}">
              <a16:creationId xmlns:a16="http://schemas.microsoft.com/office/drawing/2014/main" id="{DDB2EEB5-27B5-47F3-B6D5-12A1533C9959}"/>
            </a:ext>
          </a:extLst>
        </xdr:cNvPr>
        <xdr:cNvSpPr txBox="1"/>
      </xdr:nvSpPr>
      <xdr:spPr>
        <a:xfrm rot="349913">
          <a:off x="16188133" y="18167559"/>
          <a:ext cx="9175649" cy="2979469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nl-NL" sz="3200">
              <a:solidFill>
                <a:schemeClr val="dk1"/>
              </a:solidFill>
            </a:rPr>
            <a:t>tekst</a:t>
          </a:r>
        </a:p>
      </xdr:txBody>
    </xdr:sp>
    <xdr:clientData/>
  </xdr:oneCellAnchor>
  <xdr:oneCellAnchor>
    <xdr:from>
      <xdr:col>23</xdr:col>
      <xdr:colOff>0</xdr:colOff>
      <xdr:row>86</xdr:row>
      <xdr:rowOff>1</xdr:rowOff>
    </xdr:from>
    <xdr:ext cx="9175649" cy="2606040"/>
    <xdr:sp macro="" textlink="" fLocksText="0">
      <xdr:nvSpPr>
        <xdr:cNvPr id="34" name="Tekstvak 33">
          <a:extLst>
            <a:ext uri="{FF2B5EF4-FFF2-40B4-BE49-F238E27FC236}">
              <a16:creationId xmlns:a16="http://schemas.microsoft.com/office/drawing/2014/main" id="{D9986D56-D0A1-4048-9DE8-3305239EF0A1}"/>
            </a:ext>
          </a:extLst>
        </xdr:cNvPr>
        <xdr:cNvSpPr txBox="1"/>
      </xdr:nvSpPr>
      <xdr:spPr>
        <a:xfrm>
          <a:off x="16116300" y="22760941"/>
          <a:ext cx="9175649" cy="260604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nl-NL" sz="3200"/>
            <a:t>tekst</a:t>
          </a:r>
        </a:p>
      </xdr:txBody>
    </xdr:sp>
    <xdr:clientData/>
  </xdr:oneCellAnchor>
  <xdr:twoCellAnchor>
    <xdr:from>
      <xdr:col>6</xdr:col>
      <xdr:colOff>0</xdr:colOff>
      <xdr:row>59</xdr:row>
      <xdr:rowOff>106680</xdr:rowOff>
    </xdr:from>
    <xdr:to>
      <xdr:col>20</xdr:col>
      <xdr:colOff>304799</xdr:colOff>
      <xdr:row>85</xdr:row>
      <xdr:rowOff>0</xdr:rowOff>
    </xdr:to>
    <xdr:sp macro="" textlink="">
      <xdr:nvSpPr>
        <xdr:cNvPr id="35" name="Rechthoek 34">
          <a:extLst>
            <a:ext uri="{FF2B5EF4-FFF2-40B4-BE49-F238E27FC236}">
              <a16:creationId xmlns:a16="http://schemas.microsoft.com/office/drawing/2014/main" id="{374892CF-29CA-42B1-A481-1EC7DA2C3F8A}"/>
            </a:ext>
          </a:extLst>
        </xdr:cNvPr>
        <xdr:cNvSpPr/>
      </xdr:nvSpPr>
      <xdr:spPr>
        <a:xfrm>
          <a:off x="6012180" y="16283940"/>
          <a:ext cx="8625839" cy="6233160"/>
        </a:xfrm>
        <a:custGeom>
          <a:avLst/>
          <a:gdLst>
            <a:gd name="csX0" fmla="*/ 0 w 8625839"/>
            <a:gd name="csY0" fmla="*/ 0 h 6233160"/>
            <a:gd name="csX1" fmla="*/ 316281 w 8625839"/>
            <a:gd name="csY1" fmla="*/ 0 h 6233160"/>
            <a:gd name="csX2" fmla="*/ 632562 w 8625839"/>
            <a:gd name="csY2" fmla="*/ 0 h 6233160"/>
            <a:gd name="csX3" fmla="*/ 1035101 w 8625839"/>
            <a:gd name="csY3" fmla="*/ 0 h 6233160"/>
            <a:gd name="csX4" fmla="*/ 1351381 w 8625839"/>
            <a:gd name="csY4" fmla="*/ 0 h 6233160"/>
            <a:gd name="csX5" fmla="*/ 1926437 w 8625839"/>
            <a:gd name="csY5" fmla="*/ 0 h 6233160"/>
            <a:gd name="csX6" fmla="*/ 2242718 w 8625839"/>
            <a:gd name="csY6" fmla="*/ 0 h 6233160"/>
            <a:gd name="csX7" fmla="*/ 2645257 w 8625839"/>
            <a:gd name="csY7" fmla="*/ 0 h 6233160"/>
            <a:gd name="csX8" fmla="*/ 3220313 w 8625839"/>
            <a:gd name="csY8" fmla="*/ 0 h 6233160"/>
            <a:gd name="csX9" fmla="*/ 3622852 w 8625839"/>
            <a:gd name="csY9" fmla="*/ 0 h 6233160"/>
            <a:gd name="csX10" fmla="*/ 3939133 w 8625839"/>
            <a:gd name="csY10" fmla="*/ 0 h 6233160"/>
            <a:gd name="csX11" fmla="*/ 4600447 w 8625839"/>
            <a:gd name="csY11" fmla="*/ 0 h 6233160"/>
            <a:gd name="csX12" fmla="*/ 5261762 w 8625839"/>
            <a:gd name="csY12" fmla="*/ 0 h 6233160"/>
            <a:gd name="csX13" fmla="*/ 5750559 w 8625839"/>
            <a:gd name="csY13" fmla="*/ 0 h 6233160"/>
            <a:gd name="csX14" fmla="*/ 6498132 w 8625839"/>
            <a:gd name="csY14" fmla="*/ 0 h 6233160"/>
            <a:gd name="csX15" fmla="*/ 7073188 w 8625839"/>
            <a:gd name="csY15" fmla="*/ 0 h 6233160"/>
            <a:gd name="csX16" fmla="*/ 7475727 w 8625839"/>
            <a:gd name="csY16" fmla="*/ 0 h 6233160"/>
            <a:gd name="csX17" fmla="*/ 8050783 w 8625839"/>
            <a:gd name="csY17" fmla="*/ 0 h 6233160"/>
            <a:gd name="csX18" fmla="*/ 8625839 w 8625839"/>
            <a:gd name="csY18" fmla="*/ 0 h 6233160"/>
            <a:gd name="csX19" fmla="*/ 8625839 w 8625839"/>
            <a:gd name="csY19" fmla="*/ 441988 h 6233160"/>
            <a:gd name="csX20" fmla="*/ 8625839 w 8625839"/>
            <a:gd name="csY20" fmla="*/ 1133302 h 6233160"/>
            <a:gd name="csX21" fmla="*/ 8625839 w 8625839"/>
            <a:gd name="csY21" fmla="*/ 1575290 h 6233160"/>
            <a:gd name="csX22" fmla="*/ 8625839 w 8625839"/>
            <a:gd name="csY22" fmla="*/ 1954946 h 6233160"/>
            <a:gd name="csX23" fmla="*/ 8625839 w 8625839"/>
            <a:gd name="csY23" fmla="*/ 2646260 h 6233160"/>
            <a:gd name="csX24" fmla="*/ 8625839 w 8625839"/>
            <a:gd name="csY24" fmla="*/ 3275242 h 6233160"/>
            <a:gd name="csX25" fmla="*/ 8625839 w 8625839"/>
            <a:gd name="csY25" fmla="*/ 3904225 h 6233160"/>
            <a:gd name="csX26" fmla="*/ 8625839 w 8625839"/>
            <a:gd name="csY26" fmla="*/ 4346212 h 6233160"/>
            <a:gd name="csX27" fmla="*/ 8625839 w 8625839"/>
            <a:gd name="csY27" fmla="*/ 4788200 h 6233160"/>
            <a:gd name="csX28" fmla="*/ 8625839 w 8625839"/>
            <a:gd name="csY28" fmla="*/ 5417183 h 6233160"/>
            <a:gd name="csX29" fmla="*/ 8625839 w 8625839"/>
            <a:gd name="csY29" fmla="*/ 6233160 h 6233160"/>
            <a:gd name="csX30" fmla="*/ 8309558 w 8625839"/>
            <a:gd name="csY30" fmla="*/ 6233160 h 6233160"/>
            <a:gd name="csX31" fmla="*/ 7907019 w 8625839"/>
            <a:gd name="csY31" fmla="*/ 6233160 h 6233160"/>
            <a:gd name="csX32" fmla="*/ 7504480 w 8625839"/>
            <a:gd name="csY32" fmla="*/ 6233160 h 6233160"/>
            <a:gd name="csX33" fmla="*/ 7101941 w 8625839"/>
            <a:gd name="csY33" fmla="*/ 6233160 h 6233160"/>
            <a:gd name="csX34" fmla="*/ 6354368 w 8625839"/>
            <a:gd name="csY34" fmla="*/ 6233160 h 6233160"/>
            <a:gd name="csX35" fmla="*/ 6038087 w 8625839"/>
            <a:gd name="csY35" fmla="*/ 6233160 h 6233160"/>
            <a:gd name="csX36" fmla="*/ 5290515 w 8625839"/>
            <a:gd name="csY36" fmla="*/ 6233160 h 6233160"/>
            <a:gd name="csX37" fmla="*/ 4542942 w 8625839"/>
            <a:gd name="csY37" fmla="*/ 6233160 h 6233160"/>
            <a:gd name="csX38" fmla="*/ 3795369 w 8625839"/>
            <a:gd name="csY38" fmla="*/ 6233160 h 6233160"/>
            <a:gd name="csX39" fmla="*/ 3479088 w 8625839"/>
            <a:gd name="csY39" fmla="*/ 6233160 h 6233160"/>
            <a:gd name="csX40" fmla="*/ 2731516 w 8625839"/>
            <a:gd name="csY40" fmla="*/ 6233160 h 6233160"/>
            <a:gd name="csX41" fmla="*/ 2242718 w 8625839"/>
            <a:gd name="csY41" fmla="*/ 6233160 h 6233160"/>
            <a:gd name="csX42" fmla="*/ 1753921 w 8625839"/>
            <a:gd name="csY42" fmla="*/ 6233160 h 6233160"/>
            <a:gd name="csX43" fmla="*/ 1265123 w 8625839"/>
            <a:gd name="csY43" fmla="*/ 6233160 h 6233160"/>
            <a:gd name="csX44" fmla="*/ 690067 w 8625839"/>
            <a:gd name="csY44" fmla="*/ 6233160 h 6233160"/>
            <a:gd name="csX45" fmla="*/ 0 w 8625839"/>
            <a:gd name="csY45" fmla="*/ 6233160 h 6233160"/>
            <a:gd name="csX46" fmla="*/ 0 w 8625839"/>
            <a:gd name="csY46" fmla="*/ 5541846 h 6233160"/>
            <a:gd name="csX47" fmla="*/ 0 w 8625839"/>
            <a:gd name="csY47" fmla="*/ 5037527 h 6233160"/>
            <a:gd name="csX48" fmla="*/ 0 w 8625839"/>
            <a:gd name="csY48" fmla="*/ 4657870 h 6233160"/>
            <a:gd name="csX49" fmla="*/ 0 w 8625839"/>
            <a:gd name="csY49" fmla="*/ 4091220 h 6233160"/>
            <a:gd name="csX50" fmla="*/ 0 w 8625839"/>
            <a:gd name="csY50" fmla="*/ 3524569 h 6233160"/>
            <a:gd name="csX51" fmla="*/ 0 w 8625839"/>
            <a:gd name="csY51" fmla="*/ 2895586 h 6233160"/>
            <a:gd name="csX52" fmla="*/ 0 w 8625839"/>
            <a:gd name="csY52" fmla="*/ 2391267 h 6233160"/>
            <a:gd name="csX53" fmla="*/ 0 w 8625839"/>
            <a:gd name="csY53" fmla="*/ 1762284 h 6233160"/>
            <a:gd name="csX54" fmla="*/ 0 w 8625839"/>
            <a:gd name="csY54" fmla="*/ 1257965 h 6233160"/>
            <a:gd name="csX55" fmla="*/ 0 w 8625839"/>
            <a:gd name="csY55" fmla="*/ 628983 h 6233160"/>
            <a:gd name="csX56" fmla="*/ 0 w 8625839"/>
            <a:gd name="csY56" fmla="*/ 0 h 6233160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  <a:cxn ang="0">
              <a:pos x="csX47" y="csY47"/>
            </a:cxn>
            <a:cxn ang="0">
              <a:pos x="csX48" y="csY48"/>
            </a:cxn>
            <a:cxn ang="0">
              <a:pos x="csX49" y="csY49"/>
            </a:cxn>
            <a:cxn ang="0">
              <a:pos x="csX50" y="csY50"/>
            </a:cxn>
            <a:cxn ang="0">
              <a:pos x="csX51" y="csY51"/>
            </a:cxn>
            <a:cxn ang="0">
              <a:pos x="csX52" y="csY52"/>
            </a:cxn>
            <a:cxn ang="0">
              <a:pos x="csX53" y="csY53"/>
            </a:cxn>
            <a:cxn ang="0">
              <a:pos x="csX54" y="csY54"/>
            </a:cxn>
            <a:cxn ang="0">
              <a:pos x="csX55" y="csY55"/>
            </a:cxn>
            <a:cxn ang="0">
              <a:pos x="csX56" y="csY56"/>
            </a:cxn>
          </a:cxnLst>
          <a:rect l="l" t="t" r="r" b="b"/>
          <a:pathLst>
            <a:path w="8625839" h="6233160" extrusionOk="0">
              <a:moveTo>
                <a:pt x="0" y="0"/>
              </a:moveTo>
              <a:cubicBezTo>
                <a:pt x="137307" y="-18219"/>
                <a:pt x="228325" y="16135"/>
                <a:pt x="316281" y="0"/>
              </a:cubicBezTo>
              <a:cubicBezTo>
                <a:pt x="404237" y="-16135"/>
                <a:pt x="557237" y="30040"/>
                <a:pt x="632562" y="0"/>
              </a:cubicBezTo>
              <a:cubicBezTo>
                <a:pt x="707887" y="-30040"/>
                <a:pt x="949181" y="1600"/>
                <a:pt x="1035101" y="0"/>
              </a:cubicBezTo>
              <a:cubicBezTo>
                <a:pt x="1121021" y="-1600"/>
                <a:pt x="1216803" y="20921"/>
                <a:pt x="1351381" y="0"/>
              </a:cubicBezTo>
              <a:cubicBezTo>
                <a:pt x="1485959" y="-20921"/>
                <a:pt x="1709315" y="43483"/>
                <a:pt x="1926437" y="0"/>
              </a:cubicBezTo>
              <a:cubicBezTo>
                <a:pt x="2143559" y="-43483"/>
                <a:pt x="2164346" y="1584"/>
                <a:pt x="2242718" y="0"/>
              </a:cubicBezTo>
              <a:cubicBezTo>
                <a:pt x="2321090" y="-1584"/>
                <a:pt x="2547814" y="44994"/>
                <a:pt x="2645257" y="0"/>
              </a:cubicBezTo>
              <a:cubicBezTo>
                <a:pt x="2742700" y="-44994"/>
                <a:pt x="3069650" y="17300"/>
                <a:pt x="3220313" y="0"/>
              </a:cubicBezTo>
              <a:cubicBezTo>
                <a:pt x="3370976" y="-17300"/>
                <a:pt x="3531568" y="13956"/>
                <a:pt x="3622852" y="0"/>
              </a:cubicBezTo>
              <a:cubicBezTo>
                <a:pt x="3714136" y="-13956"/>
                <a:pt x="3862392" y="13926"/>
                <a:pt x="3939133" y="0"/>
              </a:cubicBezTo>
              <a:cubicBezTo>
                <a:pt x="4015874" y="-13926"/>
                <a:pt x="4339089" y="77479"/>
                <a:pt x="4600447" y="0"/>
              </a:cubicBezTo>
              <a:cubicBezTo>
                <a:pt x="4861805" y="-77479"/>
                <a:pt x="4993179" y="51204"/>
                <a:pt x="5261762" y="0"/>
              </a:cubicBezTo>
              <a:cubicBezTo>
                <a:pt x="5530346" y="-51204"/>
                <a:pt x="5522429" y="32177"/>
                <a:pt x="5750559" y="0"/>
              </a:cubicBezTo>
              <a:cubicBezTo>
                <a:pt x="5978689" y="-32177"/>
                <a:pt x="6305175" y="82789"/>
                <a:pt x="6498132" y="0"/>
              </a:cubicBezTo>
              <a:cubicBezTo>
                <a:pt x="6691089" y="-82789"/>
                <a:pt x="6845835" y="65341"/>
                <a:pt x="7073188" y="0"/>
              </a:cubicBezTo>
              <a:cubicBezTo>
                <a:pt x="7300541" y="-65341"/>
                <a:pt x="7365232" y="30471"/>
                <a:pt x="7475727" y="0"/>
              </a:cubicBezTo>
              <a:cubicBezTo>
                <a:pt x="7586222" y="-30471"/>
                <a:pt x="7795007" y="39860"/>
                <a:pt x="8050783" y="0"/>
              </a:cubicBezTo>
              <a:cubicBezTo>
                <a:pt x="8306559" y="-39860"/>
                <a:pt x="8492542" y="14481"/>
                <a:pt x="8625839" y="0"/>
              </a:cubicBezTo>
              <a:cubicBezTo>
                <a:pt x="8655093" y="154000"/>
                <a:pt x="8602180" y="254619"/>
                <a:pt x="8625839" y="441988"/>
              </a:cubicBezTo>
              <a:cubicBezTo>
                <a:pt x="8649498" y="629357"/>
                <a:pt x="8574732" y="992948"/>
                <a:pt x="8625839" y="1133302"/>
              </a:cubicBezTo>
              <a:cubicBezTo>
                <a:pt x="8676946" y="1273656"/>
                <a:pt x="8612937" y="1389371"/>
                <a:pt x="8625839" y="1575290"/>
              </a:cubicBezTo>
              <a:cubicBezTo>
                <a:pt x="8638741" y="1761209"/>
                <a:pt x="8613555" y="1799229"/>
                <a:pt x="8625839" y="1954946"/>
              </a:cubicBezTo>
              <a:cubicBezTo>
                <a:pt x="8638123" y="2110663"/>
                <a:pt x="8547312" y="2398088"/>
                <a:pt x="8625839" y="2646260"/>
              </a:cubicBezTo>
              <a:cubicBezTo>
                <a:pt x="8704366" y="2894432"/>
                <a:pt x="8580058" y="3120607"/>
                <a:pt x="8625839" y="3275242"/>
              </a:cubicBezTo>
              <a:cubicBezTo>
                <a:pt x="8671620" y="3429877"/>
                <a:pt x="8589491" y="3640019"/>
                <a:pt x="8625839" y="3904225"/>
              </a:cubicBezTo>
              <a:cubicBezTo>
                <a:pt x="8662187" y="4168431"/>
                <a:pt x="8620634" y="4146027"/>
                <a:pt x="8625839" y="4346212"/>
              </a:cubicBezTo>
              <a:cubicBezTo>
                <a:pt x="8631044" y="4546397"/>
                <a:pt x="8589230" y="4660472"/>
                <a:pt x="8625839" y="4788200"/>
              </a:cubicBezTo>
              <a:cubicBezTo>
                <a:pt x="8662448" y="4915928"/>
                <a:pt x="8585604" y="5139546"/>
                <a:pt x="8625839" y="5417183"/>
              </a:cubicBezTo>
              <a:cubicBezTo>
                <a:pt x="8666074" y="5694820"/>
                <a:pt x="8551410" y="5963516"/>
                <a:pt x="8625839" y="6233160"/>
              </a:cubicBezTo>
              <a:cubicBezTo>
                <a:pt x="8544606" y="6242409"/>
                <a:pt x="8388166" y="6229658"/>
                <a:pt x="8309558" y="6233160"/>
              </a:cubicBezTo>
              <a:cubicBezTo>
                <a:pt x="8230950" y="6236662"/>
                <a:pt x="8008915" y="6193415"/>
                <a:pt x="7907019" y="6233160"/>
              </a:cubicBezTo>
              <a:cubicBezTo>
                <a:pt x="7805123" y="6272905"/>
                <a:pt x="7647711" y="6185131"/>
                <a:pt x="7504480" y="6233160"/>
              </a:cubicBezTo>
              <a:cubicBezTo>
                <a:pt x="7361249" y="6281189"/>
                <a:pt x="7189665" y="6226017"/>
                <a:pt x="7101941" y="6233160"/>
              </a:cubicBezTo>
              <a:cubicBezTo>
                <a:pt x="7014217" y="6240303"/>
                <a:pt x="6566261" y="6192944"/>
                <a:pt x="6354368" y="6233160"/>
              </a:cubicBezTo>
              <a:cubicBezTo>
                <a:pt x="6142475" y="6273376"/>
                <a:pt x="6145605" y="6200636"/>
                <a:pt x="6038087" y="6233160"/>
              </a:cubicBezTo>
              <a:cubicBezTo>
                <a:pt x="5930569" y="6265684"/>
                <a:pt x="5461293" y="6160552"/>
                <a:pt x="5290515" y="6233160"/>
              </a:cubicBezTo>
              <a:cubicBezTo>
                <a:pt x="5119737" y="6305768"/>
                <a:pt x="4705475" y="6209253"/>
                <a:pt x="4542942" y="6233160"/>
              </a:cubicBezTo>
              <a:cubicBezTo>
                <a:pt x="4380409" y="6257067"/>
                <a:pt x="4024721" y="6219757"/>
                <a:pt x="3795369" y="6233160"/>
              </a:cubicBezTo>
              <a:cubicBezTo>
                <a:pt x="3566017" y="6246563"/>
                <a:pt x="3636533" y="6198806"/>
                <a:pt x="3479088" y="6233160"/>
              </a:cubicBezTo>
              <a:cubicBezTo>
                <a:pt x="3321643" y="6267514"/>
                <a:pt x="2993877" y="6144022"/>
                <a:pt x="2731516" y="6233160"/>
              </a:cubicBezTo>
              <a:cubicBezTo>
                <a:pt x="2469155" y="6322298"/>
                <a:pt x="2344814" y="6185456"/>
                <a:pt x="2242718" y="6233160"/>
              </a:cubicBezTo>
              <a:cubicBezTo>
                <a:pt x="2140622" y="6280864"/>
                <a:pt x="1965140" y="6175329"/>
                <a:pt x="1753921" y="6233160"/>
              </a:cubicBezTo>
              <a:cubicBezTo>
                <a:pt x="1542702" y="6290991"/>
                <a:pt x="1374429" y="6189329"/>
                <a:pt x="1265123" y="6233160"/>
              </a:cubicBezTo>
              <a:cubicBezTo>
                <a:pt x="1155817" y="6276991"/>
                <a:pt x="895561" y="6214757"/>
                <a:pt x="690067" y="6233160"/>
              </a:cubicBezTo>
              <a:cubicBezTo>
                <a:pt x="484573" y="6251563"/>
                <a:pt x="271684" y="6215833"/>
                <a:pt x="0" y="6233160"/>
              </a:cubicBezTo>
              <a:cubicBezTo>
                <a:pt x="-38418" y="5892655"/>
                <a:pt x="39060" y="5817294"/>
                <a:pt x="0" y="5541846"/>
              </a:cubicBezTo>
              <a:cubicBezTo>
                <a:pt x="-39060" y="5266398"/>
                <a:pt x="43588" y="5187952"/>
                <a:pt x="0" y="5037527"/>
              </a:cubicBezTo>
              <a:cubicBezTo>
                <a:pt x="-43588" y="4887102"/>
                <a:pt x="15270" y="4766111"/>
                <a:pt x="0" y="4657870"/>
              </a:cubicBezTo>
              <a:cubicBezTo>
                <a:pt x="-15270" y="4549629"/>
                <a:pt x="19884" y="4229584"/>
                <a:pt x="0" y="4091220"/>
              </a:cubicBezTo>
              <a:cubicBezTo>
                <a:pt x="-19884" y="3952856"/>
                <a:pt x="12274" y="3686868"/>
                <a:pt x="0" y="3524569"/>
              </a:cubicBezTo>
              <a:cubicBezTo>
                <a:pt x="-12274" y="3362270"/>
                <a:pt x="10440" y="3055054"/>
                <a:pt x="0" y="2895586"/>
              </a:cubicBezTo>
              <a:cubicBezTo>
                <a:pt x="-10440" y="2736118"/>
                <a:pt x="9587" y="2522376"/>
                <a:pt x="0" y="2391267"/>
              </a:cubicBezTo>
              <a:cubicBezTo>
                <a:pt x="-9587" y="2260158"/>
                <a:pt x="73142" y="1918716"/>
                <a:pt x="0" y="1762284"/>
              </a:cubicBezTo>
              <a:cubicBezTo>
                <a:pt x="-73142" y="1605852"/>
                <a:pt x="26471" y="1453092"/>
                <a:pt x="0" y="1257965"/>
              </a:cubicBezTo>
              <a:cubicBezTo>
                <a:pt x="-26471" y="1062838"/>
                <a:pt x="35723" y="910721"/>
                <a:pt x="0" y="628983"/>
              </a:cubicBezTo>
              <a:cubicBezTo>
                <a:pt x="-35723" y="347245"/>
                <a:pt x="48194" y="160069"/>
                <a:pt x="0" y="0"/>
              </a:cubicBezTo>
              <a:close/>
            </a:path>
          </a:pathLst>
        </a:custGeom>
        <a:noFill/>
        <a:ln w="127000" cmpd="thickThin">
          <a:solidFill>
            <a:srgbClr val="CC00FF"/>
          </a:solidFill>
          <a:extLst>
            <a:ext uri="{C807C97D-BFC1-408E-A445-0C87EB9F89A2}">
              <ask:lineSketchStyleProps xmlns:ask="http://schemas.microsoft.com/office/drawing/2018/sketchyshapes" sd="2737183560">
                <a:prstGeom prst="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oneCellAnchor>
    <xdr:from>
      <xdr:col>18</xdr:col>
      <xdr:colOff>320553</xdr:colOff>
      <xdr:row>60</xdr:row>
      <xdr:rowOff>5</xdr:rowOff>
    </xdr:from>
    <xdr:ext cx="763960" cy="5760719"/>
    <xdr:sp macro="" textlink="">
      <xdr:nvSpPr>
        <xdr:cNvPr id="36" name="Tekstvak 35">
          <a:extLst>
            <a:ext uri="{FF2B5EF4-FFF2-40B4-BE49-F238E27FC236}">
              <a16:creationId xmlns:a16="http://schemas.microsoft.com/office/drawing/2014/main" id="{6D136ECA-41A2-4517-856A-F08ECC1F59F2}"/>
            </a:ext>
          </a:extLst>
        </xdr:cNvPr>
        <xdr:cNvSpPr txBox="1"/>
      </xdr:nvSpPr>
      <xdr:spPr>
        <a:xfrm rot="5400000">
          <a:off x="10966673" y="18919485"/>
          <a:ext cx="5760719" cy="7639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nl-NL" sz="3600" b="1" baseline="0">
              <a:solidFill>
                <a:srgbClr val="CC00FF"/>
              </a:solidFill>
              <a:latin typeface="Aptos Slab ExtraBold" panose="020B0004020202020204" pitchFamily="34" charset="0"/>
            </a:rPr>
            <a:t>ZO GAAT HET OP SCHOOL</a:t>
          </a:r>
        </a:p>
        <a:p>
          <a:endParaRPr lang="nl-NL" sz="3600">
            <a:solidFill>
              <a:srgbClr val="CC00FF"/>
            </a:solidFill>
          </a:endParaRPr>
        </a:p>
      </xdr:txBody>
    </xdr:sp>
    <xdr:clientData/>
  </xdr:oneCellAnchor>
  <xdr:twoCellAnchor editAs="oneCell">
    <xdr:from>
      <xdr:col>7</xdr:col>
      <xdr:colOff>0</xdr:colOff>
      <xdr:row>61</xdr:row>
      <xdr:rowOff>182880</xdr:rowOff>
    </xdr:from>
    <xdr:to>
      <xdr:col>18</xdr:col>
      <xdr:colOff>7672</xdr:colOff>
      <xdr:row>68</xdr:row>
      <xdr:rowOff>1</xdr:rowOff>
    </xdr:to>
    <xdr:pic>
      <xdr:nvPicPr>
        <xdr:cNvPr id="37" name="Afbeelding 36">
          <a:extLst>
            <a:ext uri="{FF2B5EF4-FFF2-40B4-BE49-F238E27FC236}">
              <a16:creationId xmlns:a16="http://schemas.microsoft.com/office/drawing/2014/main" id="{2A94703A-4EF0-40BC-A533-851F581EF724}"/>
            </a:ext>
          </a:extLst>
        </xdr:cNvPr>
        <xdr:cNvPicPr/>
      </xdr:nvPicPr>
      <xdr:blipFill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backgroundRemoval t="9091" b="95041" l="6048" r="96544">
                      <a14:foregroundMark x1="17495" y1="43802" x2="17495" y2="43802"/>
                      <a14:foregroundMark x1="10799" y1="43802" x2="10799" y2="43802"/>
                      <a14:foregroundMark x1="14039" y1="16529" x2="14039" y2="16529"/>
                      <a14:foregroundMark x1="21598" y1="28926" x2="21598" y2="28926"/>
                      <a14:foregroundMark x1="18143" y1="72727" x2="18143" y2="72727"/>
                      <a14:foregroundMark x1="6479" y1="75207" x2="6479" y2="75207"/>
                      <a14:foregroundMark x1="48380" y1="63636" x2="48380" y2="63636"/>
                      <a14:foregroundMark x1="47732" y1="47107" x2="47732" y2="47107"/>
                      <a14:foregroundMark x1="54644" y1="46281" x2="54644" y2="46281"/>
                      <a14:foregroundMark x1="90281" y1="45455" x2="90281" y2="45455"/>
                      <a14:foregroundMark x1="83585" y1="47934" x2="83585" y2="47934"/>
                      <a14:foregroundMark x1="81641" y1="23140" x2="81641" y2="23140"/>
                      <a14:foregroundMark x1="96760" y1="52066" x2="96760" y2="52066"/>
                      <a14:foregroundMark x1="88553" y1="71901" x2="88553" y2="71901"/>
                      <a14:foregroundMark x1="50324" y1="95041" x2="50324" y2="95041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6540" y="16847820"/>
          <a:ext cx="6545632" cy="15240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0</xdr:colOff>
      <xdr:row>70</xdr:row>
      <xdr:rowOff>0</xdr:rowOff>
    </xdr:from>
    <xdr:to>
      <xdr:col>17</xdr:col>
      <xdr:colOff>540771</xdr:colOff>
      <xdr:row>75</xdr:row>
      <xdr:rowOff>228600</xdr:rowOff>
    </xdr:to>
    <xdr:pic>
      <xdr:nvPicPr>
        <xdr:cNvPr id="38" name="Afbeelding 37">
          <a:extLst>
            <a:ext uri="{FF2B5EF4-FFF2-40B4-BE49-F238E27FC236}">
              <a16:creationId xmlns:a16="http://schemas.microsoft.com/office/drawing/2014/main" id="{949B57B1-D6C4-46BC-8194-69F1B4E43611}"/>
            </a:ext>
          </a:extLst>
        </xdr:cNvPr>
        <xdr:cNvPicPr/>
      </xdr:nvPicPr>
      <xdr:blipFill>
        <a:blip xmlns:r="http://schemas.openxmlformats.org/officeDocument/2006/relationships" r:embed="rId6">
          <a:extLst>
            <a:ext uri="{BEBA8EAE-BF5A-486C-A8C5-ECC9F3942E4B}">
              <a14:imgProps xmlns:a14="http://schemas.microsoft.com/office/drawing/2010/main">
                <a14:imgLayer r:embed="rId7">
                  <a14:imgEffect>
                    <a14:backgroundRemoval t="5556" b="91667" l="2667" r="96444">
                      <a14:foregroundMark x1="9333" y1="39815" x2="9333" y2="39815"/>
                      <a14:foregroundMark x1="15778" y1="44444" x2="15778" y2="44444"/>
                      <a14:foregroundMark x1="12889" y1="70370" x2="12889" y2="70370"/>
                      <a14:foregroundMark x1="22667" y1="66667" x2="22667" y2="66667"/>
                      <a14:foregroundMark x1="2667" y1="56481" x2="2667" y2="56481"/>
                      <a14:foregroundMark x1="46667" y1="30556" x2="46667" y2="30556"/>
                      <a14:foregroundMark x1="52667" y1="30556" x2="52667" y2="30556"/>
                      <a14:foregroundMark x1="59333" y1="33333" x2="59333" y2="33333"/>
                      <a14:foregroundMark x1="47778" y1="91667" x2="47778" y2="91667"/>
                      <a14:foregroundMark x1="84222" y1="70370" x2="84222" y2="70370"/>
                      <a14:foregroundMark x1="84444" y1="46296" x2="84444" y2="46296"/>
                      <a14:foregroundMark x1="91333" y1="41667" x2="91333" y2="41667"/>
                      <a14:foregroundMark x1="96444" y1="30556" x2="96444" y2="30556"/>
                      <a14:foregroundMark x1="56000" y1="89815" x2="56000" y2="89815"/>
                      <a14:foregroundMark x1="49333" y1="63889" x2="49333" y2="63889"/>
                      <a14:backgroundMark x1="14000" y1="57407" x2="14000" y2="57407"/>
                      <a14:backgroundMark x1="56000" y1="90741" x2="56000" y2="90741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6540" y="18859500"/>
          <a:ext cx="6484371" cy="1447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0</xdr:colOff>
      <xdr:row>78</xdr:row>
      <xdr:rowOff>0</xdr:rowOff>
    </xdr:from>
    <xdr:to>
      <xdr:col>17</xdr:col>
      <xdr:colOff>583001</xdr:colOff>
      <xdr:row>84</xdr:row>
      <xdr:rowOff>30479</xdr:rowOff>
    </xdr:to>
    <xdr:pic>
      <xdr:nvPicPr>
        <xdr:cNvPr id="39" name="Afbeelding 38">
          <a:extLst>
            <a:ext uri="{FF2B5EF4-FFF2-40B4-BE49-F238E27FC236}">
              <a16:creationId xmlns:a16="http://schemas.microsoft.com/office/drawing/2014/main" id="{4377692B-EFB7-4B5C-A033-27AB8E453A4F}"/>
            </a:ext>
          </a:extLst>
        </xdr:cNvPr>
        <xdr:cNvPicPr/>
      </xdr:nvPicPr>
      <xdr:blipFill>
        <a:blip xmlns:r="http://schemas.openxmlformats.org/officeDocument/2006/relationships" r:embed="rId8">
          <a:extLst>
            <a:ext uri="{BEBA8EAE-BF5A-486C-A8C5-ECC9F3942E4B}">
              <a14:imgProps xmlns:a14="http://schemas.microsoft.com/office/drawing/2010/main">
                <a14:imgLayer r:embed="rId9">
                  <a14:imgEffect>
                    <a14:backgroundRemoval t="8772" b="90351" l="2882" r="96231">
                      <a14:foregroundMark x1="46120" y1="44737" x2="46120" y2="44737"/>
                      <a14:foregroundMark x1="52772" y1="44737" x2="52772" y2="44737"/>
                      <a14:foregroundMark x1="59645" y1="44737" x2="59645" y2="44737"/>
                      <a14:foregroundMark x1="48780" y1="75439" x2="48780" y2="75439"/>
                      <a14:foregroundMark x1="47894" y1="90351" x2="47894" y2="90351"/>
                      <a14:foregroundMark x1="83149" y1="39474" x2="83149" y2="39474"/>
                      <a14:foregroundMark x1="90244" y1="42982" x2="90244" y2="42982"/>
                      <a14:foregroundMark x1="96231" y1="28947" x2="96231" y2="28947"/>
                      <a14:foregroundMark x1="88027" y1="90351" x2="88027" y2="90351"/>
                      <a14:foregroundMark x1="86253" y1="60526" x2="86253" y2="60526"/>
                      <a14:foregroundMark x1="15743" y1="64035" x2="15743" y2="64035"/>
                      <a14:foregroundMark x1="16851" y1="46491" x2="16851" y2="46491"/>
                      <a14:foregroundMark x1="9534" y1="47368" x2="9534" y2="47368"/>
                      <a14:foregroundMark x1="8204" y1="12281" x2="8204" y2="12281"/>
                      <a14:foregroundMark x1="2882" y1="66667" x2="2882" y2="66667"/>
                      <a14:foregroundMark x1="11530" y1="90351" x2="11530" y2="90351"/>
                      <a14:foregroundMark x1="50554" y1="11404" x2="50554" y2="11404"/>
                      <a14:foregroundMark x1="50776" y1="8772" x2="50776" y2="877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6540" y="20810220"/>
          <a:ext cx="6526601" cy="1493519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6</xdr:col>
      <xdr:colOff>137160</xdr:colOff>
      <xdr:row>88</xdr:row>
      <xdr:rowOff>198120</xdr:rowOff>
    </xdr:from>
    <xdr:ext cx="9265920" cy="2072640"/>
    <xdr:sp macro="" textlink="" fLocksText="0">
      <xdr:nvSpPr>
        <xdr:cNvPr id="40" name="Tekstvak 39">
          <a:extLst>
            <a:ext uri="{FF2B5EF4-FFF2-40B4-BE49-F238E27FC236}">
              <a16:creationId xmlns:a16="http://schemas.microsoft.com/office/drawing/2014/main" id="{9AD18900-C13F-463D-AE10-489D027D7E22}"/>
            </a:ext>
          </a:extLst>
        </xdr:cNvPr>
        <xdr:cNvSpPr txBox="1"/>
      </xdr:nvSpPr>
      <xdr:spPr>
        <a:xfrm>
          <a:off x="6149340" y="23446740"/>
          <a:ext cx="9265920" cy="207264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nl-NL" sz="3200"/>
            <a:t>tekst</a:t>
          </a:r>
        </a:p>
      </xdr:txBody>
    </xdr:sp>
    <xdr:clientData/>
  </xdr:oneCellAnchor>
  <xdr:oneCellAnchor>
    <xdr:from>
      <xdr:col>6</xdr:col>
      <xdr:colOff>497859</xdr:colOff>
      <xdr:row>103</xdr:row>
      <xdr:rowOff>42794</xdr:rowOff>
    </xdr:from>
    <xdr:ext cx="9097199" cy="2371405"/>
    <xdr:sp macro="" textlink="" fLocksText="0">
      <xdr:nvSpPr>
        <xdr:cNvPr id="41" name="Tekstvak 40">
          <a:extLst>
            <a:ext uri="{FF2B5EF4-FFF2-40B4-BE49-F238E27FC236}">
              <a16:creationId xmlns:a16="http://schemas.microsoft.com/office/drawing/2014/main" id="{DD6FE9DC-8C07-405F-8CF3-DD34AC8A05B9}"/>
            </a:ext>
          </a:extLst>
        </xdr:cNvPr>
        <xdr:cNvSpPr txBox="1"/>
      </xdr:nvSpPr>
      <xdr:spPr>
        <a:xfrm rot="294414">
          <a:off x="6510039" y="26949014"/>
          <a:ext cx="9097199" cy="2371405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nl-NL" sz="3200"/>
            <a:t>tekst</a:t>
          </a:r>
        </a:p>
      </xdr:txBody>
    </xdr:sp>
    <xdr:clientData/>
  </xdr:oneCellAnchor>
  <xdr:oneCellAnchor>
    <xdr:from>
      <xdr:col>6</xdr:col>
      <xdr:colOff>297869</xdr:colOff>
      <xdr:row>118</xdr:row>
      <xdr:rowOff>30154</xdr:rowOff>
    </xdr:from>
    <xdr:ext cx="9175649" cy="2818584"/>
    <xdr:sp macro="" textlink="" fLocksText="0">
      <xdr:nvSpPr>
        <xdr:cNvPr id="42" name="Tekstvak 41">
          <a:extLst>
            <a:ext uri="{FF2B5EF4-FFF2-40B4-BE49-F238E27FC236}">
              <a16:creationId xmlns:a16="http://schemas.microsoft.com/office/drawing/2014/main" id="{B5C238BC-8C7B-4400-9A7E-5ECE78F4B715}"/>
            </a:ext>
          </a:extLst>
        </xdr:cNvPr>
        <xdr:cNvSpPr txBox="1"/>
      </xdr:nvSpPr>
      <xdr:spPr>
        <a:xfrm rot="21330930">
          <a:off x="6310049" y="30593974"/>
          <a:ext cx="9175649" cy="2818584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endParaRPr lang="nl-NL" sz="3200"/>
        </a:p>
      </xdr:txBody>
    </xdr:sp>
    <xdr:clientData/>
  </xdr:oneCellAnchor>
  <xdr:oneCellAnchor>
    <xdr:from>
      <xdr:col>24</xdr:col>
      <xdr:colOff>47801</xdr:colOff>
      <xdr:row>102</xdr:row>
      <xdr:rowOff>96801</xdr:rowOff>
    </xdr:from>
    <xdr:ext cx="9529389" cy="2119271"/>
    <xdr:sp macro="" textlink="" fLocksText="0">
      <xdr:nvSpPr>
        <xdr:cNvPr id="43" name="Tekstvak 42">
          <a:extLst>
            <a:ext uri="{FF2B5EF4-FFF2-40B4-BE49-F238E27FC236}">
              <a16:creationId xmlns:a16="http://schemas.microsoft.com/office/drawing/2014/main" id="{E360709A-0C6C-4BF7-BCF2-61E70D2141D9}"/>
            </a:ext>
          </a:extLst>
        </xdr:cNvPr>
        <xdr:cNvSpPr txBox="1"/>
      </xdr:nvSpPr>
      <xdr:spPr>
        <a:xfrm rot="21293535">
          <a:off x="16758461" y="26759181"/>
          <a:ext cx="9529389" cy="2119271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nl-NL" sz="3200"/>
            <a:t>tekst</a:t>
          </a:r>
        </a:p>
      </xdr:txBody>
    </xdr:sp>
    <xdr:clientData/>
  </xdr:oneCellAnchor>
  <xdr:oneCellAnchor>
    <xdr:from>
      <xdr:col>23</xdr:col>
      <xdr:colOff>320040</xdr:colOff>
      <xdr:row>117</xdr:row>
      <xdr:rowOff>0</xdr:rowOff>
    </xdr:from>
    <xdr:ext cx="9601200" cy="2270760"/>
    <xdr:sp macro="" textlink="" fLocksText="0">
      <xdr:nvSpPr>
        <xdr:cNvPr id="44" name="Tekstvak 43">
          <a:extLst>
            <a:ext uri="{FF2B5EF4-FFF2-40B4-BE49-F238E27FC236}">
              <a16:creationId xmlns:a16="http://schemas.microsoft.com/office/drawing/2014/main" id="{C64A6BCA-6C09-47C4-8406-A746D4A87C5E}"/>
            </a:ext>
          </a:extLst>
        </xdr:cNvPr>
        <xdr:cNvSpPr txBox="1"/>
      </xdr:nvSpPr>
      <xdr:spPr>
        <a:xfrm>
          <a:off x="16436340" y="30319980"/>
          <a:ext cx="9601200" cy="227076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endParaRPr lang="nl-NL" sz="3200"/>
        </a:p>
      </xdr:txBody>
    </xdr:sp>
    <xdr:clientData/>
  </xdr:oneCellAnchor>
  <xdr:twoCellAnchor>
    <xdr:from>
      <xdr:col>26</xdr:col>
      <xdr:colOff>563880</xdr:colOff>
      <xdr:row>127</xdr:row>
      <xdr:rowOff>30480</xdr:rowOff>
    </xdr:from>
    <xdr:to>
      <xdr:col>36</xdr:col>
      <xdr:colOff>0</xdr:colOff>
      <xdr:row>131</xdr:row>
      <xdr:rowOff>45720</xdr:rowOff>
    </xdr:to>
    <xdr:sp macro="" textlink="" fLocksText="0">
      <xdr:nvSpPr>
        <xdr:cNvPr id="45" name="Rechthoek: afgeronde hoeken 44">
          <a:extLst>
            <a:ext uri="{FF2B5EF4-FFF2-40B4-BE49-F238E27FC236}">
              <a16:creationId xmlns:a16="http://schemas.microsoft.com/office/drawing/2014/main" id="{7049F218-8C4A-4794-9698-4AE792AA5E38}"/>
            </a:ext>
          </a:extLst>
        </xdr:cNvPr>
        <xdr:cNvSpPr/>
      </xdr:nvSpPr>
      <xdr:spPr>
        <a:xfrm>
          <a:off x="18463260" y="32788860"/>
          <a:ext cx="5654040" cy="990600"/>
        </a:xfrm>
        <a:prstGeom prst="roundRect">
          <a:avLst/>
        </a:prstGeom>
        <a:solidFill>
          <a:schemeClr val="bg1">
            <a:lumMod val="95000"/>
          </a:schemeClr>
        </a:solidFill>
        <a:ln w="1016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3600" b="1">
              <a:solidFill>
                <a:schemeClr val="tx1"/>
              </a:solidFill>
              <a:latin typeface="Aptos Slab ExtraBold" panose="020B0004020202020204" pitchFamily="34" charset="0"/>
            </a:rPr>
            <a:t>23 maart 2026</a:t>
          </a:r>
        </a:p>
      </xdr:txBody>
    </xdr:sp>
    <xdr:clientData/>
  </xdr:twoCellAnchor>
  <xdr:twoCellAnchor>
    <xdr:from>
      <xdr:col>2</xdr:col>
      <xdr:colOff>0</xdr:colOff>
      <xdr:row>1</xdr:row>
      <xdr:rowOff>0</xdr:rowOff>
    </xdr:from>
    <xdr:to>
      <xdr:col>2</xdr:col>
      <xdr:colOff>3438447</xdr:colOff>
      <xdr:row>1</xdr:row>
      <xdr:rowOff>853440</xdr:rowOff>
    </xdr:to>
    <xdr:sp macro="" textlink="">
      <xdr:nvSpPr>
        <xdr:cNvPr id="46" name="Rechthoek: afgeronde hoeken 4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F0ECC17A-9B1B-4763-ACFE-11DB7F1BC63F}"/>
            </a:ext>
          </a:extLst>
        </xdr:cNvPr>
        <xdr:cNvSpPr/>
      </xdr:nvSpPr>
      <xdr:spPr>
        <a:xfrm>
          <a:off x="1082040" y="243840"/>
          <a:ext cx="3438447" cy="853440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20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ONTWIKKELINGSPERSPECTIEF</a:t>
          </a:r>
        </a:p>
      </xdr:txBody>
    </xdr:sp>
    <xdr:clientData fPrintsWithSheet="0"/>
  </xdr:twoCellAnchor>
  <xdr:twoCellAnchor>
    <xdr:from>
      <xdr:col>36</xdr:col>
      <xdr:colOff>60960</xdr:colOff>
      <xdr:row>34</xdr:row>
      <xdr:rowOff>45720</xdr:rowOff>
    </xdr:from>
    <xdr:to>
      <xdr:col>38</xdr:col>
      <xdr:colOff>579120</xdr:colOff>
      <xdr:row>37</xdr:row>
      <xdr:rowOff>198120</xdr:rowOff>
    </xdr:to>
    <xdr:sp macro="" textlink="">
      <xdr:nvSpPr>
        <xdr:cNvPr id="47" name="Rechthoek: afgeronde hoeken 46">
          <a:extLst>
            <a:ext uri="{FF2B5EF4-FFF2-40B4-BE49-F238E27FC236}">
              <a16:creationId xmlns:a16="http://schemas.microsoft.com/office/drawing/2014/main" id="{3B0C34E7-21D5-4A72-BCA9-AD38B45FA033}"/>
            </a:ext>
          </a:extLst>
        </xdr:cNvPr>
        <xdr:cNvSpPr/>
      </xdr:nvSpPr>
      <xdr:spPr>
        <a:xfrm>
          <a:off x="24178260" y="10165080"/>
          <a:ext cx="1798320" cy="861060"/>
        </a:xfrm>
        <a:prstGeom prst="roundRect">
          <a:avLst/>
        </a:prstGeom>
        <a:noFill/>
        <a:ln w="762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/>
            <a:t>1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1243012</xdr:colOff>
      <xdr:row>60</xdr:row>
      <xdr:rowOff>80962</xdr:rowOff>
    </xdr:from>
    <xdr:to>
      <xdr:col>42</xdr:col>
      <xdr:colOff>107156</xdr:colOff>
      <xdr:row>63</xdr:row>
      <xdr:rowOff>119064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97836B20-BF92-4788-8348-5A34F5C0D70C}"/>
            </a:ext>
          </a:extLst>
        </xdr:cNvPr>
        <xdr:cNvSpPr>
          <a:spLocks noChangeArrowheads="1"/>
        </xdr:cNvSpPr>
      </xdr:nvSpPr>
      <xdr:spPr bwMode="auto">
        <a:xfrm>
          <a:off x="2100262" y="10920412"/>
          <a:ext cx="8951119" cy="523877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152399</xdr:colOff>
      <xdr:row>59</xdr:row>
      <xdr:rowOff>21430</xdr:rowOff>
    </xdr:from>
    <xdr:to>
      <xdr:col>51</xdr:col>
      <xdr:colOff>0</xdr:colOff>
      <xdr:row>91</xdr:row>
      <xdr:rowOff>154781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63093090-6646-4FC8-9AF0-E75BDD055B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9526</xdr:colOff>
      <xdr:row>59</xdr:row>
      <xdr:rowOff>21431</xdr:rowOff>
    </xdr:from>
    <xdr:to>
      <xdr:col>9</xdr:col>
      <xdr:colOff>1</xdr:colOff>
      <xdr:row>91</xdr:row>
      <xdr:rowOff>142875</xdr:rowOff>
    </xdr:to>
    <xdr:graphicFrame macro="">
      <xdr:nvGraphicFramePr>
        <xdr:cNvPr id="4" name="Grafiek 8">
          <a:extLst>
            <a:ext uri="{FF2B5EF4-FFF2-40B4-BE49-F238E27FC236}">
              <a16:creationId xmlns:a16="http://schemas.microsoft.com/office/drawing/2014/main" id="{F4394900-0DB8-4A1E-98FA-4EFE6A9C79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44824</xdr:colOff>
      <xdr:row>5</xdr:row>
      <xdr:rowOff>152400</xdr:rowOff>
    </xdr:from>
    <xdr:to>
      <xdr:col>8</xdr:col>
      <xdr:colOff>708212</xdr:colOff>
      <xdr:row>8</xdr:row>
      <xdr:rowOff>17929</xdr:rowOff>
    </xdr:to>
    <xdr:sp macro="" textlink="">
      <xdr:nvSpPr>
        <xdr:cNvPr id="5" name="Rechthoek: afgeronde hoek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14E4F15-6E35-4B97-8A61-E10BD7295D18}"/>
            </a:ext>
          </a:extLst>
        </xdr:cNvPr>
        <xdr:cNvSpPr/>
      </xdr:nvSpPr>
      <xdr:spPr>
        <a:xfrm>
          <a:off x="3946264" y="1348740"/>
          <a:ext cx="2141668" cy="368449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/>
            <a:t>Terug naar START</a:t>
          </a:r>
        </a:p>
      </xdr:txBody>
    </xdr:sp>
    <xdr:clientData fPrintsWithSheet="0"/>
  </xdr:twoCellAnchor>
  <xdr:twoCellAnchor>
    <xdr:from>
      <xdr:col>10</xdr:col>
      <xdr:colOff>0</xdr:colOff>
      <xdr:row>6</xdr:row>
      <xdr:rowOff>0</xdr:rowOff>
    </xdr:from>
    <xdr:to>
      <xdr:col>12</xdr:col>
      <xdr:colOff>663388</xdr:colOff>
      <xdr:row>8</xdr:row>
      <xdr:rowOff>35858</xdr:rowOff>
    </xdr:to>
    <xdr:sp macro="" textlink="">
      <xdr:nvSpPr>
        <xdr:cNvPr id="6" name="Rechthoek: afgeronde hoeken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9EAB493-6ECF-43DC-8609-890456334778}"/>
            </a:ext>
          </a:extLst>
        </xdr:cNvPr>
        <xdr:cNvSpPr/>
      </xdr:nvSpPr>
      <xdr:spPr>
        <a:xfrm>
          <a:off x="6858000" y="1363980"/>
          <a:ext cx="2141668" cy="371138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>
              <a:solidFill>
                <a:schemeClr val="tx1"/>
              </a:solidFill>
            </a:rPr>
            <a:t>Eindtoets</a:t>
          </a:r>
          <a:r>
            <a:rPr lang="nl-NL" sz="1800" baseline="0">
              <a:solidFill>
                <a:schemeClr val="tx1"/>
              </a:solidFill>
            </a:rPr>
            <a:t> gr.6</a:t>
          </a:r>
          <a:endParaRPr lang="nl-NL" sz="1800">
            <a:solidFill>
              <a:schemeClr val="tx1"/>
            </a:solidFill>
          </a:endParaRPr>
        </a:p>
      </xdr:txBody>
    </xdr:sp>
    <xdr:clientData fPrintsWithSheet="0"/>
  </xdr:twoCellAnchor>
  <xdr:twoCellAnchor>
    <xdr:from>
      <xdr:col>37</xdr:col>
      <xdr:colOff>0</xdr:colOff>
      <xdr:row>6</xdr:row>
      <xdr:rowOff>0</xdr:rowOff>
    </xdr:from>
    <xdr:to>
      <xdr:col>41</xdr:col>
      <xdr:colOff>663388</xdr:colOff>
      <xdr:row>8</xdr:row>
      <xdr:rowOff>35858</xdr:rowOff>
    </xdr:to>
    <xdr:sp macro="" textlink="">
      <xdr:nvSpPr>
        <xdr:cNvPr id="7" name="Rechthoek: afgeronde hoeken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6D15945-6EC4-4F13-8C98-6AAD4D174897}"/>
            </a:ext>
          </a:extLst>
        </xdr:cNvPr>
        <xdr:cNvSpPr/>
      </xdr:nvSpPr>
      <xdr:spPr>
        <a:xfrm>
          <a:off x="9814560" y="1363980"/>
          <a:ext cx="2141668" cy="371138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>
              <a:solidFill>
                <a:schemeClr val="tx1"/>
              </a:solidFill>
            </a:rPr>
            <a:t>Totaal</a:t>
          </a:r>
          <a:r>
            <a:rPr lang="nl-NL" sz="1800" baseline="0">
              <a:solidFill>
                <a:schemeClr val="tx1"/>
              </a:solidFill>
            </a:rPr>
            <a:t> per leerling</a:t>
          </a:r>
          <a:endParaRPr lang="nl-NL" sz="1800">
            <a:solidFill>
              <a:schemeClr val="tx1"/>
            </a:solidFill>
          </a:endParaRPr>
        </a:p>
      </xdr:txBody>
    </xdr:sp>
    <xdr:clientData fPrintsWithSheet="0"/>
  </xdr:twoCellAnchor>
  <xdr:twoCellAnchor>
    <xdr:from>
      <xdr:col>43</xdr:col>
      <xdr:colOff>0</xdr:colOff>
      <xdr:row>6</xdr:row>
      <xdr:rowOff>0</xdr:rowOff>
    </xdr:from>
    <xdr:to>
      <xdr:col>47</xdr:col>
      <xdr:colOff>224118</xdr:colOff>
      <xdr:row>8</xdr:row>
      <xdr:rowOff>35858</xdr:rowOff>
    </xdr:to>
    <xdr:sp macro="" textlink="">
      <xdr:nvSpPr>
        <xdr:cNvPr id="8" name="Rechthoek: afgeronde hoeken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155155A-23CD-4321-B015-46878E4D1D9A}"/>
            </a:ext>
          </a:extLst>
        </xdr:cNvPr>
        <xdr:cNvSpPr/>
      </xdr:nvSpPr>
      <xdr:spPr>
        <a:xfrm>
          <a:off x="12771120" y="1363980"/>
          <a:ext cx="2121498" cy="371138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>
              <a:solidFill>
                <a:schemeClr val="tx1"/>
              </a:solidFill>
            </a:rPr>
            <a:t>Kindgesprek</a:t>
          </a:r>
        </a:p>
      </xdr:txBody>
    </xdr:sp>
    <xdr:clientData fPrintsWithSheet="0"/>
  </xdr:twoCellAnchor>
  <xdr:twoCellAnchor>
    <xdr:from>
      <xdr:col>5</xdr:col>
      <xdr:colOff>726140</xdr:colOff>
      <xdr:row>1</xdr:row>
      <xdr:rowOff>17929</xdr:rowOff>
    </xdr:from>
    <xdr:to>
      <xdr:col>50</xdr:col>
      <xdr:colOff>699246</xdr:colOff>
      <xdr:row>3</xdr:row>
      <xdr:rowOff>8964</xdr:rowOff>
    </xdr:to>
    <xdr:sp macro="" textlink="">
      <xdr:nvSpPr>
        <xdr:cNvPr id="9" name="Rechthoek: afgeronde hoeken 8">
          <a:extLst>
            <a:ext uri="{FF2B5EF4-FFF2-40B4-BE49-F238E27FC236}">
              <a16:creationId xmlns:a16="http://schemas.microsoft.com/office/drawing/2014/main" id="{DC79652C-D389-4D4F-8FFD-79FCD5717B6E}"/>
            </a:ext>
          </a:extLst>
        </xdr:cNvPr>
        <xdr:cNvSpPr/>
      </xdr:nvSpPr>
      <xdr:spPr>
        <a:xfrm>
          <a:off x="3888440" y="193189"/>
          <a:ext cx="12218446" cy="509195"/>
        </a:xfrm>
        <a:prstGeom prst="roundRect">
          <a:avLst/>
        </a:prstGeom>
        <a:solidFill>
          <a:srgbClr val="FFFFCC"/>
        </a:solidFill>
        <a:ln>
          <a:solidFill>
            <a:schemeClr val="accent1">
              <a:shade val="15000"/>
              <a:alpha val="94000"/>
            </a:schemeClr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 b="1">
              <a:solidFill>
                <a:schemeClr val="tx1"/>
              </a:solidFill>
            </a:rPr>
            <a:t>Toetsoverzicht</a:t>
          </a:r>
          <a:r>
            <a:rPr lang="nl-NL" sz="1800" b="1" baseline="0">
              <a:solidFill>
                <a:schemeClr val="tx1"/>
              </a:solidFill>
            </a:rPr>
            <a:t> M6</a:t>
          </a:r>
          <a:endParaRPr lang="nl-NL" sz="1800" b="1">
            <a:solidFill>
              <a:schemeClr val="tx1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5</xdr:col>
      <xdr:colOff>9867</xdr:colOff>
      <xdr:row>25</xdr:row>
      <xdr:rowOff>108975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CB08BDC-D7F7-8A9D-BBC2-E5288CCAF9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607820"/>
          <a:ext cx="2448267" cy="2791215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  <xdr:twoCellAnchor editAs="oneCell">
    <xdr:from>
      <xdr:col>9</xdr:col>
      <xdr:colOff>0</xdr:colOff>
      <xdr:row>10</xdr:row>
      <xdr:rowOff>137160</xdr:rowOff>
    </xdr:from>
    <xdr:to>
      <xdr:col>12</xdr:col>
      <xdr:colOff>600414</xdr:colOff>
      <xdr:row>29</xdr:row>
      <xdr:rowOff>425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E783BC00-2CA8-8DF8-CF59-A4A0130F44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86400" y="2316480"/>
          <a:ext cx="2429214" cy="3048425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  <xdr:twoCellAnchor>
    <xdr:from>
      <xdr:col>1</xdr:col>
      <xdr:colOff>22860</xdr:colOff>
      <xdr:row>23</xdr:row>
      <xdr:rowOff>68580</xdr:rowOff>
    </xdr:from>
    <xdr:to>
      <xdr:col>4</xdr:col>
      <xdr:colOff>601980</xdr:colOff>
      <xdr:row>25</xdr:row>
      <xdr:rowOff>91440</xdr:rowOff>
    </xdr:to>
    <xdr:sp macro="" textlink="">
      <xdr:nvSpPr>
        <xdr:cNvPr id="4" name="Rechthoek 3">
          <a:extLst>
            <a:ext uri="{FF2B5EF4-FFF2-40B4-BE49-F238E27FC236}">
              <a16:creationId xmlns:a16="http://schemas.microsoft.com/office/drawing/2014/main" id="{F9AD46AE-6227-D8E1-BE9D-2E4BB4EB90FC}"/>
            </a:ext>
          </a:extLst>
        </xdr:cNvPr>
        <xdr:cNvSpPr/>
      </xdr:nvSpPr>
      <xdr:spPr>
        <a:xfrm>
          <a:off x="1242060" y="4335780"/>
          <a:ext cx="2407920" cy="358140"/>
        </a:xfrm>
        <a:prstGeom prst="rect">
          <a:avLst/>
        </a:prstGeom>
        <a:solidFill>
          <a:srgbClr val="CC00FF">
            <a:alpha val="25000"/>
          </a:srgb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9</xdr:col>
      <xdr:colOff>15240</xdr:colOff>
      <xdr:row>26</xdr:row>
      <xdr:rowOff>144780</xdr:rowOff>
    </xdr:from>
    <xdr:to>
      <xdr:col>12</xdr:col>
      <xdr:colOff>594360</xdr:colOff>
      <xdr:row>29</xdr:row>
      <xdr:rowOff>0</xdr:rowOff>
    </xdr:to>
    <xdr:sp macro="" textlink="">
      <xdr:nvSpPr>
        <xdr:cNvPr id="5" name="Rechthoek 4">
          <a:extLst>
            <a:ext uri="{FF2B5EF4-FFF2-40B4-BE49-F238E27FC236}">
              <a16:creationId xmlns:a16="http://schemas.microsoft.com/office/drawing/2014/main" id="{8E42292D-685F-489B-8FC0-7F31B27E2D54}"/>
            </a:ext>
          </a:extLst>
        </xdr:cNvPr>
        <xdr:cNvSpPr/>
      </xdr:nvSpPr>
      <xdr:spPr>
        <a:xfrm>
          <a:off x="5501640" y="5006340"/>
          <a:ext cx="2407920" cy="358140"/>
        </a:xfrm>
        <a:prstGeom prst="rect">
          <a:avLst/>
        </a:prstGeom>
        <a:solidFill>
          <a:srgbClr val="CC00FF">
            <a:alpha val="25000"/>
          </a:srgb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 editAs="oneCell">
    <xdr:from>
      <xdr:col>13</xdr:col>
      <xdr:colOff>228600</xdr:colOff>
      <xdr:row>10</xdr:row>
      <xdr:rowOff>137160</xdr:rowOff>
    </xdr:from>
    <xdr:to>
      <xdr:col>20</xdr:col>
      <xdr:colOff>248248</xdr:colOff>
      <xdr:row>24</xdr:row>
      <xdr:rowOff>143203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BE062BD4-27E7-4BE6-E657-96488C2C43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153400" y="2316480"/>
          <a:ext cx="4286848" cy="2353003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  <xdr:twoCellAnchor>
    <xdr:from>
      <xdr:col>8</xdr:col>
      <xdr:colOff>0</xdr:colOff>
      <xdr:row>1</xdr:row>
      <xdr:rowOff>0</xdr:rowOff>
    </xdr:from>
    <xdr:to>
      <xdr:col>11</xdr:col>
      <xdr:colOff>304800</xdr:colOff>
      <xdr:row>2</xdr:row>
      <xdr:rowOff>64097</xdr:rowOff>
    </xdr:to>
    <xdr:sp macro="" textlink="">
      <xdr:nvSpPr>
        <xdr:cNvPr id="7" name="Rechthoek: afgeronde hoeken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95812CA-A082-43AD-AD9C-23DC3455004E}"/>
            </a:ext>
          </a:extLst>
        </xdr:cNvPr>
        <xdr:cNvSpPr/>
      </xdr:nvSpPr>
      <xdr:spPr>
        <a:xfrm>
          <a:off x="4876800" y="167640"/>
          <a:ext cx="2133600" cy="376517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/>
            <a:t>Terug naar START</a:t>
          </a:r>
        </a:p>
      </xdr:txBody>
    </xdr:sp>
    <xdr:clientData fPrintsWithSheet="0"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1243012</xdr:colOff>
      <xdr:row>60</xdr:row>
      <xdr:rowOff>80962</xdr:rowOff>
    </xdr:from>
    <xdr:to>
      <xdr:col>42</xdr:col>
      <xdr:colOff>107156</xdr:colOff>
      <xdr:row>63</xdr:row>
      <xdr:rowOff>119064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EF568F8D-9315-4EB5-994A-998AAE738209}"/>
            </a:ext>
          </a:extLst>
        </xdr:cNvPr>
        <xdr:cNvSpPr>
          <a:spLocks noChangeArrowheads="1"/>
        </xdr:cNvSpPr>
      </xdr:nvSpPr>
      <xdr:spPr bwMode="auto">
        <a:xfrm>
          <a:off x="1502092" y="11114722"/>
          <a:ext cx="10637044" cy="541022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152399</xdr:colOff>
      <xdr:row>59</xdr:row>
      <xdr:rowOff>21430</xdr:rowOff>
    </xdr:from>
    <xdr:to>
      <xdr:col>51</xdr:col>
      <xdr:colOff>0</xdr:colOff>
      <xdr:row>91</xdr:row>
      <xdr:rowOff>154781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6FDCD686-661C-4013-A61B-5CC8EF2752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9526</xdr:colOff>
      <xdr:row>59</xdr:row>
      <xdr:rowOff>21431</xdr:rowOff>
    </xdr:from>
    <xdr:to>
      <xdr:col>9</xdr:col>
      <xdr:colOff>1</xdr:colOff>
      <xdr:row>91</xdr:row>
      <xdr:rowOff>142875</xdr:rowOff>
    </xdr:to>
    <xdr:graphicFrame macro="">
      <xdr:nvGraphicFramePr>
        <xdr:cNvPr id="4" name="Grafiek 8">
          <a:extLst>
            <a:ext uri="{FF2B5EF4-FFF2-40B4-BE49-F238E27FC236}">
              <a16:creationId xmlns:a16="http://schemas.microsoft.com/office/drawing/2014/main" id="{B7425254-6DC5-4073-BCFF-EE3A5F54BF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26894</xdr:colOff>
      <xdr:row>17</xdr:row>
      <xdr:rowOff>17930</xdr:rowOff>
    </xdr:from>
    <xdr:to>
      <xdr:col>4</xdr:col>
      <xdr:colOff>0</xdr:colOff>
      <xdr:row>53</xdr:row>
      <xdr:rowOff>19952</xdr:rowOff>
    </xdr:to>
    <xdr:pic>
      <xdr:nvPicPr>
        <xdr:cNvPr id="6" name="Afbeelding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E10DCAE-A452-3746-AD34-CC892EEEF0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86870" y="2662518"/>
          <a:ext cx="2868706" cy="6779340"/>
        </a:xfrm>
        <a:prstGeom prst="rect">
          <a:avLst/>
        </a:prstGeom>
      </xdr:spPr>
    </xdr:pic>
    <xdr:clientData/>
  </xdr:twoCellAnchor>
  <xdr:twoCellAnchor>
    <xdr:from>
      <xdr:col>6</xdr:col>
      <xdr:colOff>44824</xdr:colOff>
      <xdr:row>5</xdr:row>
      <xdr:rowOff>152400</xdr:rowOff>
    </xdr:from>
    <xdr:to>
      <xdr:col>8</xdr:col>
      <xdr:colOff>708212</xdr:colOff>
      <xdr:row>8</xdr:row>
      <xdr:rowOff>17929</xdr:rowOff>
    </xdr:to>
    <xdr:sp macro="" textlink="">
      <xdr:nvSpPr>
        <xdr:cNvPr id="5" name="Rechthoek: afgeronde hoeken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E656FF7-58BA-48A3-BE4B-BB00FA6C0644}"/>
            </a:ext>
          </a:extLst>
        </xdr:cNvPr>
        <xdr:cNvSpPr/>
      </xdr:nvSpPr>
      <xdr:spPr>
        <a:xfrm>
          <a:off x="3946264" y="1348740"/>
          <a:ext cx="2141668" cy="368449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/>
            <a:t>Terug naar START</a:t>
          </a:r>
        </a:p>
      </xdr:txBody>
    </xdr:sp>
    <xdr:clientData fPrintsWithSheet="0"/>
  </xdr:twoCellAnchor>
  <xdr:twoCellAnchor>
    <xdr:from>
      <xdr:col>10</xdr:col>
      <xdr:colOff>0</xdr:colOff>
      <xdr:row>6</xdr:row>
      <xdr:rowOff>0</xdr:rowOff>
    </xdr:from>
    <xdr:to>
      <xdr:col>12</xdr:col>
      <xdr:colOff>663388</xdr:colOff>
      <xdr:row>8</xdr:row>
      <xdr:rowOff>35858</xdr:rowOff>
    </xdr:to>
    <xdr:sp macro="" textlink="">
      <xdr:nvSpPr>
        <xdr:cNvPr id="7" name="Rechthoek: afgeronde hoeken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839FA31-6E62-491D-88B1-55B77809CEEA}"/>
            </a:ext>
          </a:extLst>
        </xdr:cNvPr>
        <xdr:cNvSpPr/>
      </xdr:nvSpPr>
      <xdr:spPr>
        <a:xfrm>
          <a:off x="6858000" y="1363980"/>
          <a:ext cx="2141668" cy="371138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>
              <a:solidFill>
                <a:schemeClr val="tx1"/>
              </a:solidFill>
            </a:rPr>
            <a:t>Middentoets</a:t>
          </a:r>
          <a:r>
            <a:rPr lang="nl-NL" sz="1800" baseline="0">
              <a:solidFill>
                <a:schemeClr val="tx1"/>
              </a:solidFill>
            </a:rPr>
            <a:t> gr.6</a:t>
          </a:r>
          <a:endParaRPr lang="nl-NL" sz="1800">
            <a:solidFill>
              <a:schemeClr val="tx1"/>
            </a:solidFill>
          </a:endParaRPr>
        </a:p>
      </xdr:txBody>
    </xdr:sp>
    <xdr:clientData fPrintsWithSheet="0"/>
  </xdr:twoCellAnchor>
  <xdr:twoCellAnchor>
    <xdr:from>
      <xdr:col>37</xdr:col>
      <xdr:colOff>0</xdr:colOff>
      <xdr:row>6</xdr:row>
      <xdr:rowOff>0</xdr:rowOff>
    </xdr:from>
    <xdr:to>
      <xdr:col>41</xdr:col>
      <xdr:colOff>663388</xdr:colOff>
      <xdr:row>8</xdr:row>
      <xdr:rowOff>35858</xdr:rowOff>
    </xdr:to>
    <xdr:sp macro="" textlink="">
      <xdr:nvSpPr>
        <xdr:cNvPr id="8" name="Rechthoek: afgeronde hoeken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6A25FA9-D89C-432B-A313-7E519A7F91FB}"/>
            </a:ext>
          </a:extLst>
        </xdr:cNvPr>
        <xdr:cNvSpPr/>
      </xdr:nvSpPr>
      <xdr:spPr>
        <a:xfrm>
          <a:off x="9814560" y="1363980"/>
          <a:ext cx="2141668" cy="371138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>
              <a:solidFill>
                <a:schemeClr val="tx1"/>
              </a:solidFill>
            </a:rPr>
            <a:t>Totaal</a:t>
          </a:r>
          <a:r>
            <a:rPr lang="nl-NL" sz="1800" baseline="0">
              <a:solidFill>
                <a:schemeClr val="tx1"/>
              </a:solidFill>
            </a:rPr>
            <a:t> per leerling</a:t>
          </a:r>
          <a:endParaRPr lang="nl-NL" sz="1800">
            <a:solidFill>
              <a:schemeClr val="tx1"/>
            </a:solidFill>
          </a:endParaRPr>
        </a:p>
      </xdr:txBody>
    </xdr:sp>
    <xdr:clientData fPrintsWithSheet="0"/>
  </xdr:twoCellAnchor>
  <xdr:twoCellAnchor>
    <xdr:from>
      <xdr:col>43</xdr:col>
      <xdr:colOff>0</xdr:colOff>
      <xdr:row>6</xdr:row>
      <xdr:rowOff>0</xdr:rowOff>
    </xdr:from>
    <xdr:to>
      <xdr:col>47</xdr:col>
      <xdr:colOff>224118</xdr:colOff>
      <xdr:row>8</xdr:row>
      <xdr:rowOff>35858</xdr:rowOff>
    </xdr:to>
    <xdr:sp macro="" textlink="">
      <xdr:nvSpPr>
        <xdr:cNvPr id="9" name="Rechthoek: afgeronde hoeken 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78FE35D-D9D6-44C2-8B35-3111C4044700}"/>
            </a:ext>
          </a:extLst>
        </xdr:cNvPr>
        <xdr:cNvSpPr/>
      </xdr:nvSpPr>
      <xdr:spPr>
        <a:xfrm>
          <a:off x="12771120" y="1363980"/>
          <a:ext cx="2121498" cy="371138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>
              <a:solidFill>
                <a:schemeClr val="tx1"/>
              </a:solidFill>
            </a:rPr>
            <a:t>Kindgesprek</a:t>
          </a:r>
        </a:p>
      </xdr:txBody>
    </xdr:sp>
    <xdr:clientData fPrintsWithSheet="0"/>
  </xdr:twoCellAnchor>
  <xdr:twoCellAnchor>
    <xdr:from>
      <xdr:col>5</xdr:col>
      <xdr:colOff>726140</xdr:colOff>
      <xdr:row>1</xdr:row>
      <xdr:rowOff>17929</xdr:rowOff>
    </xdr:from>
    <xdr:to>
      <xdr:col>50</xdr:col>
      <xdr:colOff>699246</xdr:colOff>
      <xdr:row>3</xdr:row>
      <xdr:rowOff>8964</xdr:rowOff>
    </xdr:to>
    <xdr:sp macro="" textlink="">
      <xdr:nvSpPr>
        <xdr:cNvPr id="10" name="Rechthoek: afgeronde hoeken 9">
          <a:extLst>
            <a:ext uri="{FF2B5EF4-FFF2-40B4-BE49-F238E27FC236}">
              <a16:creationId xmlns:a16="http://schemas.microsoft.com/office/drawing/2014/main" id="{7DCB18AA-E03B-4336-903E-3FDCF9E0AA2C}"/>
            </a:ext>
          </a:extLst>
        </xdr:cNvPr>
        <xdr:cNvSpPr/>
      </xdr:nvSpPr>
      <xdr:spPr>
        <a:xfrm>
          <a:off x="3888440" y="193189"/>
          <a:ext cx="12218446" cy="509195"/>
        </a:xfrm>
        <a:prstGeom prst="roundRect">
          <a:avLst/>
        </a:prstGeom>
        <a:solidFill>
          <a:srgbClr val="FFFFCC"/>
        </a:solidFill>
        <a:ln>
          <a:solidFill>
            <a:schemeClr val="accent1">
              <a:shade val="15000"/>
              <a:alpha val="94000"/>
            </a:schemeClr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 b="1">
              <a:solidFill>
                <a:schemeClr val="tx1"/>
              </a:solidFill>
            </a:rPr>
            <a:t>Toetsoverzicht</a:t>
          </a:r>
          <a:r>
            <a:rPr lang="nl-NL" sz="1800" b="1" baseline="0">
              <a:solidFill>
                <a:schemeClr val="tx1"/>
              </a:solidFill>
            </a:rPr>
            <a:t> E6</a:t>
          </a:r>
          <a:endParaRPr lang="nl-NL" sz="1800" b="1">
            <a:solidFill>
              <a:schemeClr val="tx1"/>
            </a:solidFill>
          </a:endParaRP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718038</xdr:colOff>
      <xdr:row>5</xdr:row>
      <xdr:rowOff>87923</xdr:rowOff>
    </xdr:from>
    <xdr:to>
      <xdr:col>5</xdr:col>
      <xdr:colOff>387020</xdr:colOff>
      <xdr:row>41</xdr:row>
      <xdr:rowOff>102578</xdr:rowOff>
    </xdr:to>
    <xdr:graphicFrame macro="">
      <xdr:nvGraphicFramePr>
        <xdr:cNvPr id="2" name="Grafiek 9">
          <a:extLst>
            <a:ext uri="{FF2B5EF4-FFF2-40B4-BE49-F238E27FC236}">
              <a16:creationId xmlns:a16="http://schemas.microsoft.com/office/drawing/2014/main" id="{E6EFBDBB-8412-46EB-ADC6-8F3D87D746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236904</xdr:colOff>
      <xdr:row>10</xdr:row>
      <xdr:rowOff>187325</xdr:rowOff>
    </xdr:from>
    <xdr:to>
      <xdr:col>4</xdr:col>
      <xdr:colOff>910004</xdr:colOff>
      <xdr:row>15</xdr:row>
      <xdr:rowOff>57150</xdr:rowOff>
    </xdr:to>
    <xdr:sp macro="" textlink="">
      <xdr:nvSpPr>
        <xdr:cNvPr id="3" name="AutoShape 5">
          <a:extLst>
            <a:ext uri="{FF2B5EF4-FFF2-40B4-BE49-F238E27FC236}">
              <a16:creationId xmlns:a16="http://schemas.microsoft.com/office/drawing/2014/main" id="{3830C8DE-773F-4AE1-A41F-A44061FF548E}"/>
            </a:ext>
          </a:extLst>
        </xdr:cNvPr>
        <xdr:cNvSpPr>
          <a:spLocks noChangeArrowheads="1"/>
        </xdr:cNvSpPr>
      </xdr:nvSpPr>
      <xdr:spPr bwMode="auto">
        <a:xfrm>
          <a:off x="3513504" y="4187825"/>
          <a:ext cx="1587500" cy="1050925"/>
        </a:xfrm>
        <a:prstGeom prst="rightArrow">
          <a:avLst>
            <a:gd name="adj1" fmla="val 50000"/>
            <a:gd name="adj2" fmla="val 40196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250825</xdr:colOff>
      <xdr:row>12</xdr:row>
      <xdr:rowOff>47625</xdr:rowOff>
    </xdr:from>
    <xdr:to>
      <xdr:col>4</xdr:col>
      <xdr:colOff>742950</xdr:colOff>
      <xdr:row>13</xdr:row>
      <xdr:rowOff>200025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4426022-A6F9-4B3B-92EC-AAAF732CDFC2}"/>
            </a:ext>
          </a:extLst>
        </xdr:cNvPr>
        <xdr:cNvSpPr txBox="1">
          <a:spLocks noChangeArrowheads="1"/>
        </xdr:cNvSpPr>
      </xdr:nvSpPr>
      <xdr:spPr bwMode="auto">
        <a:xfrm>
          <a:off x="3527425" y="4520565"/>
          <a:ext cx="1406525" cy="388620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HAVO / VWO = E8</a:t>
          </a:r>
          <a:endParaRPr lang="nl-NL"/>
        </a:p>
      </xdr:txBody>
    </xdr:sp>
    <xdr:clientData/>
  </xdr:twoCellAnchor>
  <xdr:twoCellAnchor>
    <xdr:from>
      <xdr:col>2</xdr:col>
      <xdr:colOff>251558</xdr:colOff>
      <xdr:row>15</xdr:row>
      <xdr:rowOff>66675</xdr:rowOff>
    </xdr:from>
    <xdr:to>
      <xdr:col>4</xdr:col>
      <xdr:colOff>924658</xdr:colOff>
      <xdr:row>20</xdr:row>
      <xdr:rowOff>28575</xdr:rowOff>
    </xdr:to>
    <xdr:sp macro="" textlink="">
      <xdr:nvSpPr>
        <xdr:cNvPr id="5" name="AutoShape 7">
          <a:extLst>
            <a:ext uri="{FF2B5EF4-FFF2-40B4-BE49-F238E27FC236}">
              <a16:creationId xmlns:a16="http://schemas.microsoft.com/office/drawing/2014/main" id="{10897D05-3202-4595-A3D4-C2654CBDE470}"/>
            </a:ext>
          </a:extLst>
        </xdr:cNvPr>
        <xdr:cNvSpPr>
          <a:spLocks noChangeArrowheads="1"/>
        </xdr:cNvSpPr>
      </xdr:nvSpPr>
      <xdr:spPr bwMode="auto">
        <a:xfrm>
          <a:off x="3528158" y="5248275"/>
          <a:ext cx="1587500" cy="1143000"/>
        </a:xfrm>
        <a:prstGeom prst="rightArrow">
          <a:avLst>
            <a:gd name="adj1" fmla="val 50000"/>
            <a:gd name="adj2" fmla="val 38318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16</xdr:row>
      <xdr:rowOff>209550</xdr:rowOff>
    </xdr:from>
    <xdr:to>
      <xdr:col>4</xdr:col>
      <xdr:colOff>692150</xdr:colOff>
      <xdr:row>18</xdr:row>
      <xdr:rowOff>139621</xdr:rowOff>
    </xdr:to>
    <xdr:sp macro="" textlink="">
      <xdr:nvSpPr>
        <xdr:cNvPr id="6" name="Text Box 8">
          <a:extLst>
            <a:ext uri="{FF2B5EF4-FFF2-40B4-BE49-F238E27FC236}">
              <a16:creationId xmlns:a16="http://schemas.microsoft.com/office/drawing/2014/main" id="{9155C4A8-966C-426C-90B9-3DE581F19410}"/>
            </a:ext>
          </a:extLst>
        </xdr:cNvPr>
        <xdr:cNvSpPr txBox="1">
          <a:spLocks noChangeArrowheads="1"/>
        </xdr:cNvSpPr>
      </xdr:nvSpPr>
      <xdr:spPr bwMode="auto">
        <a:xfrm>
          <a:off x="3543300" y="5627370"/>
          <a:ext cx="1339850" cy="402511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TL / HAVO = M8</a:t>
          </a:r>
          <a:endParaRPr lang="nl-NL"/>
        </a:p>
      </xdr:txBody>
    </xdr:sp>
    <xdr:clientData/>
  </xdr:twoCellAnchor>
  <xdr:twoCellAnchor>
    <xdr:from>
      <xdr:col>2</xdr:col>
      <xdr:colOff>249604</xdr:colOff>
      <xdr:row>20</xdr:row>
      <xdr:rowOff>38100</xdr:rowOff>
    </xdr:from>
    <xdr:to>
      <xdr:col>4</xdr:col>
      <xdr:colOff>922704</xdr:colOff>
      <xdr:row>25</xdr:row>
      <xdr:rowOff>28575</xdr:rowOff>
    </xdr:to>
    <xdr:sp macro="" textlink="">
      <xdr:nvSpPr>
        <xdr:cNvPr id="7" name="AutoShape 9">
          <a:extLst>
            <a:ext uri="{FF2B5EF4-FFF2-40B4-BE49-F238E27FC236}">
              <a16:creationId xmlns:a16="http://schemas.microsoft.com/office/drawing/2014/main" id="{01B3E4E7-3BF6-4DAB-82F2-BCE0C2B2E29E}"/>
            </a:ext>
          </a:extLst>
        </xdr:cNvPr>
        <xdr:cNvSpPr>
          <a:spLocks noChangeArrowheads="1"/>
        </xdr:cNvSpPr>
      </xdr:nvSpPr>
      <xdr:spPr bwMode="auto">
        <a:xfrm>
          <a:off x="3526204" y="6400800"/>
          <a:ext cx="1587500" cy="1125855"/>
        </a:xfrm>
        <a:prstGeom prst="rightArrow">
          <a:avLst>
            <a:gd name="adj1" fmla="val 50000"/>
            <a:gd name="adj2" fmla="val 37615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21</xdr:row>
      <xdr:rowOff>174625</xdr:rowOff>
    </xdr:from>
    <xdr:to>
      <xdr:col>4</xdr:col>
      <xdr:colOff>777875</xdr:colOff>
      <xdr:row>23</xdr:row>
      <xdr:rowOff>127000</xdr:rowOff>
    </xdr:to>
    <xdr:sp macro="" textlink="">
      <xdr:nvSpPr>
        <xdr:cNvPr id="8" name="Text Box 10">
          <a:extLst>
            <a:ext uri="{FF2B5EF4-FFF2-40B4-BE49-F238E27FC236}">
              <a16:creationId xmlns:a16="http://schemas.microsoft.com/office/drawing/2014/main" id="{5F43D9B9-F4B4-4983-ACE5-DAB2B6696277}"/>
            </a:ext>
          </a:extLst>
        </xdr:cNvPr>
        <xdr:cNvSpPr txBox="1">
          <a:spLocks noChangeArrowheads="1"/>
        </xdr:cNvSpPr>
      </xdr:nvSpPr>
      <xdr:spPr bwMode="auto">
        <a:xfrm>
          <a:off x="3543300" y="6773545"/>
          <a:ext cx="1425575" cy="4248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KADER / TL = E7</a:t>
          </a:r>
          <a:endParaRPr lang="nl-NL"/>
        </a:p>
      </xdr:txBody>
    </xdr:sp>
    <xdr:clientData/>
  </xdr:twoCellAnchor>
  <xdr:twoCellAnchor>
    <xdr:from>
      <xdr:col>2</xdr:col>
      <xdr:colOff>234950</xdr:colOff>
      <xdr:row>25</xdr:row>
      <xdr:rowOff>28575</xdr:rowOff>
    </xdr:from>
    <xdr:to>
      <xdr:col>4</xdr:col>
      <xdr:colOff>908050</xdr:colOff>
      <xdr:row>30</xdr:row>
      <xdr:rowOff>19050</xdr:rowOff>
    </xdr:to>
    <xdr:sp macro="" textlink="">
      <xdr:nvSpPr>
        <xdr:cNvPr id="9" name="AutoShape 11">
          <a:extLst>
            <a:ext uri="{FF2B5EF4-FFF2-40B4-BE49-F238E27FC236}">
              <a16:creationId xmlns:a16="http://schemas.microsoft.com/office/drawing/2014/main" id="{907D8CEE-248E-42A2-8876-7D2849E549DE}"/>
            </a:ext>
          </a:extLst>
        </xdr:cNvPr>
        <xdr:cNvSpPr>
          <a:spLocks noChangeArrowheads="1"/>
        </xdr:cNvSpPr>
      </xdr:nvSpPr>
      <xdr:spPr bwMode="auto">
        <a:xfrm>
          <a:off x="3511550" y="7526655"/>
          <a:ext cx="1587500" cy="1133475"/>
        </a:xfrm>
        <a:prstGeom prst="rightArrow">
          <a:avLst>
            <a:gd name="adj1" fmla="val 50000"/>
            <a:gd name="adj2" fmla="val 35652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26</xdr:row>
      <xdr:rowOff>190500</xdr:rowOff>
    </xdr:from>
    <xdr:to>
      <xdr:col>4</xdr:col>
      <xdr:colOff>1054100</xdr:colOff>
      <xdr:row>28</xdr:row>
      <xdr:rowOff>79375</xdr:rowOff>
    </xdr:to>
    <xdr:sp macro="" textlink="">
      <xdr:nvSpPr>
        <xdr:cNvPr id="10" name="Text Box 12">
          <a:extLst>
            <a:ext uri="{FF2B5EF4-FFF2-40B4-BE49-F238E27FC236}">
              <a16:creationId xmlns:a16="http://schemas.microsoft.com/office/drawing/2014/main" id="{410BB88D-64CD-4E0A-B4CE-D1BA44C25FA8}"/>
            </a:ext>
          </a:extLst>
        </xdr:cNvPr>
        <xdr:cNvSpPr txBox="1">
          <a:spLocks noChangeArrowheads="1"/>
        </xdr:cNvSpPr>
      </xdr:nvSpPr>
      <xdr:spPr bwMode="auto">
        <a:xfrm>
          <a:off x="3543300" y="7924800"/>
          <a:ext cx="1701800" cy="3613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BASIS / KADER = M7</a:t>
          </a:r>
          <a:endParaRPr lang="nl-NL"/>
        </a:p>
      </xdr:txBody>
    </xdr:sp>
    <xdr:clientData/>
  </xdr:twoCellAnchor>
  <xdr:twoCellAnchor>
    <xdr:from>
      <xdr:col>2</xdr:col>
      <xdr:colOff>241300</xdr:colOff>
      <xdr:row>30</xdr:row>
      <xdr:rowOff>50800</xdr:rowOff>
    </xdr:from>
    <xdr:to>
      <xdr:col>4</xdr:col>
      <xdr:colOff>911959</xdr:colOff>
      <xdr:row>35</xdr:row>
      <xdr:rowOff>41275</xdr:rowOff>
    </xdr:to>
    <xdr:sp macro="" textlink="">
      <xdr:nvSpPr>
        <xdr:cNvPr id="11" name="AutoShape 13">
          <a:extLst>
            <a:ext uri="{FF2B5EF4-FFF2-40B4-BE49-F238E27FC236}">
              <a16:creationId xmlns:a16="http://schemas.microsoft.com/office/drawing/2014/main" id="{65FA060E-BD7B-4831-8485-D4F36AD42167}"/>
            </a:ext>
          </a:extLst>
        </xdr:cNvPr>
        <xdr:cNvSpPr>
          <a:spLocks noChangeArrowheads="1"/>
        </xdr:cNvSpPr>
      </xdr:nvSpPr>
      <xdr:spPr bwMode="auto">
        <a:xfrm>
          <a:off x="3517900" y="8691880"/>
          <a:ext cx="1585059" cy="1171575"/>
        </a:xfrm>
        <a:prstGeom prst="rightArrow">
          <a:avLst>
            <a:gd name="adj1" fmla="val 50000"/>
            <a:gd name="adj2" fmla="val 34691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31</xdr:row>
      <xdr:rowOff>123825</xdr:rowOff>
    </xdr:from>
    <xdr:to>
      <xdr:col>4</xdr:col>
      <xdr:colOff>803275</xdr:colOff>
      <xdr:row>33</xdr:row>
      <xdr:rowOff>209550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8BFBA777-BFA2-4ED8-A6FB-FDEDA202BF17}"/>
            </a:ext>
          </a:extLst>
        </xdr:cNvPr>
        <xdr:cNvSpPr txBox="1">
          <a:spLocks noChangeArrowheads="1"/>
        </xdr:cNvSpPr>
      </xdr:nvSpPr>
      <xdr:spPr bwMode="auto">
        <a:xfrm>
          <a:off x="3543300" y="9001125"/>
          <a:ext cx="1450975" cy="55816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PRO / </a:t>
          </a:r>
          <a:r>
            <a:rPr lang="nl-NL" sz="1100" b="0" i="0" u="none" strike="noStrike" baseline="0">
              <a:solidFill>
                <a:schemeClr val="tx1"/>
              </a:solidFill>
              <a:latin typeface="Comic Sans MS"/>
            </a:rPr>
            <a:t>BASIS</a:t>
          </a: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 = E6</a:t>
          </a:r>
          <a:endParaRPr lang="nl-NL"/>
        </a:p>
      </xdr:txBody>
    </xdr:sp>
    <xdr:clientData/>
  </xdr:twoCellAnchor>
  <xdr:twoCellAnchor>
    <xdr:from>
      <xdr:col>2</xdr:col>
      <xdr:colOff>236904</xdr:colOff>
      <xdr:row>6</xdr:row>
      <xdr:rowOff>47625</xdr:rowOff>
    </xdr:from>
    <xdr:to>
      <xdr:col>4</xdr:col>
      <xdr:colOff>910004</xdr:colOff>
      <xdr:row>10</xdr:row>
      <xdr:rowOff>190500</xdr:rowOff>
    </xdr:to>
    <xdr:sp macro="" textlink="">
      <xdr:nvSpPr>
        <xdr:cNvPr id="13" name="AutoShape 15">
          <a:extLst>
            <a:ext uri="{FF2B5EF4-FFF2-40B4-BE49-F238E27FC236}">
              <a16:creationId xmlns:a16="http://schemas.microsoft.com/office/drawing/2014/main" id="{1FF034AA-0CF1-4F5C-93A9-B0B9C153733D}"/>
            </a:ext>
          </a:extLst>
        </xdr:cNvPr>
        <xdr:cNvSpPr>
          <a:spLocks noChangeArrowheads="1"/>
        </xdr:cNvSpPr>
      </xdr:nvSpPr>
      <xdr:spPr bwMode="auto">
        <a:xfrm>
          <a:off x="3513504" y="3103245"/>
          <a:ext cx="1587500" cy="1087755"/>
        </a:xfrm>
        <a:prstGeom prst="rightArrow">
          <a:avLst>
            <a:gd name="adj1" fmla="val 50000"/>
            <a:gd name="adj2" fmla="val 38679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260350</xdr:colOff>
      <xdr:row>7</xdr:row>
      <xdr:rowOff>142875</xdr:rowOff>
    </xdr:from>
    <xdr:to>
      <xdr:col>4</xdr:col>
      <xdr:colOff>752475</xdr:colOff>
      <xdr:row>9</xdr:row>
      <xdr:rowOff>95250</xdr:rowOff>
    </xdr:to>
    <xdr:sp macro="" textlink="">
      <xdr:nvSpPr>
        <xdr:cNvPr id="14" name="Text Box 16">
          <a:extLst>
            <a:ext uri="{FF2B5EF4-FFF2-40B4-BE49-F238E27FC236}">
              <a16:creationId xmlns:a16="http://schemas.microsoft.com/office/drawing/2014/main" id="{63CDEC80-C5BC-408F-941D-57A9956DD2CB}"/>
            </a:ext>
          </a:extLst>
        </xdr:cNvPr>
        <xdr:cNvSpPr txBox="1">
          <a:spLocks noChangeArrowheads="1"/>
        </xdr:cNvSpPr>
      </xdr:nvSpPr>
      <xdr:spPr bwMode="auto">
        <a:xfrm>
          <a:off x="3536950" y="3434715"/>
          <a:ext cx="1406525" cy="4248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VWO / GYM  = E8+</a:t>
          </a:r>
          <a:endParaRPr lang="nl-NL"/>
        </a:p>
      </xdr:txBody>
    </xdr:sp>
    <xdr:clientData/>
  </xdr:twoCellAnchor>
  <xdr:twoCellAnchor>
    <xdr:from>
      <xdr:col>5</xdr:col>
      <xdr:colOff>334108</xdr:colOff>
      <xdr:row>5</xdr:row>
      <xdr:rowOff>205155</xdr:rowOff>
    </xdr:from>
    <xdr:to>
      <xdr:col>6</xdr:col>
      <xdr:colOff>550008</xdr:colOff>
      <xdr:row>17</xdr:row>
      <xdr:rowOff>219808</xdr:rowOff>
    </xdr:to>
    <xdr:sp macro="" textlink="">
      <xdr:nvSpPr>
        <xdr:cNvPr id="15" name="PIJL-OMHOOG 20">
          <a:extLst>
            <a:ext uri="{FF2B5EF4-FFF2-40B4-BE49-F238E27FC236}">
              <a16:creationId xmlns:a16="http://schemas.microsoft.com/office/drawing/2014/main" id="{E8DD18F6-78FC-4144-959F-7F1A16732EDA}"/>
            </a:ext>
          </a:extLst>
        </xdr:cNvPr>
        <xdr:cNvSpPr/>
      </xdr:nvSpPr>
      <xdr:spPr bwMode="auto">
        <a:xfrm>
          <a:off x="5759548" y="3016935"/>
          <a:ext cx="795020" cy="2856913"/>
        </a:xfrm>
        <a:prstGeom prst="upArrow">
          <a:avLst/>
        </a:prstGeom>
        <a:gradFill>
          <a:gsLst>
            <a:gs pos="0">
              <a:srgbClr val="0066FF"/>
            </a:gs>
            <a:gs pos="100000">
              <a:srgbClr val="00206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>
              <a:solidFill>
                <a:schemeClr val="bg1"/>
              </a:solidFill>
              <a:latin typeface="Comic Sans MS" panose="030F0702030302020204" pitchFamily="66" charset="0"/>
            </a:rPr>
            <a:t>2F /</a:t>
          </a:r>
          <a:r>
            <a:rPr lang="nl-NL" sz="1200" baseline="0">
              <a:solidFill>
                <a:schemeClr val="bg1"/>
              </a:solidFill>
              <a:latin typeface="Comic Sans MS" panose="030F0702030302020204" pitchFamily="66" charset="0"/>
            </a:rPr>
            <a:t> 1S</a:t>
          </a:r>
          <a:endParaRPr lang="nl-NL" sz="1200">
            <a:solidFill>
              <a:schemeClr val="bg1"/>
            </a:solidFill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5</xdr:col>
      <xdr:colOff>332154</xdr:colOff>
      <xdr:row>16</xdr:row>
      <xdr:rowOff>14653</xdr:rowOff>
    </xdr:from>
    <xdr:to>
      <xdr:col>6</xdr:col>
      <xdr:colOff>548054</xdr:colOff>
      <xdr:row>30</xdr:row>
      <xdr:rowOff>73269</xdr:rowOff>
    </xdr:to>
    <xdr:sp macro="" textlink="">
      <xdr:nvSpPr>
        <xdr:cNvPr id="16" name="PIJL-OMHOOG 19">
          <a:extLst>
            <a:ext uri="{FF2B5EF4-FFF2-40B4-BE49-F238E27FC236}">
              <a16:creationId xmlns:a16="http://schemas.microsoft.com/office/drawing/2014/main" id="{A146866F-41BC-43D8-99BF-9453A0500979}"/>
            </a:ext>
          </a:extLst>
        </xdr:cNvPr>
        <xdr:cNvSpPr/>
      </xdr:nvSpPr>
      <xdr:spPr bwMode="auto">
        <a:xfrm>
          <a:off x="5757594" y="5432473"/>
          <a:ext cx="795020" cy="3281876"/>
        </a:xfrm>
        <a:prstGeom prst="upArrow">
          <a:avLst/>
        </a:prstGeom>
        <a:gradFill>
          <a:gsLst>
            <a:gs pos="83000">
              <a:srgbClr val="CCFFFF"/>
            </a:gs>
            <a:gs pos="53000">
              <a:srgbClr val="CCFFFF"/>
            </a:gs>
            <a:gs pos="0">
              <a:srgbClr val="00FF00"/>
            </a:gs>
            <a:gs pos="100000">
              <a:srgbClr val="0070C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 b="0">
              <a:latin typeface="Comic Sans MS" panose="030F0702030302020204" pitchFamily="66" charset="0"/>
            </a:rPr>
            <a:t>1F</a:t>
          </a:r>
        </a:p>
      </xdr:txBody>
    </xdr:sp>
    <xdr:clientData/>
  </xdr:twoCellAnchor>
  <xdr:twoCellAnchor>
    <xdr:from>
      <xdr:col>5</xdr:col>
      <xdr:colOff>317500</xdr:colOff>
      <xdr:row>28</xdr:row>
      <xdr:rowOff>165100</xdr:rowOff>
    </xdr:from>
    <xdr:to>
      <xdr:col>6</xdr:col>
      <xdr:colOff>533400</xdr:colOff>
      <xdr:row>40</xdr:row>
      <xdr:rowOff>249114</xdr:rowOff>
    </xdr:to>
    <xdr:sp macro="" textlink="">
      <xdr:nvSpPr>
        <xdr:cNvPr id="17" name="PIJL-OMHOOG 21">
          <a:extLst>
            <a:ext uri="{FF2B5EF4-FFF2-40B4-BE49-F238E27FC236}">
              <a16:creationId xmlns:a16="http://schemas.microsoft.com/office/drawing/2014/main" id="{60E3E865-E919-4EB3-856E-1A41DB7B5F4D}"/>
            </a:ext>
          </a:extLst>
        </xdr:cNvPr>
        <xdr:cNvSpPr/>
      </xdr:nvSpPr>
      <xdr:spPr bwMode="auto">
        <a:xfrm>
          <a:off x="5742940" y="8371840"/>
          <a:ext cx="795020" cy="2865314"/>
        </a:xfrm>
        <a:prstGeom prst="upArrow">
          <a:avLst/>
        </a:prstGeom>
        <a:gradFill>
          <a:gsLst>
            <a:gs pos="35000">
              <a:srgbClr val="FFFF99"/>
            </a:gs>
            <a:gs pos="0">
              <a:srgbClr val="FFFFCC"/>
            </a:gs>
            <a:gs pos="82000">
              <a:srgbClr val="FFFF99"/>
            </a:gs>
            <a:gs pos="100000">
              <a:srgbClr val="00FF0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>
              <a:latin typeface="Comic Sans MS" panose="030F0702030302020204" pitchFamily="66" charset="0"/>
            </a:rPr>
            <a:t>naar 1F - 2F - 1S</a:t>
          </a:r>
        </a:p>
      </xdr:txBody>
    </xdr:sp>
    <xdr:clientData/>
  </xdr:twoCellAnchor>
  <xdr:twoCellAnchor>
    <xdr:from>
      <xdr:col>7</xdr:col>
      <xdr:colOff>39515</xdr:colOff>
      <xdr:row>4</xdr:row>
      <xdr:rowOff>233653</xdr:rowOff>
    </xdr:from>
    <xdr:to>
      <xdr:col>35</xdr:col>
      <xdr:colOff>25839</xdr:colOff>
      <xdr:row>41</xdr:row>
      <xdr:rowOff>201173</xdr:rowOff>
    </xdr:to>
    <xdr:graphicFrame macro="">
      <xdr:nvGraphicFramePr>
        <xdr:cNvPr id="18" name="Grafiek 17">
          <a:extLst>
            <a:ext uri="{FF2B5EF4-FFF2-40B4-BE49-F238E27FC236}">
              <a16:creationId xmlns:a16="http://schemas.microsoft.com/office/drawing/2014/main" id="{594F0252-1FE6-4EBA-AE20-ACF776F159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1</xdr:row>
      <xdr:rowOff>26276</xdr:rowOff>
    </xdr:from>
    <xdr:to>
      <xdr:col>1</xdr:col>
      <xdr:colOff>879117</xdr:colOff>
      <xdr:row>2</xdr:row>
      <xdr:rowOff>665168</xdr:rowOff>
    </xdr:to>
    <xdr:sp macro="" textlink="">
      <xdr:nvSpPr>
        <xdr:cNvPr id="19" name="Rechthoek: afgeronde hoeken 1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F5A42C9-4192-4312-AC7E-0988B6A546E7}"/>
            </a:ext>
          </a:extLst>
        </xdr:cNvPr>
        <xdr:cNvSpPr/>
      </xdr:nvSpPr>
      <xdr:spPr>
        <a:xfrm>
          <a:off x="441960" y="1298816"/>
          <a:ext cx="879117" cy="875112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START</a:t>
          </a:r>
          <a:endParaRPr lang="nl-NL" sz="1100" b="1" i="0" u="none" strike="noStrike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</xdr:txBody>
    </xdr:sp>
    <xdr:clientData fPrintsWithSheet="0"/>
  </xdr:twoCellAnchor>
  <xdr:twoCellAnchor>
    <xdr:from>
      <xdr:col>1</xdr:col>
      <xdr:colOff>982969</xdr:colOff>
      <xdr:row>1</xdr:row>
      <xdr:rowOff>21508</xdr:rowOff>
    </xdr:from>
    <xdr:to>
      <xdr:col>1</xdr:col>
      <xdr:colOff>1863969</xdr:colOff>
      <xdr:row>2</xdr:row>
      <xdr:rowOff>660400</xdr:rowOff>
    </xdr:to>
    <xdr:sp macro="" textlink="">
      <xdr:nvSpPr>
        <xdr:cNvPr id="20" name="Rechthoek: afgeronde hoeken 1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971C68E-C027-46C9-814D-42C748ADDF90}"/>
            </a:ext>
          </a:extLst>
        </xdr:cNvPr>
        <xdr:cNvSpPr/>
      </xdr:nvSpPr>
      <xdr:spPr>
        <a:xfrm>
          <a:off x="1424929" y="1294048"/>
          <a:ext cx="881000" cy="875112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M6</a:t>
          </a:r>
          <a:endParaRPr lang="nl-NL" sz="1100" b="1" i="0" u="none" strike="noStrike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 fPrintsWithSheet="0"/>
  </xdr:twoCellAnchor>
  <xdr:twoCellAnchor>
    <xdr:from>
      <xdr:col>1</xdr:col>
      <xdr:colOff>1979717</xdr:colOff>
      <xdr:row>1</xdr:row>
      <xdr:rowOff>21508</xdr:rowOff>
    </xdr:from>
    <xdr:to>
      <xdr:col>2</xdr:col>
      <xdr:colOff>36147</xdr:colOff>
      <xdr:row>2</xdr:row>
      <xdr:rowOff>660400</xdr:rowOff>
    </xdr:to>
    <xdr:sp macro="" textlink="">
      <xdr:nvSpPr>
        <xdr:cNvPr id="21" name="Rechthoek: afgeronde hoeken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843352D-0029-436D-96C5-C29AD5A63B78}"/>
            </a:ext>
          </a:extLst>
        </xdr:cNvPr>
        <xdr:cNvSpPr/>
      </xdr:nvSpPr>
      <xdr:spPr>
        <a:xfrm>
          <a:off x="2421677" y="1294048"/>
          <a:ext cx="891070" cy="875112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E6</a:t>
          </a:r>
          <a:endParaRPr lang="nl-NL" sz="1100" b="1" i="0" u="none" strike="noStrike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 fPrintsWithSheet="0"/>
  </xdr:twoCellAnchor>
  <xdr:twoCellAnchor>
    <xdr:from>
      <xdr:col>0</xdr:col>
      <xdr:colOff>419100</xdr:colOff>
      <xdr:row>3</xdr:row>
      <xdr:rowOff>70338</xdr:rowOff>
    </xdr:from>
    <xdr:to>
      <xdr:col>2</xdr:col>
      <xdr:colOff>36147</xdr:colOff>
      <xdr:row>5</xdr:row>
      <xdr:rowOff>103112</xdr:rowOff>
    </xdr:to>
    <xdr:sp macro="" textlink="">
      <xdr:nvSpPr>
        <xdr:cNvPr id="22" name="Rechthoek: afgeronde hoeken 2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0BCA980-0530-46B4-B1D6-303FFE28B91A}"/>
            </a:ext>
          </a:extLst>
        </xdr:cNvPr>
        <xdr:cNvSpPr/>
      </xdr:nvSpPr>
      <xdr:spPr>
        <a:xfrm>
          <a:off x="419100" y="2280138"/>
          <a:ext cx="2893647" cy="634754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KINDGESPREK</a:t>
          </a:r>
          <a:endParaRPr lang="nl-NL" sz="1100" b="1" i="0" u="none" strike="noStrike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 fPrintsWithSheet="0"/>
  </xdr:twoCellAnchor>
  <xdr:twoCellAnchor>
    <xdr:from>
      <xdr:col>3</xdr:col>
      <xdr:colOff>15240</xdr:colOff>
      <xdr:row>65</xdr:row>
      <xdr:rowOff>124460</xdr:rowOff>
    </xdr:from>
    <xdr:to>
      <xdr:col>12</xdr:col>
      <xdr:colOff>27940</xdr:colOff>
      <xdr:row>92</xdr:row>
      <xdr:rowOff>137160</xdr:rowOff>
    </xdr:to>
    <xdr:sp macro="" textlink="" fLocksText="0">
      <xdr:nvSpPr>
        <xdr:cNvPr id="23" name="Tekstvak 22">
          <a:extLst>
            <a:ext uri="{FF2B5EF4-FFF2-40B4-BE49-F238E27FC236}">
              <a16:creationId xmlns:a16="http://schemas.microsoft.com/office/drawing/2014/main" id="{2FBF76AF-99E1-496F-A1A8-3852D9BC1D8B}"/>
            </a:ext>
          </a:extLst>
        </xdr:cNvPr>
        <xdr:cNvSpPr txBox="1"/>
      </xdr:nvSpPr>
      <xdr:spPr>
        <a:xfrm>
          <a:off x="3566160" y="25704800"/>
          <a:ext cx="6322060" cy="8928100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000">
            <a:latin typeface="+mn-lt"/>
          </a:endParaRPr>
        </a:p>
      </xdr:txBody>
    </xdr:sp>
    <xdr:clientData/>
  </xdr:twoCellAnchor>
  <xdr:twoCellAnchor>
    <xdr:from>
      <xdr:col>2</xdr:col>
      <xdr:colOff>76200</xdr:colOff>
      <xdr:row>46</xdr:row>
      <xdr:rowOff>1346200</xdr:rowOff>
    </xdr:from>
    <xdr:to>
      <xdr:col>12</xdr:col>
      <xdr:colOff>152400</xdr:colOff>
      <xdr:row>93</xdr:row>
      <xdr:rowOff>45720</xdr:rowOff>
    </xdr:to>
    <xdr:sp macro="" textlink="">
      <xdr:nvSpPr>
        <xdr:cNvPr id="24" name="Rechthoek: afgeronde hoeken 23">
          <a:extLst>
            <a:ext uri="{FF2B5EF4-FFF2-40B4-BE49-F238E27FC236}">
              <a16:creationId xmlns:a16="http://schemas.microsoft.com/office/drawing/2014/main" id="{4EA79D83-33EC-45A4-AADA-AFC92F07FDD0}"/>
            </a:ext>
          </a:extLst>
        </xdr:cNvPr>
        <xdr:cNvSpPr/>
      </xdr:nvSpPr>
      <xdr:spPr>
        <a:xfrm>
          <a:off x="3352800" y="15687040"/>
          <a:ext cx="6659880" cy="19098260"/>
        </a:xfrm>
        <a:prstGeom prst="roundRect">
          <a:avLst>
            <a:gd name="adj" fmla="val 2178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12</xdr:col>
      <xdr:colOff>381000</xdr:colOff>
      <xdr:row>46</xdr:row>
      <xdr:rowOff>1295400</xdr:rowOff>
    </xdr:from>
    <xdr:to>
      <xdr:col>23</xdr:col>
      <xdr:colOff>127000</xdr:colOff>
      <xdr:row>93</xdr:row>
      <xdr:rowOff>38100</xdr:rowOff>
    </xdr:to>
    <xdr:sp macro="" textlink="">
      <xdr:nvSpPr>
        <xdr:cNvPr id="25" name="Rechthoek: afgeronde hoeken 24">
          <a:extLst>
            <a:ext uri="{FF2B5EF4-FFF2-40B4-BE49-F238E27FC236}">
              <a16:creationId xmlns:a16="http://schemas.microsoft.com/office/drawing/2014/main" id="{C22CA548-22C9-4570-9A7A-DA48012EB548}"/>
            </a:ext>
          </a:extLst>
        </xdr:cNvPr>
        <xdr:cNvSpPr/>
      </xdr:nvSpPr>
      <xdr:spPr>
        <a:xfrm>
          <a:off x="10241280" y="15636240"/>
          <a:ext cx="6954520" cy="19141440"/>
        </a:xfrm>
        <a:prstGeom prst="roundRect">
          <a:avLst>
            <a:gd name="adj" fmla="val 3800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23</xdr:col>
      <xdr:colOff>411480</xdr:colOff>
      <xdr:row>46</xdr:row>
      <xdr:rowOff>1295400</xdr:rowOff>
    </xdr:from>
    <xdr:to>
      <xdr:col>34</xdr:col>
      <xdr:colOff>304800</xdr:colOff>
      <xdr:row>93</xdr:row>
      <xdr:rowOff>50800</xdr:rowOff>
    </xdr:to>
    <xdr:sp macro="" textlink="">
      <xdr:nvSpPr>
        <xdr:cNvPr id="26" name="Rechthoek: afgeronde hoeken 25">
          <a:extLst>
            <a:ext uri="{FF2B5EF4-FFF2-40B4-BE49-F238E27FC236}">
              <a16:creationId xmlns:a16="http://schemas.microsoft.com/office/drawing/2014/main" id="{DBF10525-6E17-4F72-87F8-B6E8E3790783}"/>
            </a:ext>
          </a:extLst>
        </xdr:cNvPr>
        <xdr:cNvSpPr/>
      </xdr:nvSpPr>
      <xdr:spPr>
        <a:xfrm>
          <a:off x="17480280" y="15636240"/>
          <a:ext cx="7018020" cy="19154140"/>
        </a:xfrm>
        <a:prstGeom prst="roundRect">
          <a:avLst>
            <a:gd name="adj" fmla="val 2516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12</xdr:col>
      <xdr:colOff>469900</xdr:colOff>
      <xdr:row>65</xdr:row>
      <xdr:rowOff>127000</xdr:rowOff>
    </xdr:from>
    <xdr:to>
      <xdr:col>23</xdr:col>
      <xdr:colOff>63500</xdr:colOff>
      <xdr:row>92</xdr:row>
      <xdr:rowOff>139700</xdr:rowOff>
    </xdr:to>
    <xdr:sp macro="" textlink="" fLocksText="0">
      <xdr:nvSpPr>
        <xdr:cNvPr id="27" name="Tekstvak 26">
          <a:extLst>
            <a:ext uri="{FF2B5EF4-FFF2-40B4-BE49-F238E27FC236}">
              <a16:creationId xmlns:a16="http://schemas.microsoft.com/office/drawing/2014/main" id="{6A6EB962-7B01-4F02-8CA2-268455964919}"/>
            </a:ext>
          </a:extLst>
        </xdr:cNvPr>
        <xdr:cNvSpPr txBox="1"/>
      </xdr:nvSpPr>
      <xdr:spPr>
        <a:xfrm>
          <a:off x="10330180" y="25707340"/>
          <a:ext cx="6802120" cy="8928100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000">
            <a:latin typeface="+mn-lt"/>
          </a:endParaRPr>
        </a:p>
      </xdr:txBody>
    </xdr:sp>
    <xdr:clientData/>
  </xdr:twoCellAnchor>
  <xdr:twoCellAnchor>
    <xdr:from>
      <xdr:col>23</xdr:col>
      <xdr:colOff>546100</xdr:colOff>
      <xdr:row>65</xdr:row>
      <xdr:rowOff>139700</xdr:rowOff>
    </xdr:from>
    <xdr:to>
      <xdr:col>34</xdr:col>
      <xdr:colOff>127000</xdr:colOff>
      <xdr:row>92</xdr:row>
      <xdr:rowOff>152400</xdr:rowOff>
    </xdr:to>
    <xdr:sp macro="" textlink="" fLocksText="0">
      <xdr:nvSpPr>
        <xdr:cNvPr id="28" name="Tekstvak 27">
          <a:extLst>
            <a:ext uri="{FF2B5EF4-FFF2-40B4-BE49-F238E27FC236}">
              <a16:creationId xmlns:a16="http://schemas.microsoft.com/office/drawing/2014/main" id="{9862B7C4-8DAA-45FA-93B6-8213D8FCBE97}"/>
            </a:ext>
          </a:extLst>
        </xdr:cNvPr>
        <xdr:cNvSpPr txBox="1"/>
      </xdr:nvSpPr>
      <xdr:spPr>
        <a:xfrm>
          <a:off x="17614900" y="25720040"/>
          <a:ext cx="6743700" cy="8928100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000">
            <a:latin typeface="+mn-lt"/>
          </a:endParaRP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279400</xdr:colOff>
      <xdr:row>30</xdr:row>
      <xdr:rowOff>50800</xdr:rowOff>
    </xdr:from>
    <xdr:to>
      <xdr:col>40</xdr:col>
      <xdr:colOff>406400</xdr:colOff>
      <xdr:row>133</xdr:row>
      <xdr:rowOff>228600</xdr:rowOff>
    </xdr:to>
    <xdr:sp macro="" textlink="">
      <xdr:nvSpPr>
        <xdr:cNvPr id="2" name="Rechthoek 1">
          <a:extLst>
            <a:ext uri="{FF2B5EF4-FFF2-40B4-BE49-F238E27FC236}">
              <a16:creationId xmlns:a16="http://schemas.microsoft.com/office/drawing/2014/main" id="{405270D5-6ECC-41FA-B3EB-ADF251EED2FC}"/>
            </a:ext>
          </a:extLst>
        </xdr:cNvPr>
        <xdr:cNvSpPr/>
      </xdr:nvSpPr>
      <xdr:spPr>
        <a:xfrm>
          <a:off x="5697220" y="9263380"/>
          <a:ext cx="21386800" cy="25186640"/>
        </a:xfrm>
        <a:prstGeom prst="rect">
          <a:avLst/>
        </a:prstGeom>
        <a:noFill/>
        <a:ln w="381000"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twoCellAnchor>
    <xdr:from>
      <xdr:col>6</xdr:col>
      <xdr:colOff>98404</xdr:colOff>
      <xdr:row>115</xdr:row>
      <xdr:rowOff>107292</xdr:rowOff>
    </xdr:from>
    <xdr:to>
      <xdr:col>22</xdr:col>
      <xdr:colOff>249074</xdr:colOff>
      <xdr:row>130</xdr:row>
      <xdr:rowOff>193511</xdr:rowOff>
    </xdr:to>
    <xdr:sp macro="" textlink="">
      <xdr:nvSpPr>
        <xdr:cNvPr id="3" name="Rechthoek 2">
          <a:extLst>
            <a:ext uri="{FF2B5EF4-FFF2-40B4-BE49-F238E27FC236}">
              <a16:creationId xmlns:a16="http://schemas.microsoft.com/office/drawing/2014/main" id="{0FD3C354-2105-47AF-8DE7-DD85189E937F}"/>
            </a:ext>
          </a:extLst>
        </xdr:cNvPr>
        <xdr:cNvSpPr/>
      </xdr:nvSpPr>
      <xdr:spPr>
        <a:xfrm rot="21418421">
          <a:off x="6110584" y="29939592"/>
          <a:ext cx="9660430" cy="3743819"/>
        </a:xfrm>
        <a:custGeom>
          <a:avLst/>
          <a:gdLst>
            <a:gd name="csX0" fmla="*/ 0 w 9660430"/>
            <a:gd name="csY0" fmla="*/ 0 h 3743819"/>
            <a:gd name="csX1" fmla="*/ 278448 w 9660430"/>
            <a:gd name="csY1" fmla="*/ 0 h 3743819"/>
            <a:gd name="csX2" fmla="*/ 556895 w 9660430"/>
            <a:gd name="csY2" fmla="*/ 0 h 3743819"/>
            <a:gd name="csX3" fmla="*/ 1125156 w 9660430"/>
            <a:gd name="csY3" fmla="*/ 0 h 3743819"/>
            <a:gd name="csX4" fmla="*/ 1886625 w 9660430"/>
            <a:gd name="csY4" fmla="*/ 0 h 3743819"/>
            <a:gd name="csX5" fmla="*/ 2358281 w 9660430"/>
            <a:gd name="csY5" fmla="*/ 0 h 3743819"/>
            <a:gd name="csX6" fmla="*/ 2926542 w 9660430"/>
            <a:gd name="csY6" fmla="*/ 0 h 3743819"/>
            <a:gd name="csX7" fmla="*/ 3398198 w 9660430"/>
            <a:gd name="csY7" fmla="*/ 0 h 3743819"/>
            <a:gd name="csX8" fmla="*/ 4063063 w 9660430"/>
            <a:gd name="csY8" fmla="*/ 0 h 3743819"/>
            <a:gd name="csX9" fmla="*/ 4438115 w 9660430"/>
            <a:gd name="csY9" fmla="*/ 0 h 3743819"/>
            <a:gd name="csX10" fmla="*/ 5102980 w 9660430"/>
            <a:gd name="csY10" fmla="*/ 0 h 3743819"/>
            <a:gd name="csX11" fmla="*/ 5574636 w 9660430"/>
            <a:gd name="csY11" fmla="*/ 0 h 3743819"/>
            <a:gd name="csX12" fmla="*/ 5949688 w 9660430"/>
            <a:gd name="csY12" fmla="*/ 0 h 3743819"/>
            <a:gd name="csX13" fmla="*/ 6421345 w 9660430"/>
            <a:gd name="csY13" fmla="*/ 0 h 3743819"/>
            <a:gd name="csX14" fmla="*/ 6893001 w 9660430"/>
            <a:gd name="csY14" fmla="*/ 0 h 3743819"/>
            <a:gd name="csX15" fmla="*/ 7268053 w 9660430"/>
            <a:gd name="csY15" fmla="*/ 0 h 3743819"/>
            <a:gd name="csX16" fmla="*/ 7546501 w 9660430"/>
            <a:gd name="csY16" fmla="*/ 0 h 3743819"/>
            <a:gd name="csX17" fmla="*/ 7921553 w 9660430"/>
            <a:gd name="csY17" fmla="*/ 0 h 3743819"/>
            <a:gd name="csX18" fmla="*/ 8296605 w 9660430"/>
            <a:gd name="csY18" fmla="*/ 0 h 3743819"/>
            <a:gd name="csX19" fmla="*/ 8671657 w 9660430"/>
            <a:gd name="csY19" fmla="*/ 0 h 3743819"/>
            <a:gd name="csX20" fmla="*/ 9046709 w 9660430"/>
            <a:gd name="csY20" fmla="*/ 0 h 3743819"/>
            <a:gd name="csX21" fmla="*/ 9660430 w 9660430"/>
            <a:gd name="csY21" fmla="*/ 0 h 3743819"/>
            <a:gd name="csX22" fmla="*/ 9660430 w 9660430"/>
            <a:gd name="csY22" fmla="*/ 534831 h 3743819"/>
            <a:gd name="csX23" fmla="*/ 9660430 w 9660430"/>
            <a:gd name="csY23" fmla="*/ 1107101 h 3743819"/>
            <a:gd name="csX24" fmla="*/ 9660430 w 9660430"/>
            <a:gd name="csY24" fmla="*/ 1679370 h 3743819"/>
            <a:gd name="csX25" fmla="*/ 9660430 w 9660430"/>
            <a:gd name="csY25" fmla="*/ 2176763 h 3743819"/>
            <a:gd name="csX26" fmla="*/ 9660430 w 9660430"/>
            <a:gd name="csY26" fmla="*/ 2711595 h 3743819"/>
            <a:gd name="csX27" fmla="*/ 9660430 w 9660430"/>
            <a:gd name="csY27" fmla="*/ 3208988 h 3743819"/>
            <a:gd name="csX28" fmla="*/ 9660430 w 9660430"/>
            <a:gd name="csY28" fmla="*/ 3743819 h 3743819"/>
            <a:gd name="csX29" fmla="*/ 8898961 w 9660430"/>
            <a:gd name="csY29" fmla="*/ 3743819 h 3743819"/>
            <a:gd name="csX30" fmla="*/ 8620513 w 9660430"/>
            <a:gd name="csY30" fmla="*/ 3743819 h 3743819"/>
            <a:gd name="csX31" fmla="*/ 8245461 w 9660430"/>
            <a:gd name="csY31" fmla="*/ 3743819 h 3743819"/>
            <a:gd name="csX32" fmla="*/ 7870409 w 9660430"/>
            <a:gd name="csY32" fmla="*/ 3743819 h 3743819"/>
            <a:gd name="csX33" fmla="*/ 7495357 w 9660430"/>
            <a:gd name="csY33" fmla="*/ 3743819 h 3743819"/>
            <a:gd name="csX34" fmla="*/ 6927097 w 9660430"/>
            <a:gd name="csY34" fmla="*/ 3743819 h 3743819"/>
            <a:gd name="csX35" fmla="*/ 6358836 w 9660430"/>
            <a:gd name="csY35" fmla="*/ 3743819 h 3743819"/>
            <a:gd name="csX36" fmla="*/ 6080388 w 9660430"/>
            <a:gd name="csY36" fmla="*/ 3743819 h 3743819"/>
            <a:gd name="csX37" fmla="*/ 5512128 w 9660430"/>
            <a:gd name="csY37" fmla="*/ 3743819 h 3743819"/>
            <a:gd name="csX38" fmla="*/ 4750659 w 9660430"/>
            <a:gd name="csY38" fmla="*/ 3743819 h 3743819"/>
            <a:gd name="csX39" fmla="*/ 4279002 w 9660430"/>
            <a:gd name="csY39" fmla="*/ 3743819 h 3743819"/>
            <a:gd name="csX40" fmla="*/ 3517533 w 9660430"/>
            <a:gd name="csY40" fmla="*/ 3743819 h 3743819"/>
            <a:gd name="csX41" fmla="*/ 2852668 w 9660430"/>
            <a:gd name="csY41" fmla="*/ 3743819 h 3743819"/>
            <a:gd name="csX42" fmla="*/ 2187803 w 9660430"/>
            <a:gd name="csY42" fmla="*/ 3743819 h 3743819"/>
            <a:gd name="csX43" fmla="*/ 1716147 w 9660430"/>
            <a:gd name="csY43" fmla="*/ 3743819 h 3743819"/>
            <a:gd name="csX44" fmla="*/ 1437699 w 9660430"/>
            <a:gd name="csY44" fmla="*/ 3743819 h 3743819"/>
            <a:gd name="csX45" fmla="*/ 869439 w 9660430"/>
            <a:gd name="csY45" fmla="*/ 3743819 h 3743819"/>
            <a:gd name="csX46" fmla="*/ 0 w 9660430"/>
            <a:gd name="csY46" fmla="*/ 3743819 h 3743819"/>
            <a:gd name="csX47" fmla="*/ 0 w 9660430"/>
            <a:gd name="csY47" fmla="*/ 3208988 h 3743819"/>
            <a:gd name="csX48" fmla="*/ 0 w 9660430"/>
            <a:gd name="csY48" fmla="*/ 2749033 h 3743819"/>
            <a:gd name="csX49" fmla="*/ 0 w 9660430"/>
            <a:gd name="csY49" fmla="*/ 2289078 h 3743819"/>
            <a:gd name="csX50" fmla="*/ 0 w 9660430"/>
            <a:gd name="csY50" fmla="*/ 1866561 h 3743819"/>
            <a:gd name="csX51" fmla="*/ 0 w 9660430"/>
            <a:gd name="csY51" fmla="*/ 1369168 h 3743819"/>
            <a:gd name="csX52" fmla="*/ 0 w 9660430"/>
            <a:gd name="csY52" fmla="*/ 946651 h 3743819"/>
            <a:gd name="csX53" fmla="*/ 0 w 9660430"/>
            <a:gd name="csY53" fmla="*/ 0 h 3743819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  <a:cxn ang="0">
              <a:pos x="csX47" y="csY47"/>
            </a:cxn>
            <a:cxn ang="0">
              <a:pos x="csX48" y="csY48"/>
            </a:cxn>
            <a:cxn ang="0">
              <a:pos x="csX49" y="csY49"/>
            </a:cxn>
            <a:cxn ang="0">
              <a:pos x="csX50" y="csY50"/>
            </a:cxn>
            <a:cxn ang="0">
              <a:pos x="csX51" y="csY51"/>
            </a:cxn>
            <a:cxn ang="0">
              <a:pos x="csX52" y="csY52"/>
            </a:cxn>
            <a:cxn ang="0">
              <a:pos x="csX53" y="csY53"/>
            </a:cxn>
          </a:cxnLst>
          <a:rect l="l" t="t" r="r" b="b"/>
          <a:pathLst>
            <a:path w="9660430" h="3743819" extrusionOk="0">
              <a:moveTo>
                <a:pt x="0" y="0"/>
              </a:moveTo>
              <a:cubicBezTo>
                <a:pt x="77888" y="-8415"/>
                <a:pt x="170354" y="4459"/>
                <a:pt x="278448" y="0"/>
              </a:cubicBezTo>
              <a:cubicBezTo>
                <a:pt x="386542" y="-4459"/>
                <a:pt x="431029" y="8894"/>
                <a:pt x="556895" y="0"/>
              </a:cubicBezTo>
              <a:cubicBezTo>
                <a:pt x="682761" y="-8894"/>
                <a:pt x="909821" y="34610"/>
                <a:pt x="1125156" y="0"/>
              </a:cubicBezTo>
              <a:cubicBezTo>
                <a:pt x="1340491" y="-34610"/>
                <a:pt x="1506933" y="22932"/>
                <a:pt x="1886625" y="0"/>
              </a:cubicBezTo>
              <a:cubicBezTo>
                <a:pt x="2266317" y="-22932"/>
                <a:pt x="2234172" y="39037"/>
                <a:pt x="2358281" y="0"/>
              </a:cubicBezTo>
              <a:cubicBezTo>
                <a:pt x="2482390" y="-39037"/>
                <a:pt x="2715024" y="57762"/>
                <a:pt x="2926542" y="0"/>
              </a:cubicBezTo>
              <a:cubicBezTo>
                <a:pt x="3138060" y="-57762"/>
                <a:pt x="3261178" y="48914"/>
                <a:pt x="3398198" y="0"/>
              </a:cubicBezTo>
              <a:cubicBezTo>
                <a:pt x="3535218" y="-48914"/>
                <a:pt x="3846920" y="32460"/>
                <a:pt x="4063063" y="0"/>
              </a:cubicBezTo>
              <a:cubicBezTo>
                <a:pt x="4279207" y="-32460"/>
                <a:pt x="4343834" y="23072"/>
                <a:pt x="4438115" y="0"/>
              </a:cubicBezTo>
              <a:cubicBezTo>
                <a:pt x="4532396" y="-23072"/>
                <a:pt x="4945611" y="13602"/>
                <a:pt x="5102980" y="0"/>
              </a:cubicBezTo>
              <a:cubicBezTo>
                <a:pt x="5260350" y="-13602"/>
                <a:pt x="5442473" y="2531"/>
                <a:pt x="5574636" y="0"/>
              </a:cubicBezTo>
              <a:cubicBezTo>
                <a:pt x="5706799" y="-2531"/>
                <a:pt x="5837860" y="6156"/>
                <a:pt x="5949688" y="0"/>
              </a:cubicBezTo>
              <a:cubicBezTo>
                <a:pt x="6061516" y="-6156"/>
                <a:pt x="6289400" y="22118"/>
                <a:pt x="6421345" y="0"/>
              </a:cubicBezTo>
              <a:cubicBezTo>
                <a:pt x="6553290" y="-22118"/>
                <a:pt x="6794580" y="47384"/>
                <a:pt x="6893001" y="0"/>
              </a:cubicBezTo>
              <a:cubicBezTo>
                <a:pt x="6991422" y="-47384"/>
                <a:pt x="7083021" y="28071"/>
                <a:pt x="7268053" y="0"/>
              </a:cubicBezTo>
              <a:cubicBezTo>
                <a:pt x="7453085" y="-28071"/>
                <a:pt x="7420363" y="12845"/>
                <a:pt x="7546501" y="0"/>
              </a:cubicBezTo>
              <a:cubicBezTo>
                <a:pt x="7672639" y="-12845"/>
                <a:pt x="7814580" y="44542"/>
                <a:pt x="7921553" y="0"/>
              </a:cubicBezTo>
              <a:cubicBezTo>
                <a:pt x="8028526" y="-44542"/>
                <a:pt x="8191856" y="33358"/>
                <a:pt x="8296605" y="0"/>
              </a:cubicBezTo>
              <a:cubicBezTo>
                <a:pt x="8401354" y="-33358"/>
                <a:pt x="8560958" y="23861"/>
                <a:pt x="8671657" y="0"/>
              </a:cubicBezTo>
              <a:cubicBezTo>
                <a:pt x="8782356" y="-23861"/>
                <a:pt x="8951041" y="17355"/>
                <a:pt x="9046709" y="0"/>
              </a:cubicBezTo>
              <a:cubicBezTo>
                <a:pt x="9142377" y="-17355"/>
                <a:pt x="9361437" y="5364"/>
                <a:pt x="9660430" y="0"/>
              </a:cubicBezTo>
              <a:cubicBezTo>
                <a:pt x="9679332" y="123128"/>
                <a:pt x="9626453" y="300926"/>
                <a:pt x="9660430" y="534831"/>
              </a:cubicBezTo>
              <a:cubicBezTo>
                <a:pt x="9694407" y="768736"/>
                <a:pt x="9634997" y="977726"/>
                <a:pt x="9660430" y="1107101"/>
              </a:cubicBezTo>
              <a:cubicBezTo>
                <a:pt x="9685863" y="1236476"/>
                <a:pt x="9604993" y="1493019"/>
                <a:pt x="9660430" y="1679370"/>
              </a:cubicBezTo>
              <a:cubicBezTo>
                <a:pt x="9715867" y="1865721"/>
                <a:pt x="9614135" y="2027376"/>
                <a:pt x="9660430" y="2176763"/>
              </a:cubicBezTo>
              <a:cubicBezTo>
                <a:pt x="9706725" y="2326150"/>
                <a:pt x="9651900" y="2482869"/>
                <a:pt x="9660430" y="2711595"/>
              </a:cubicBezTo>
              <a:cubicBezTo>
                <a:pt x="9668960" y="2940321"/>
                <a:pt x="9614190" y="2972573"/>
                <a:pt x="9660430" y="3208988"/>
              </a:cubicBezTo>
              <a:cubicBezTo>
                <a:pt x="9706670" y="3445403"/>
                <a:pt x="9654788" y="3506587"/>
                <a:pt x="9660430" y="3743819"/>
              </a:cubicBezTo>
              <a:cubicBezTo>
                <a:pt x="9443828" y="3788756"/>
                <a:pt x="9191734" y="3662736"/>
                <a:pt x="8898961" y="3743819"/>
              </a:cubicBezTo>
              <a:cubicBezTo>
                <a:pt x="8606188" y="3824902"/>
                <a:pt x="8723106" y="3717797"/>
                <a:pt x="8620513" y="3743819"/>
              </a:cubicBezTo>
              <a:cubicBezTo>
                <a:pt x="8517920" y="3769841"/>
                <a:pt x="8374935" y="3717133"/>
                <a:pt x="8245461" y="3743819"/>
              </a:cubicBezTo>
              <a:cubicBezTo>
                <a:pt x="8115987" y="3770505"/>
                <a:pt x="7945817" y="3701780"/>
                <a:pt x="7870409" y="3743819"/>
              </a:cubicBezTo>
              <a:cubicBezTo>
                <a:pt x="7795001" y="3785858"/>
                <a:pt x="7629931" y="3703849"/>
                <a:pt x="7495357" y="3743819"/>
              </a:cubicBezTo>
              <a:cubicBezTo>
                <a:pt x="7360783" y="3783789"/>
                <a:pt x="7073963" y="3704413"/>
                <a:pt x="6927097" y="3743819"/>
              </a:cubicBezTo>
              <a:cubicBezTo>
                <a:pt x="6780231" y="3783225"/>
                <a:pt x="6520349" y="3724575"/>
                <a:pt x="6358836" y="3743819"/>
              </a:cubicBezTo>
              <a:cubicBezTo>
                <a:pt x="6197323" y="3763063"/>
                <a:pt x="6182563" y="3743189"/>
                <a:pt x="6080388" y="3743819"/>
              </a:cubicBezTo>
              <a:cubicBezTo>
                <a:pt x="5978213" y="3744449"/>
                <a:pt x="5663118" y="3695720"/>
                <a:pt x="5512128" y="3743819"/>
              </a:cubicBezTo>
              <a:cubicBezTo>
                <a:pt x="5361138" y="3791918"/>
                <a:pt x="5033521" y="3737134"/>
                <a:pt x="4750659" y="3743819"/>
              </a:cubicBezTo>
              <a:cubicBezTo>
                <a:pt x="4467797" y="3750504"/>
                <a:pt x="4481235" y="3727227"/>
                <a:pt x="4279002" y="3743819"/>
              </a:cubicBezTo>
              <a:cubicBezTo>
                <a:pt x="4076769" y="3760411"/>
                <a:pt x="3750818" y="3709022"/>
                <a:pt x="3517533" y="3743819"/>
              </a:cubicBezTo>
              <a:cubicBezTo>
                <a:pt x="3284248" y="3778616"/>
                <a:pt x="3029299" y="3702008"/>
                <a:pt x="2852668" y="3743819"/>
              </a:cubicBezTo>
              <a:cubicBezTo>
                <a:pt x="2676038" y="3785630"/>
                <a:pt x="2382419" y="3696235"/>
                <a:pt x="2187803" y="3743819"/>
              </a:cubicBezTo>
              <a:cubicBezTo>
                <a:pt x="1993187" y="3791403"/>
                <a:pt x="1880484" y="3712923"/>
                <a:pt x="1716147" y="3743819"/>
              </a:cubicBezTo>
              <a:cubicBezTo>
                <a:pt x="1551810" y="3774715"/>
                <a:pt x="1497043" y="3713647"/>
                <a:pt x="1437699" y="3743819"/>
              </a:cubicBezTo>
              <a:cubicBezTo>
                <a:pt x="1378355" y="3773991"/>
                <a:pt x="1103326" y="3698963"/>
                <a:pt x="869439" y="3743819"/>
              </a:cubicBezTo>
              <a:cubicBezTo>
                <a:pt x="635552" y="3788675"/>
                <a:pt x="329415" y="3724696"/>
                <a:pt x="0" y="3743819"/>
              </a:cubicBezTo>
              <a:cubicBezTo>
                <a:pt x="-19449" y="3489538"/>
                <a:pt x="42918" y="3446575"/>
                <a:pt x="0" y="3208988"/>
              </a:cubicBezTo>
              <a:cubicBezTo>
                <a:pt x="-42918" y="2971401"/>
                <a:pt x="9227" y="2909569"/>
                <a:pt x="0" y="2749033"/>
              </a:cubicBezTo>
              <a:cubicBezTo>
                <a:pt x="-9227" y="2588498"/>
                <a:pt x="46955" y="2443356"/>
                <a:pt x="0" y="2289078"/>
              </a:cubicBezTo>
              <a:cubicBezTo>
                <a:pt x="-46955" y="2134800"/>
                <a:pt x="1895" y="1951321"/>
                <a:pt x="0" y="1866561"/>
              </a:cubicBezTo>
              <a:cubicBezTo>
                <a:pt x="-1895" y="1781801"/>
                <a:pt x="2967" y="1474874"/>
                <a:pt x="0" y="1369168"/>
              </a:cubicBezTo>
              <a:cubicBezTo>
                <a:pt x="-2967" y="1263462"/>
                <a:pt x="40158" y="1069920"/>
                <a:pt x="0" y="946651"/>
              </a:cubicBezTo>
              <a:cubicBezTo>
                <a:pt x="-40158" y="823382"/>
                <a:pt x="3364" y="272951"/>
                <a:pt x="0" y="0"/>
              </a:cubicBezTo>
              <a:close/>
            </a:path>
          </a:pathLst>
        </a:custGeom>
        <a:noFill/>
        <a:ln w="127000">
          <a:solidFill>
            <a:srgbClr val="00B0F0"/>
          </a:solidFill>
          <a:extLst>
            <a:ext uri="{C807C97D-BFC1-408E-A445-0C87EB9F89A2}">
              <ask:lineSketchStyleProps xmlns:ask="http://schemas.microsoft.com/office/drawing/2018/sketchyshapes" sd="681359694">
                <a:prstGeom prst="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twoCellAnchor>
    <xdr:from>
      <xdr:col>22</xdr:col>
      <xdr:colOff>320040</xdr:colOff>
      <xdr:row>83</xdr:row>
      <xdr:rowOff>15240</xdr:rowOff>
    </xdr:from>
    <xdr:to>
      <xdr:col>38</xdr:col>
      <xdr:colOff>101600</xdr:colOff>
      <xdr:row>97</xdr:row>
      <xdr:rowOff>190500</xdr:rowOff>
    </xdr:to>
    <xdr:sp macro="" textlink="">
      <xdr:nvSpPr>
        <xdr:cNvPr id="4" name="Rechthoek: afgeronde hoeken 3">
          <a:extLst>
            <a:ext uri="{FF2B5EF4-FFF2-40B4-BE49-F238E27FC236}">
              <a16:creationId xmlns:a16="http://schemas.microsoft.com/office/drawing/2014/main" id="{303DAD49-C00F-4575-AB36-B957969BB91B}"/>
            </a:ext>
          </a:extLst>
        </xdr:cNvPr>
        <xdr:cNvSpPr/>
      </xdr:nvSpPr>
      <xdr:spPr>
        <a:xfrm>
          <a:off x="15841980" y="22044660"/>
          <a:ext cx="9657080" cy="3589020"/>
        </a:xfrm>
        <a:custGeom>
          <a:avLst/>
          <a:gdLst>
            <a:gd name="csX0" fmla="*/ 0 w 9657080"/>
            <a:gd name="csY0" fmla="*/ 598182 h 3589020"/>
            <a:gd name="csX1" fmla="*/ 598182 w 9657080"/>
            <a:gd name="csY1" fmla="*/ 0 h 3589020"/>
            <a:gd name="csX2" fmla="*/ 908408 w 9657080"/>
            <a:gd name="csY2" fmla="*/ 0 h 3589020"/>
            <a:gd name="csX3" fmla="*/ 1557063 w 9657080"/>
            <a:gd name="csY3" fmla="*/ 0 h 3589020"/>
            <a:gd name="csX4" fmla="*/ 2121111 w 9657080"/>
            <a:gd name="csY4" fmla="*/ 0 h 3589020"/>
            <a:gd name="csX5" fmla="*/ 2854373 w 9657080"/>
            <a:gd name="csY5" fmla="*/ 0 h 3589020"/>
            <a:gd name="csX6" fmla="*/ 3587635 w 9657080"/>
            <a:gd name="csY6" fmla="*/ 0 h 3589020"/>
            <a:gd name="csX7" fmla="*/ 4236290 w 9657080"/>
            <a:gd name="csY7" fmla="*/ 0 h 3589020"/>
            <a:gd name="csX8" fmla="*/ 4715730 w 9657080"/>
            <a:gd name="csY8" fmla="*/ 0 h 3589020"/>
            <a:gd name="csX9" fmla="*/ 5110564 w 9657080"/>
            <a:gd name="csY9" fmla="*/ 0 h 3589020"/>
            <a:gd name="csX10" fmla="*/ 5674612 w 9657080"/>
            <a:gd name="csY10" fmla="*/ 0 h 3589020"/>
            <a:gd name="csX11" fmla="*/ 6154052 w 9657080"/>
            <a:gd name="csY11" fmla="*/ 0 h 3589020"/>
            <a:gd name="csX12" fmla="*/ 6718100 w 9657080"/>
            <a:gd name="csY12" fmla="*/ 0 h 3589020"/>
            <a:gd name="csX13" fmla="*/ 7028326 w 9657080"/>
            <a:gd name="csY13" fmla="*/ 0 h 3589020"/>
            <a:gd name="csX14" fmla="*/ 7338552 w 9657080"/>
            <a:gd name="csY14" fmla="*/ 0 h 3589020"/>
            <a:gd name="csX15" fmla="*/ 7987207 w 9657080"/>
            <a:gd name="csY15" fmla="*/ 0 h 3589020"/>
            <a:gd name="csX16" fmla="*/ 8551255 w 9657080"/>
            <a:gd name="csY16" fmla="*/ 0 h 3589020"/>
            <a:gd name="csX17" fmla="*/ 9058898 w 9657080"/>
            <a:gd name="csY17" fmla="*/ 0 h 3589020"/>
            <a:gd name="csX18" fmla="*/ 9657080 w 9657080"/>
            <a:gd name="csY18" fmla="*/ 598182 h 3589020"/>
            <a:gd name="csX19" fmla="*/ 9657080 w 9657080"/>
            <a:gd name="csY19" fmla="*/ 1220273 h 3589020"/>
            <a:gd name="csX20" fmla="*/ 9657080 w 9657080"/>
            <a:gd name="csY20" fmla="*/ 1770583 h 3589020"/>
            <a:gd name="csX21" fmla="*/ 9657080 w 9657080"/>
            <a:gd name="csY21" fmla="*/ 2344821 h 3589020"/>
            <a:gd name="csX22" fmla="*/ 9657080 w 9657080"/>
            <a:gd name="csY22" fmla="*/ 2990838 h 3589020"/>
            <a:gd name="csX23" fmla="*/ 9058898 w 9657080"/>
            <a:gd name="csY23" fmla="*/ 3589020 h 3589020"/>
            <a:gd name="csX24" fmla="*/ 8494850 w 9657080"/>
            <a:gd name="csY24" fmla="*/ 3589020 h 3589020"/>
            <a:gd name="csX25" fmla="*/ 8184624 w 9657080"/>
            <a:gd name="csY25" fmla="*/ 3589020 h 3589020"/>
            <a:gd name="csX26" fmla="*/ 7789791 w 9657080"/>
            <a:gd name="csY26" fmla="*/ 3589020 h 3589020"/>
            <a:gd name="csX27" fmla="*/ 7225743 w 9657080"/>
            <a:gd name="csY27" fmla="*/ 3589020 h 3589020"/>
            <a:gd name="csX28" fmla="*/ 6915517 w 9657080"/>
            <a:gd name="csY28" fmla="*/ 3589020 h 3589020"/>
            <a:gd name="csX29" fmla="*/ 6351469 w 9657080"/>
            <a:gd name="csY29" fmla="*/ 3589020 h 3589020"/>
            <a:gd name="csX30" fmla="*/ 6041243 w 9657080"/>
            <a:gd name="csY30" fmla="*/ 3589020 h 3589020"/>
            <a:gd name="csX31" fmla="*/ 5477195 w 9657080"/>
            <a:gd name="csY31" fmla="*/ 3589020 h 3589020"/>
            <a:gd name="csX32" fmla="*/ 4913147 w 9657080"/>
            <a:gd name="csY32" fmla="*/ 3589020 h 3589020"/>
            <a:gd name="csX33" fmla="*/ 4264492 w 9657080"/>
            <a:gd name="csY33" fmla="*/ 3589020 h 3589020"/>
            <a:gd name="csX34" fmla="*/ 3785052 w 9657080"/>
            <a:gd name="csY34" fmla="*/ 3589020 h 3589020"/>
            <a:gd name="csX35" fmla="*/ 3221004 w 9657080"/>
            <a:gd name="csY35" fmla="*/ 3589020 h 3589020"/>
            <a:gd name="csX36" fmla="*/ 2741563 w 9657080"/>
            <a:gd name="csY36" fmla="*/ 3589020 h 3589020"/>
            <a:gd name="csX37" fmla="*/ 2346730 w 9657080"/>
            <a:gd name="csY37" fmla="*/ 3589020 h 3589020"/>
            <a:gd name="csX38" fmla="*/ 1951897 w 9657080"/>
            <a:gd name="csY38" fmla="*/ 3589020 h 3589020"/>
            <a:gd name="csX39" fmla="*/ 1641670 w 9657080"/>
            <a:gd name="csY39" fmla="*/ 3589020 h 3589020"/>
            <a:gd name="csX40" fmla="*/ 1246837 w 9657080"/>
            <a:gd name="csY40" fmla="*/ 3589020 h 3589020"/>
            <a:gd name="csX41" fmla="*/ 598182 w 9657080"/>
            <a:gd name="csY41" fmla="*/ 3589020 h 3589020"/>
            <a:gd name="csX42" fmla="*/ 0 w 9657080"/>
            <a:gd name="csY42" fmla="*/ 2990838 h 3589020"/>
            <a:gd name="csX43" fmla="*/ 0 w 9657080"/>
            <a:gd name="csY43" fmla="*/ 2440527 h 3589020"/>
            <a:gd name="csX44" fmla="*/ 0 w 9657080"/>
            <a:gd name="csY44" fmla="*/ 1914143 h 3589020"/>
            <a:gd name="csX45" fmla="*/ 0 w 9657080"/>
            <a:gd name="csY45" fmla="*/ 1363832 h 3589020"/>
            <a:gd name="csX46" fmla="*/ 0 w 9657080"/>
            <a:gd name="csY46" fmla="*/ 598182 h 3589020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</a:cxnLst>
          <a:rect l="l" t="t" r="r" b="b"/>
          <a:pathLst>
            <a:path w="9657080" h="3589020" extrusionOk="0">
              <a:moveTo>
                <a:pt x="0" y="598182"/>
              </a:moveTo>
              <a:cubicBezTo>
                <a:pt x="-43977" y="340424"/>
                <a:pt x="283223" y="4120"/>
                <a:pt x="598182" y="0"/>
              </a:cubicBezTo>
              <a:cubicBezTo>
                <a:pt x="690374" y="-34368"/>
                <a:pt x="768762" y="23249"/>
                <a:pt x="908408" y="0"/>
              </a:cubicBezTo>
              <a:cubicBezTo>
                <a:pt x="1048054" y="-23249"/>
                <a:pt x="1324679" y="49748"/>
                <a:pt x="1557063" y="0"/>
              </a:cubicBezTo>
              <a:cubicBezTo>
                <a:pt x="1789448" y="-49748"/>
                <a:pt x="1868053" y="24780"/>
                <a:pt x="2121111" y="0"/>
              </a:cubicBezTo>
              <a:cubicBezTo>
                <a:pt x="2374169" y="-24780"/>
                <a:pt x="2674366" y="17948"/>
                <a:pt x="2854373" y="0"/>
              </a:cubicBezTo>
              <a:cubicBezTo>
                <a:pt x="3034380" y="-17948"/>
                <a:pt x="3278528" y="4454"/>
                <a:pt x="3587635" y="0"/>
              </a:cubicBezTo>
              <a:cubicBezTo>
                <a:pt x="3896742" y="-4454"/>
                <a:pt x="4100103" y="67406"/>
                <a:pt x="4236290" y="0"/>
              </a:cubicBezTo>
              <a:cubicBezTo>
                <a:pt x="4372478" y="-67406"/>
                <a:pt x="4487092" y="19324"/>
                <a:pt x="4715730" y="0"/>
              </a:cubicBezTo>
              <a:cubicBezTo>
                <a:pt x="4944368" y="-19324"/>
                <a:pt x="5018374" y="3640"/>
                <a:pt x="5110564" y="0"/>
              </a:cubicBezTo>
              <a:cubicBezTo>
                <a:pt x="5202754" y="-3640"/>
                <a:pt x="5407708" y="50042"/>
                <a:pt x="5674612" y="0"/>
              </a:cubicBezTo>
              <a:cubicBezTo>
                <a:pt x="5941516" y="-50042"/>
                <a:pt x="6054438" y="44787"/>
                <a:pt x="6154052" y="0"/>
              </a:cubicBezTo>
              <a:cubicBezTo>
                <a:pt x="6253666" y="-44787"/>
                <a:pt x="6448858" y="29490"/>
                <a:pt x="6718100" y="0"/>
              </a:cubicBezTo>
              <a:cubicBezTo>
                <a:pt x="6987342" y="-29490"/>
                <a:pt x="6942700" y="11896"/>
                <a:pt x="7028326" y="0"/>
              </a:cubicBezTo>
              <a:cubicBezTo>
                <a:pt x="7113952" y="-11896"/>
                <a:pt x="7230205" y="29820"/>
                <a:pt x="7338552" y="0"/>
              </a:cubicBezTo>
              <a:cubicBezTo>
                <a:pt x="7446899" y="-29820"/>
                <a:pt x="7834067" y="56436"/>
                <a:pt x="7987207" y="0"/>
              </a:cubicBezTo>
              <a:cubicBezTo>
                <a:pt x="8140348" y="-56436"/>
                <a:pt x="8384062" y="47810"/>
                <a:pt x="8551255" y="0"/>
              </a:cubicBezTo>
              <a:cubicBezTo>
                <a:pt x="8718448" y="-47810"/>
                <a:pt x="8869319" y="2172"/>
                <a:pt x="9058898" y="0"/>
              </a:cubicBezTo>
              <a:cubicBezTo>
                <a:pt x="9346841" y="-18644"/>
                <a:pt x="9680456" y="255230"/>
                <a:pt x="9657080" y="598182"/>
              </a:cubicBezTo>
              <a:cubicBezTo>
                <a:pt x="9718727" y="801413"/>
                <a:pt x="9653773" y="936265"/>
                <a:pt x="9657080" y="1220273"/>
              </a:cubicBezTo>
              <a:cubicBezTo>
                <a:pt x="9660387" y="1504281"/>
                <a:pt x="9615700" y="1568093"/>
                <a:pt x="9657080" y="1770583"/>
              </a:cubicBezTo>
              <a:cubicBezTo>
                <a:pt x="9698460" y="1973073"/>
                <a:pt x="9643460" y="2134665"/>
                <a:pt x="9657080" y="2344821"/>
              </a:cubicBezTo>
              <a:cubicBezTo>
                <a:pt x="9670700" y="2554977"/>
                <a:pt x="9597672" y="2749108"/>
                <a:pt x="9657080" y="2990838"/>
              </a:cubicBezTo>
              <a:cubicBezTo>
                <a:pt x="9739528" y="3367320"/>
                <a:pt x="9385813" y="3582408"/>
                <a:pt x="9058898" y="3589020"/>
              </a:cubicBezTo>
              <a:cubicBezTo>
                <a:pt x="8808726" y="3637621"/>
                <a:pt x="8763681" y="3565786"/>
                <a:pt x="8494850" y="3589020"/>
              </a:cubicBezTo>
              <a:cubicBezTo>
                <a:pt x="8226019" y="3612254"/>
                <a:pt x="8281681" y="3588562"/>
                <a:pt x="8184624" y="3589020"/>
              </a:cubicBezTo>
              <a:cubicBezTo>
                <a:pt x="8087567" y="3589478"/>
                <a:pt x="7874081" y="3588413"/>
                <a:pt x="7789791" y="3589020"/>
              </a:cubicBezTo>
              <a:cubicBezTo>
                <a:pt x="7705501" y="3589627"/>
                <a:pt x="7386125" y="3565357"/>
                <a:pt x="7225743" y="3589020"/>
              </a:cubicBezTo>
              <a:cubicBezTo>
                <a:pt x="7065361" y="3612683"/>
                <a:pt x="6983835" y="3553930"/>
                <a:pt x="6915517" y="3589020"/>
              </a:cubicBezTo>
              <a:cubicBezTo>
                <a:pt x="6847199" y="3624110"/>
                <a:pt x="6480904" y="3534705"/>
                <a:pt x="6351469" y="3589020"/>
              </a:cubicBezTo>
              <a:cubicBezTo>
                <a:pt x="6222034" y="3643335"/>
                <a:pt x="6150569" y="3559756"/>
                <a:pt x="6041243" y="3589020"/>
              </a:cubicBezTo>
              <a:cubicBezTo>
                <a:pt x="5931917" y="3618284"/>
                <a:pt x="5739076" y="3583419"/>
                <a:pt x="5477195" y="3589020"/>
              </a:cubicBezTo>
              <a:cubicBezTo>
                <a:pt x="5215314" y="3594621"/>
                <a:pt x="5157714" y="3528959"/>
                <a:pt x="4913147" y="3589020"/>
              </a:cubicBezTo>
              <a:cubicBezTo>
                <a:pt x="4668580" y="3649081"/>
                <a:pt x="4488997" y="3551888"/>
                <a:pt x="4264492" y="3589020"/>
              </a:cubicBezTo>
              <a:cubicBezTo>
                <a:pt x="4039987" y="3626152"/>
                <a:pt x="4024564" y="3580107"/>
                <a:pt x="3785052" y="3589020"/>
              </a:cubicBezTo>
              <a:cubicBezTo>
                <a:pt x="3545540" y="3597933"/>
                <a:pt x="3375230" y="3521688"/>
                <a:pt x="3221004" y="3589020"/>
              </a:cubicBezTo>
              <a:cubicBezTo>
                <a:pt x="3066778" y="3656352"/>
                <a:pt x="2962690" y="3579885"/>
                <a:pt x="2741563" y="3589020"/>
              </a:cubicBezTo>
              <a:cubicBezTo>
                <a:pt x="2520436" y="3598155"/>
                <a:pt x="2508437" y="3561364"/>
                <a:pt x="2346730" y="3589020"/>
              </a:cubicBezTo>
              <a:cubicBezTo>
                <a:pt x="2185023" y="3616676"/>
                <a:pt x="2104839" y="3585903"/>
                <a:pt x="1951897" y="3589020"/>
              </a:cubicBezTo>
              <a:cubicBezTo>
                <a:pt x="1798955" y="3592137"/>
                <a:pt x="1706222" y="3570223"/>
                <a:pt x="1641670" y="3589020"/>
              </a:cubicBezTo>
              <a:cubicBezTo>
                <a:pt x="1577118" y="3607817"/>
                <a:pt x="1436260" y="3584099"/>
                <a:pt x="1246837" y="3589020"/>
              </a:cubicBezTo>
              <a:cubicBezTo>
                <a:pt x="1057414" y="3593941"/>
                <a:pt x="914579" y="3528836"/>
                <a:pt x="598182" y="3589020"/>
              </a:cubicBezTo>
              <a:cubicBezTo>
                <a:pt x="273041" y="3662945"/>
                <a:pt x="-68834" y="3283138"/>
                <a:pt x="0" y="2990838"/>
              </a:cubicBezTo>
              <a:cubicBezTo>
                <a:pt x="-59350" y="2767884"/>
                <a:pt x="51391" y="2619109"/>
                <a:pt x="0" y="2440527"/>
              </a:cubicBezTo>
              <a:cubicBezTo>
                <a:pt x="-51391" y="2261945"/>
                <a:pt x="61047" y="2115799"/>
                <a:pt x="0" y="1914143"/>
              </a:cubicBezTo>
              <a:cubicBezTo>
                <a:pt x="-61047" y="1712487"/>
                <a:pt x="23963" y="1578049"/>
                <a:pt x="0" y="1363832"/>
              </a:cubicBezTo>
              <a:cubicBezTo>
                <a:pt x="-23963" y="1149615"/>
                <a:pt x="45984" y="879693"/>
                <a:pt x="0" y="598182"/>
              </a:cubicBezTo>
              <a:close/>
            </a:path>
          </a:pathLst>
        </a:custGeom>
        <a:noFill/>
        <a:ln w="127000" cmpd="dbl">
          <a:solidFill>
            <a:srgbClr val="FFC000"/>
          </a:solidFill>
          <a:prstDash val="solid"/>
          <a:extLst>
            <a:ext uri="{C807C97D-BFC1-408E-A445-0C87EB9F89A2}">
              <ask:lineSketchStyleProps xmlns:ask="http://schemas.microsoft.com/office/drawing/2018/sketchyshapes" sd="3453261900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twoCellAnchor>
    <xdr:from>
      <xdr:col>23</xdr:col>
      <xdr:colOff>104140</xdr:colOff>
      <xdr:row>113</xdr:row>
      <xdr:rowOff>213360</xdr:rowOff>
    </xdr:from>
    <xdr:to>
      <xdr:col>39</xdr:col>
      <xdr:colOff>317500</xdr:colOff>
      <xdr:row>132</xdr:row>
      <xdr:rowOff>137160</xdr:rowOff>
    </xdr:to>
    <xdr:sp macro="" textlink="">
      <xdr:nvSpPr>
        <xdr:cNvPr id="5" name="Rechthoek: afgeronde hoeken 4">
          <a:extLst>
            <a:ext uri="{FF2B5EF4-FFF2-40B4-BE49-F238E27FC236}">
              <a16:creationId xmlns:a16="http://schemas.microsoft.com/office/drawing/2014/main" id="{F623C8CF-0899-4B6C-80E9-3A6D127F537F}"/>
            </a:ext>
          </a:extLst>
        </xdr:cNvPr>
        <xdr:cNvSpPr/>
      </xdr:nvSpPr>
      <xdr:spPr>
        <a:xfrm>
          <a:off x="16220440" y="29557980"/>
          <a:ext cx="10134600" cy="4556760"/>
        </a:xfrm>
        <a:custGeom>
          <a:avLst/>
          <a:gdLst>
            <a:gd name="csX0" fmla="*/ 0 w 10134600"/>
            <a:gd name="csY0" fmla="*/ 759475 h 4556760"/>
            <a:gd name="csX1" fmla="*/ 759475 w 10134600"/>
            <a:gd name="csY1" fmla="*/ 0 h 4556760"/>
            <a:gd name="csX2" fmla="*/ 1506165 w 10134600"/>
            <a:gd name="csY2" fmla="*/ 0 h 4556760"/>
            <a:gd name="csX3" fmla="*/ 1822072 w 10134600"/>
            <a:gd name="csY3" fmla="*/ 0 h 4556760"/>
            <a:gd name="csX4" fmla="*/ 2137979 w 10134600"/>
            <a:gd name="csY4" fmla="*/ 0 h 4556760"/>
            <a:gd name="csX5" fmla="*/ 2453886 w 10134600"/>
            <a:gd name="csY5" fmla="*/ 0 h 4556760"/>
            <a:gd name="csX6" fmla="*/ 3200576 w 10134600"/>
            <a:gd name="csY6" fmla="*/ 0 h 4556760"/>
            <a:gd name="csX7" fmla="*/ 3774953 w 10134600"/>
            <a:gd name="csY7" fmla="*/ 0 h 4556760"/>
            <a:gd name="csX8" fmla="*/ 4349329 w 10134600"/>
            <a:gd name="csY8" fmla="*/ 0 h 4556760"/>
            <a:gd name="csX9" fmla="*/ 4665236 w 10134600"/>
            <a:gd name="csY9" fmla="*/ 0 h 4556760"/>
            <a:gd name="csX10" fmla="*/ 5325770 w 10134600"/>
            <a:gd name="csY10" fmla="*/ 0 h 4556760"/>
            <a:gd name="csX11" fmla="*/ 5986303 w 10134600"/>
            <a:gd name="csY11" fmla="*/ 0 h 4556760"/>
            <a:gd name="csX12" fmla="*/ 6474523 w 10134600"/>
            <a:gd name="csY12" fmla="*/ 0 h 4556760"/>
            <a:gd name="csX13" fmla="*/ 6790430 w 10134600"/>
            <a:gd name="csY13" fmla="*/ 0 h 4556760"/>
            <a:gd name="csX14" fmla="*/ 7106337 w 10134600"/>
            <a:gd name="csY14" fmla="*/ 0 h 4556760"/>
            <a:gd name="csX15" fmla="*/ 7508401 w 10134600"/>
            <a:gd name="csY15" fmla="*/ 0 h 4556760"/>
            <a:gd name="csX16" fmla="*/ 8255090 w 10134600"/>
            <a:gd name="csY16" fmla="*/ 0 h 4556760"/>
            <a:gd name="csX17" fmla="*/ 8570998 w 10134600"/>
            <a:gd name="csY17" fmla="*/ 0 h 4556760"/>
            <a:gd name="csX18" fmla="*/ 9375125 w 10134600"/>
            <a:gd name="csY18" fmla="*/ 0 h 4556760"/>
            <a:gd name="csX19" fmla="*/ 10134600 w 10134600"/>
            <a:gd name="csY19" fmla="*/ 759475 h 4556760"/>
            <a:gd name="csX20" fmla="*/ 10134600 w 10134600"/>
            <a:gd name="csY20" fmla="*/ 1326533 h 4556760"/>
            <a:gd name="csX21" fmla="*/ 10134600 w 10134600"/>
            <a:gd name="csY21" fmla="*/ 1893591 h 4556760"/>
            <a:gd name="csX22" fmla="*/ 10134600 w 10134600"/>
            <a:gd name="csY22" fmla="*/ 2460649 h 4556760"/>
            <a:gd name="csX23" fmla="*/ 10134600 w 10134600"/>
            <a:gd name="csY23" fmla="*/ 3027706 h 4556760"/>
            <a:gd name="csX24" fmla="*/ 10134600 w 10134600"/>
            <a:gd name="csY24" fmla="*/ 3797285 h 4556760"/>
            <a:gd name="csX25" fmla="*/ 9375125 w 10134600"/>
            <a:gd name="csY25" fmla="*/ 4556760 h 4556760"/>
            <a:gd name="csX26" fmla="*/ 8800748 w 10134600"/>
            <a:gd name="csY26" fmla="*/ 4556760 h 4556760"/>
            <a:gd name="csX27" fmla="*/ 8140215 w 10134600"/>
            <a:gd name="csY27" fmla="*/ 4556760 h 4556760"/>
            <a:gd name="csX28" fmla="*/ 7393526 w 10134600"/>
            <a:gd name="csY28" fmla="*/ 4556760 h 4556760"/>
            <a:gd name="csX29" fmla="*/ 6905305 w 10134600"/>
            <a:gd name="csY29" fmla="*/ 4556760 h 4556760"/>
            <a:gd name="csX30" fmla="*/ 6503242 w 10134600"/>
            <a:gd name="csY30" fmla="*/ 4556760 h 4556760"/>
            <a:gd name="csX31" fmla="*/ 6015022 w 10134600"/>
            <a:gd name="csY31" fmla="*/ 4556760 h 4556760"/>
            <a:gd name="csX32" fmla="*/ 5699114 w 10134600"/>
            <a:gd name="csY32" fmla="*/ 4556760 h 4556760"/>
            <a:gd name="csX33" fmla="*/ 5210894 w 10134600"/>
            <a:gd name="csY33" fmla="*/ 4556760 h 4556760"/>
            <a:gd name="csX34" fmla="*/ 4894987 w 10134600"/>
            <a:gd name="csY34" fmla="*/ 4556760 h 4556760"/>
            <a:gd name="csX35" fmla="*/ 4579080 w 10134600"/>
            <a:gd name="csY35" fmla="*/ 4556760 h 4556760"/>
            <a:gd name="csX36" fmla="*/ 3918547 w 10134600"/>
            <a:gd name="csY36" fmla="*/ 4556760 h 4556760"/>
            <a:gd name="csX37" fmla="*/ 3516483 w 10134600"/>
            <a:gd name="csY37" fmla="*/ 4556760 h 4556760"/>
            <a:gd name="csX38" fmla="*/ 2769793 w 10134600"/>
            <a:gd name="csY38" fmla="*/ 4556760 h 4556760"/>
            <a:gd name="csX39" fmla="*/ 2367730 w 10134600"/>
            <a:gd name="csY39" fmla="*/ 4556760 h 4556760"/>
            <a:gd name="csX40" fmla="*/ 1621040 w 10134600"/>
            <a:gd name="csY40" fmla="*/ 4556760 h 4556760"/>
            <a:gd name="csX41" fmla="*/ 759475 w 10134600"/>
            <a:gd name="csY41" fmla="*/ 4556760 h 4556760"/>
            <a:gd name="csX42" fmla="*/ 0 w 10134600"/>
            <a:gd name="csY42" fmla="*/ 3797285 h 4556760"/>
            <a:gd name="csX43" fmla="*/ 0 w 10134600"/>
            <a:gd name="csY43" fmla="*/ 3230227 h 4556760"/>
            <a:gd name="csX44" fmla="*/ 0 w 10134600"/>
            <a:gd name="csY44" fmla="*/ 2754304 h 4556760"/>
            <a:gd name="csX45" fmla="*/ 0 w 10134600"/>
            <a:gd name="csY45" fmla="*/ 2217624 h 4556760"/>
            <a:gd name="csX46" fmla="*/ 0 w 10134600"/>
            <a:gd name="csY46" fmla="*/ 1711322 h 4556760"/>
            <a:gd name="csX47" fmla="*/ 0 w 10134600"/>
            <a:gd name="csY47" fmla="*/ 1296155 h 4556760"/>
            <a:gd name="csX48" fmla="*/ 0 w 10134600"/>
            <a:gd name="csY48" fmla="*/ 759475 h 4556760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  <a:cxn ang="0">
              <a:pos x="csX47" y="csY47"/>
            </a:cxn>
            <a:cxn ang="0">
              <a:pos x="csX48" y="csY48"/>
            </a:cxn>
          </a:cxnLst>
          <a:rect l="l" t="t" r="r" b="b"/>
          <a:pathLst>
            <a:path w="10134600" h="4556760" extrusionOk="0">
              <a:moveTo>
                <a:pt x="0" y="759475"/>
              </a:moveTo>
              <a:cubicBezTo>
                <a:pt x="-89503" y="302814"/>
                <a:pt x="337272" y="-47415"/>
                <a:pt x="759475" y="0"/>
              </a:cubicBezTo>
              <a:cubicBezTo>
                <a:pt x="970000" y="-70751"/>
                <a:pt x="1200121" y="21728"/>
                <a:pt x="1506165" y="0"/>
              </a:cubicBezTo>
              <a:cubicBezTo>
                <a:pt x="1812209" y="-21728"/>
                <a:pt x="1710334" y="5682"/>
                <a:pt x="1822072" y="0"/>
              </a:cubicBezTo>
              <a:cubicBezTo>
                <a:pt x="1933810" y="-5682"/>
                <a:pt x="1980083" y="24184"/>
                <a:pt x="2137979" y="0"/>
              </a:cubicBezTo>
              <a:cubicBezTo>
                <a:pt x="2295875" y="-24184"/>
                <a:pt x="2303059" y="8038"/>
                <a:pt x="2453886" y="0"/>
              </a:cubicBezTo>
              <a:cubicBezTo>
                <a:pt x="2604713" y="-8038"/>
                <a:pt x="2875779" y="76158"/>
                <a:pt x="3200576" y="0"/>
              </a:cubicBezTo>
              <a:cubicBezTo>
                <a:pt x="3525373" y="-76158"/>
                <a:pt x="3589675" y="63053"/>
                <a:pt x="3774953" y="0"/>
              </a:cubicBezTo>
              <a:cubicBezTo>
                <a:pt x="3960231" y="-63053"/>
                <a:pt x="4108885" y="58774"/>
                <a:pt x="4349329" y="0"/>
              </a:cubicBezTo>
              <a:cubicBezTo>
                <a:pt x="4589773" y="-58774"/>
                <a:pt x="4590289" y="12708"/>
                <a:pt x="4665236" y="0"/>
              </a:cubicBezTo>
              <a:cubicBezTo>
                <a:pt x="4740183" y="-12708"/>
                <a:pt x="5128864" y="35754"/>
                <a:pt x="5325770" y="0"/>
              </a:cubicBezTo>
              <a:cubicBezTo>
                <a:pt x="5522676" y="-35754"/>
                <a:pt x="5751818" y="76088"/>
                <a:pt x="5986303" y="0"/>
              </a:cubicBezTo>
              <a:cubicBezTo>
                <a:pt x="6220788" y="-76088"/>
                <a:pt x="6330857" y="53962"/>
                <a:pt x="6474523" y="0"/>
              </a:cubicBezTo>
              <a:cubicBezTo>
                <a:pt x="6618189" y="-53962"/>
                <a:pt x="6661237" y="20724"/>
                <a:pt x="6790430" y="0"/>
              </a:cubicBezTo>
              <a:cubicBezTo>
                <a:pt x="6919623" y="-20724"/>
                <a:pt x="7007471" y="37175"/>
                <a:pt x="7106337" y="0"/>
              </a:cubicBezTo>
              <a:cubicBezTo>
                <a:pt x="7205203" y="-37175"/>
                <a:pt x="7366215" y="5213"/>
                <a:pt x="7508401" y="0"/>
              </a:cubicBezTo>
              <a:cubicBezTo>
                <a:pt x="7650587" y="-5213"/>
                <a:pt x="7982851" y="14940"/>
                <a:pt x="8255090" y="0"/>
              </a:cubicBezTo>
              <a:cubicBezTo>
                <a:pt x="8527329" y="-14940"/>
                <a:pt x="8450928" y="29527"/>
                <a:pt x="8570998" y="0"/>
              </a:cubicBezTo>
              <a:cubicBezTo>
                <a:pt x="8691068" y="-29527"/>
                <a:pt x="9160671" y="79050"/>
                <a:pt x="9375125" y="0"/>
              </a:cubicBezTo>
              <a:cubicBezTo>
                <a:pt x="9768160" y="78482"/>
                <a:pt x="10124813" y="352804"/>
                <a:pt x="10134600" y="759475"/>
              </a:cubicBezTo>
              <a:cubicBezTo>
                <a:pt x="10192285" y="1003669"/>
                <a:pt x="10068571" y="1063579"/>
                <a:pt x="10134600" y="1326533"/>
              </a:cubicBezTo>
              <a:cubicBezTo>
                <a:pt x="10200629" y="1589487"/>
                <a:pt x="10129819" y="1674126"/>
                <a:pt x="10134600" y="1893591"/>
              </a:cubicBezTo>
              <a:cubicBezTo>
                <a:pt x="10139381" y="2113056"/>
                <a:pt x="10099835" y="2331488"/>
                <a:pt x="10134600" y="2460649"/>
              </a:cubicBezTo>
              <a:cubicBezTo>
                <a:pt x="10169365" y="2589810"/>
                <a:pt x="10066874" y="2804023"/>
                <a:pt x="10134600" y="3027706"/>
              </a:cubicBezTo>
              <a:cubicBezTo>
                <a:pt x="10202326" y="3251389"/>
                <a:pt x="10102034" y="3470933"/>
                <a:pt x="10134600" y="3797285"/>
              </a:cubicBezTo>
              <a:cubicBezTo>
                <a:pt x="10175614" y="4268086"/>
                <a:pt x="9805612" y="4514896"/>
                <a:pt x="9375125" y="4556760"/>
              </a:cubicBezTo>
              <a:cubicBezTo>
                <a:pt x="9120201" y="4590442"/>
                <a:pt x="9075391" y="4520571"/>
                <a:pt x="8800748" y="4556760"/>
              </a:cubicBezTo>
              <a:cubicBezTo>
                <a:pt x="8526105" y="4592949"/>
                <a:pt x="8303287" y="4543290"/>
                <a:pt x="8140215" y="4556760"/>
              </a:cubicBezTo>
              <a:cubicBezTo>
                <a:pt x="7977143" y="4570230"/>
                <a:pt x="7659098" y="4498295"/>
                <a:pt x="7393526" y="4556760"/>
              </a:cubicBezTo>
              <a:cubicBezTo>
                <a:pt x="7127954" y="4615225"/>
                <a:pt x="7146720" y="4532482"/>
                <a:pt x="6905305" y="4556760"/>
              </a:cubicBezTo>
              <a:cubicBezTo>
                <a:pt x="6663890" y="4581038"/>
                <a:pt x="6631408" y="4541242"/>
                <a:pt x="6503242" y="4556760"/>
              </a:cubicBezTo>
              <a:cubicBezTo>
                <a:pt x="6375076" y="4572278"/>
                <a:pt x="6158368" y="4522967"/>
                <a:pt x="6015022" y="4556760"/>
              </a:cubicBezTo>
              <a:cubicBezTo>
                <a:pt x="5871676" y="4590553"/>
                <a:pt x="5809710" y="4522386"/>
                <a:pt x="5699114" y="4556760"/>
              </a:cubicBezTo>
              <a:cubicBezTo>
                <a:pt x="5588518" y="4591134"/>
                <a:pt x="5375421" y="4498235"/>
                <a:pt x="5210894" y="4556760"/>
              </a:cubicBezTo>
              <a:cubicBezTo>
                <a:pt x="5046367" y="4615285"/>
                <a:pt x="5007927" y="4554117"/>
                <a:pt x="4894987" y="4556760"/>
              </a:cubicBezTo>
              <a:cubicBezTo>
                <a:pt x="4782047" y="4559403"/>
                <a:pt x="4642444" y="4544643"/>
                <a:pt x="4579080" y="4556760"/>
              </a:cubicBezTo>
              <a:cubicBezTo>
                <a:pt x="4515716" y="4568877"/>
                <a:pt x="4165807" y="4486996"/>
                <a:pt x="3918547" y="4556760"/>
              </a:cubicBezTo>
              <a:cubicBezTo>
                <a:pt x="3671287" y="4626524"/>
                <a:pt x="3653094" y="4545169"/>
                <a:pt x="3516483" y="4556760"/>
              </a:cubicBezTo>
              <a:cubicBezTo>
                <a:pt x="3379872" y="4568351"/>
                <a:pt x="3138484" y="4543993"/>
                <a:pt x="2769793" y="4556760"/>
              </a:cubicBezTo>
              <a:cubicBezTo>
                <a:pt x="2401102" y="4569527"/>
                <a:pt x="2497053" y="4526183"/>
                <a:pt x="2367730" y="4556760"/>
              </a:cubicBezTo>
              <a:cubicBezTo>
                <a:pt x="2238407" y="4587337"/>
                <a:pt x="1970972" y="4539703"/>
                <a:pt x="1621040" y="4556760"/>
              </a:cubicBezTo>
              <a:cubicBezTo>
                <a:pt x="1271108" y="4573817"/>
                <a:pt x="986519" y="4472335"/>
                <a:pt x="759475" y="4556760"/>
              </a:cubicBezTo>
              <a:cubicBezTo>
                <a:pt x="331481" y="4605704"/>
                <a:pt x="60995" y="4124212"/>
                <a:pt x="0" y="3797285"/>
              </a:cubicBezTo>
              <a:cubicBezTo>
                <a:pt x="-28901" y="3578885"/>
                <a:pt x="47346" y="3389850"/>
                <a:pt x="0" y="3230227"/>
              </a:cubicBezTo>
              <a:cubicBezTo>
                <a:pt x="-47346" y="3070604"/>
                <a:pt x="13984" y="2903942"/>
                <a:pt x="0" y="2754304"/>
              </a:cubicBezTo>
              <a:cubicBezTo>
                <a:pt x="-13984" y="2604666"/>
                <a:pt x="59187" y="2389928"/>
                <a:pt x="0" y="2217624"/>
              </a:cubicBezTo>
              <a:cubicBezTo>
                <a:pt x="-59187" y="2045320"/>
                <a:pt x="29655" y="1858257"/>
                <a:pt x="0" y="1711322"/>
              </a:cubicBezTo>
              <a:cubicBezTo>
                <a:pt x="-29655" y="1564387"/>
                <a:pt x="30368" y="1394870"/>
                <a:pt x="0" y="1296155"/>
              </a:cubicBezTo>
              <a:cubicBezTo>
                <a:pt x="-30368" y="1197440"/>
                <a:pt x="22984" y="923932"/>
                <a:pt x="0" y="759475"/>
              </a:cubicBezTo>
              <a:close/>
            </a:path>
          </a:pathLst>
        </a:custGeom>
        <a:noFill/>
        <a:ln w="127000" cap="flat" cmpd="sng" algn="ctr">
          <a:solidFill>
            <a:srgbClr val="00CC99"/>
          </a:solidFill>
          <a:prstDash val="solid"/>
          <a:miter lim="800000"/>
          <a:extLst>
            <a:ext uri="{C807C97D-BFC1-408E-A445-0C87EB9F89A2}">
              <ask:lineSketchStyleProps xmlns:ask="http://schemas.microsoft.com/office/drawing/2018/sketchyshapes" sd="2970887918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nl-NL" sz="2000">
              <a:solidFill>
                <a:srgbClr val="00CC99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nl-NL" sz="2000">
              <a:solidFill>
                <a:srgbClr val="00CC99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nl-NL" sz="1100">
              <a:solidFill>
                <a:srgbClr val="00CC99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nl-NL" sz="1100">
              <a:solidFill>
                <a:srgbClr val="00CC99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21</xdr:col>
      <xdr:colOff>381000</xdr:colOff>
      <xdr:row>40</xdr:row>
      <xdr:rowOff>101600</xdr:rowOff>
    </xdr:from>
    <xdr:to>
      <xdr:col>39</xdr:col>
      <xdr:colOff>393700</xdr:colOff>
      <xdr:row>62</xdr:row>
      <xdr:rowOff>124460</xdr:rowOff>
    </xdr:to>
    <xdr:sp macro="" textlink="">
      <xdr:nvSpPr>
        <xdr:cNvPr id="6" name="Rechthoek: afgeronde hoeken 5">
          <a:extLst>
            <a:ext uri="{FF2B5EF4-FFF2-40B4-BE49-F238E27FC236}">
              <a16:creationId xmlns:a16="http://schemas.microsoft.com/office/drawing/2014/main" id="{4CA3EE89-A286-4D4D-9D05-7DAF817E90BF}"/>
            </a:ext>
          </a:extLst>
        </xdr:cNvPr>
        <xdr:cNvSpPr/>
      </xdr:nvSpPr>
      <xdr:spPr>
        <a:xfrm>
          <a:off x="15308580" y="11645900"/>
          <a:ext cx="11122660" cy="5387340"/>
        </a:xfrm>
        <a:custGeom>
          <a:avLst/>
          <a:gdLst>
            <a:gd name="csX0" fmla="*/ 0 w 11122660"/>
            <a:gd name="csY0" fmla="*/ 897908 h 5387340"/>
            <a:gd name="csX1" fmla="*/ 897908 w 11122660"/>
            <a:gd name="csY1" fmla="*/ 0 h 5387340"/>
            <a:gd name="csX2" fmla="*/ 1667373 w 11122660"/>
            <a:gd name="csY2" fmla="*/ 0 h 5387340"/>
            <a:gd name="csX3" fmla="*/ 1970495 w 11122660"/>
            <a:gd name="csY3" fmla="*/ 0 h 5387340"/>
            <a:gd name="csX4" fmla="*/ 2273617 w 11122660"/>
            <a:gd name="csY4" fmla="*/ 0 h 5387340"/>
            <a:gd name="csX5" fmla="*/ 2576740 w 11122660"/>
            <a:gd name="csY5" fmla="*/ 0 h 5387340"/>
            <a:gd name="csX6" fmla="*/ 3346205 w 11122660"/>
            <a:gd name="csY6" fmla="*/ 0 h 5387340"/>
            <a:gd name="csX7" fmla="*/ 3929132 w 11122660"/>
            <a:gd name="csY7" fmla="*/ 0 h 5387340"/>
            <a:gd name="csX8" fmla="*/ 4512060 w 11122660"/>
            <a:gd name="csY8" fmla="*/ 0 h 5387340"/>
            <a:gd name="csX9" fmla="*/ 4815182 w 11122660"/>
            <a:gd name="csY9" fmla="*/ 0 h 5387340"/>
            <a:gd name="csX10" fmla="*/ 5491379 w 11122660"/>
            <a:gd name="csY10" fmla="*/ 0 h 5387340"/>
            <a:gd name="csX11" fmla="*/ 6167575 w 11122660"/>
            <a:gd name="csY11" fmla="*/ 0 h 5387340"/>
            <a:gd name="csX12" fmla="*/ 6657234 w 11122660"/>
            <a:gd name="csY12" fmla="*/ 0 h 5387340"/>
            <a:gd name="csX13" fmla="*/ 6960357 w 11122660"/>
            <a:gd name="csY13" fmla="*/ 0 h 5387340"/>
            <a:gd name="csX14" fmla="*/ 7263479 w 11122660"/>
            <a:gd name="csY14" fmla="*/ 0 h 5387340"/>
            <a:gd name="csX15" fmla="*/ 7659870 w 11122660"/>
            <a:gd name="csY15" fmla="*/ 0 h 5387340"/>
            <a:gd name="csX16" fmla="*/ 8429335 w 11122660"/>
            <a:gd name="csY16" fmla="*/ 0 h 5387340"/>
            <a:gd name="csX17" fmla="*/ 8732457 w 11122660"/>
            <a:gd name="csY17" fmla="*/ 0 h 5387340"/>
            <a:gd name="csX18" fmla="*/ 9222116 w 11122660"/>
            <a:gd name="csY18" fmla="*/ 0 h 5387340"/>
            <a:gd name="csX19" fmla="*/ 9711776 w 11122660"/>
            <a:gd name="csY19" fmla="*/ 0 h 5387340"/>
            <a:gd name="csX20" fmla="*/ 10224752 w 11122660"/>
            <a:gd name="csY20" fmla="*/ 0 h 5387340"/>
            <a:gd name="csX21" fmla="*/ 11122660 w 11122660"/>
            <a:gd name="csY21" fmla="*/ 897908 h 5387340"/>
            <a:gd name="csX22" fmla="*/ 11122660 w 11122660"/>
            <a:gd name="csY22" fmla="*/ 1388750 h 5387340"/>
            <a:gd name="csX23" fmla="*/ 11122660 w 11122660"/>
            <a:gd name="csY23" fmla="*/ 2059167 h 5387340"/>
            <a:gd name="csX24" fmla="*/ 11122660 w 11122660"/>
            <a:gd name="csY24" fmla="*/ 2550009 h 5387340"/>
            <a:gd name="csX25" fmla="*/ 11122660 w 11122660"/>
            <a:gd name="csY25" fmla="*/ 3220427 h 5387340"/>
            <a:gd name="csX26" fmla="*/ 11122660 w 11122660"/>
            <a:gd name="csY26" fmla="*/ 3854929 h 5387340"/>
            <a:gd name="csX27" fmla="*/ 11122660 w 11122660"/>
            <a:gd name="csY27" fmla="*/ 4489432 h 5387340"/>
            <a:gd name="csX28" fmla="*/ 10224752 w 11122660"/>
            <a:gd name="csY28" fmla="*/ 5387340 h 5387340"/>
            <a:gd name="csX29" fmla="*/ 9828361 w 11122660"/>
            <a:gd name="csY29" fmla="*/ 5387340 h 5387340"/>
            <a:gd name="csX30" fmla="*/ 9431970 w 11122660"/>
            <a:gd name="csY30" fmla="*/ 5387340 h 5387340"/>
            <a:gd name="csX31" fmla="*/ 8942311 w 11122660"/>
            <a:gd name="csY31" fmla="*/ 5387340 h 5387340"/>
            <a:gd name="csX32" fmla="*/ 8639189 w 11122660"/>
            <a:gd name="csY32" fmla="*/ 5387340 h 5387340"/>
            <a:gd name="csX33" fmla="*/ 8149529 w 11122660"/>
            <a:gd name="csY33" fmla="*/ 5387340 h 5387340"/>
            <a:gd name="csX34" fmla="*/ 7846407 w 11122660"/>
            <a:gd name="csY34" fmla="*/ 5387340 h 5387340"/>
            <a:gd name="csX35" fmla="*/ 7543284 w 11122660"/>
            <a:gd name="csY35" fmla="*/ 5387340 h 5387340"/>
            <a:gd name="csX36" fmla="*/ 6867088 w 11122660"/>
            <a:gd name="csY36" fmla="*/ 5387340 h 5387340"/>
            <a:gd name="csX37" fmla="*/ 6470697 w 11122660"/>
            <a:gd name="csY37" fmla="*/ 5387340 h 5387340"/>
            <a:gd name="csX38" fmla="*/ 5701233 w 11122660"/>
            <a:gd name="csY38" fmla="*/ 5387340 h 5387340"/>
            <a:gd name="csX39" fmla="*/ 5304842 w 11122660"/>
            <a:gd name="csY39" fmla="*/ 5387340 h 5387340"/>
            <a:gd name="csX40" fmla="*/ 4535377 w 11122660"/>
            <a:gd name="csY40" fmla="*/ 5387340 h 5387340"/>
            <a:gd name="csX41" fmla="*/ 3952449 w 11122660"/>
            <a:gd name="csY41" fmla="*/ 5387340 h 5387340"/>
            <a:gd name="csX42" fmla="*/ 3556059 w 11122660"/>
            <a:gd name="csY42" fmla="*/ 5387340 h 5387340"/>
            <a:gd name="csX43" fmla="*/ 2879862 w 11122660"/>
            <a:gd name="csY43" fmla="*/ 5387340 h 5387340"/>
            <a:gd name="csX44" fmla="*/ 2576740 w 11122660"/>
            <a:gd name="csY44" fmla="*/ 5387340 h 5387340"/>
            <a:gd name="csX45" fmla="*/ 2087081 w 11122660"/>
            <a:gd name="csY45" fmla="*/ 5387340 h 5387340"/>
            <a:gd name="csX46" fmla="*/ 1410884 w 11122660"/>
            <a:gd name="csY46" fmla="*/ 5387340 h 5387340"/>
            <a:gd name="csX47" fmla="*/ 897908 w 11122660"/>
            <a:gd name="csY47" fmla="*/ 5387340 h 5387340"/>
            <a:gd name="csX48" fmla="*/ 0 w 11122660"/>
            <a:gd name="csY48" fmla="*/ 4489432 h 5387340"/>
            <a:gd name="csX49" fmla="*/ 0 w 11122660"/>
            <a:gd name="csY49" fmla="*/ 3890845 h 5387340"/>
            <a:gd name="csX50" fmla="*/ 0 w 11122660"/>
            <a:gd name="csY50" fmla="*/ 3364088 h 5387340"/>
            <a:gd name="csX51" fmla="*/ 0 w 11122660"/>
            <a:gd name="csY51" fmla="*/ 2873246 h 5387340"/>
            <a:gd name="csX52" fmla="*/ 0 w 11122660"/>
            <a:gd name="csY52" fmla="*/ 2202828 h 5387340"/>
            <a:gd name="csX53" fmla="*/ 0 w 11122660"/>
            <a:gd name="csY53" fmla="*/ 1676072 h 5387340"/>
            <a:gd name="csX54" fmla="*/ 0 w 11122660"/>
            <a:gd name="csY54" fmla="*/ 897908 h 5387340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  <a:cxn ang="0">
              <a:pos x="csX47" y="csY47"/>
            </a:cxn>
            <a:cxn ang="0">
              <a:pos x="csX48" y="csY48"/>
            </a:cxn>
            <a:cxn ang="0">
              <a:pos x="csX49" y="csY49"/>
            </a:cxn>
            <a:cxn ang="0">
              <a:pos x="csX50" y="csY50"/>
            </a:cxn>
            <a:cxn ang="0">
              <a:pos x="csX51" y="csY51"/>
            </a:cxn>
            <a:cxn ang="0">
              <a:pos x="csX52" y="csY52"/>
            </a:cxn>
            <a:cxn ang="0">
              <a:pos x="csX53" y="csY53"/>
            </a:cxn>
            <a:cxn ang="0">
              <a:pos x="csX54" y="csY54"/>
            </a:cxn>
          </a:cxnLst>
          <a:rect l="l" t="t" r="r" b="b"/>
          <a:pathLst>
            <a:path w="11122660" h="5387340" extrusionOk="0">
              <a:moveTo>
                <a:pt x="0" y="897908"/>
              </a:moveTo>
              <a:cubicBezTo>
                <a:pt x="-122875" y="350916"/>
                <a:pt x="393562" y="-145254"/>
                <a:pt x="897908" y="0"/>
              </a:cubicBezTo>
              <a:cubicBezTo>
                <a:pt x="1191042" y="-5878"/>
                <a:pt x="1368446" y="42332"/>
                <a:pt x="1667373" y="0"/>
              </a:cubicBezTo>
              <a:cubicBezTo>
                <a:pt x="1966300" y="-42332"/>
                <a:pt x="1821014" y="1781"/>
                <a:pt x="1970495" y="0"/>
              </a:cubicBezTo>
              <a:cubicBezTo>
                <a:pt x="2119976" y="-1781"/>
                <a:pt x="2134429" y="29613"/>
                <a:pt x="2273617" y="0"/>
              </a:cubicBezTo>
              <a:cubicBezTo>
                <a:pt x="2412805" y="-29613"/>
                <a:pt x="2485871" y="30811"/>
                <a:pt x="2576740" y="0"/>
              </a:cubicBezTo>
              <a:cubicBezTo>
                <a:pt x="2667609" y="-30811"/>
                <a:pt x="3117722" y="78355"/>
                <a:pt x="3346205" y="0"/>
              </a:cubicBezTo>
              <a:cubicBezTo>
                <a:pt x="3574688" y="-78355"/>
                <a:pt x="3772105" y="26463"/>
                <a:pt x="3929132" y="0"/>
              </a:cubicBezTo>
              <a:cubicBezTo>
                <a:pt x="4086159" y="-26463"/>
                <a:pt x="4332966" y="14968"/>
                <a:pt x="4512060" y="0"/>
              </a:cubicBezTo>
              <a:cubicBezTo>
                <a:pt x="4691154" y="-14968"/>
                <a:pt x="4698015" y="15331"/>
                <a:pt x="4815182" y="0"/>
              </a:cubicBezTo>
              <a:cubicBezTo>
                <a:pt x="4932349" y="-15331"/>
                <a:pt x="5179186" y="60527"/>
                <a:pt x="5491379" y="0"/>
              </a:cubicBezTo>
              <a:cubicBezTo>
                <a:pt x="5803572" y="-60527"/>
                <a:pt x="5960337" y="78505"/>
                <a:pt x="6167575" y="0"/>
              </a:cubicBezTo>
              <a:cubicBezTo>
                <a:pt x="6374813" y="-78505"/>
                <a:pt x="6482207" y="31490"/>
                <a:pt x="6657234" y="0"/>
              </a:cubicBezTo>
              <a:cubicBezTo>
                <a:pt x="6832261" y="-31490"/>
                <a:pt x="6859096" y="34087"/>
                <a:pt x="6960357" y="0"/>
              </a:cubicBezTo>
              <a:cubicBezTo>
                <a:pt x="7061618" y="-34087"/>
                <a:pt x="7152708" y="342"/>
                <a:pt x="7263479" y="0"/>
              </a:cubicBezTo>
              <a:cubicBezTo>
                <a:pt x="7374250" y="-342"/>
                <a:pt x="7528056" y="46240"/>
                <a:pt x="7659870" y="0"/>
              </a:cubicBezTo>
              <a:cubicBezTo>
                <a:pt x="7791684" y="-46240"/>
                <a:pt x="8098863" y="73025"/>
                <a:pt x="8429335" y="0"/>
              </a:cubicBezTo>
              <a:cubicBezTo>
                <a:pt x="8759808" y="-73025"/>
                <a:pt x="8618820" y="21905"/>
                <a:pt x="8732457" y="0"/>
              </a:cubicBezTo>
              <a:cubicBezTo>
                <a:pt x="8846094" y="-21905"/>
                <a:pt x="9094841" y="20345"/>
                <a:pt x="9222116" y="0"/>
              </a:cubicBezTo>
              <a:cubicBezTo>
                <a:pt x="9349391" y="-20345"/>
                <a:pt x="9590908" y="10075"/>
                <a:pt x="9711776" y="0"/>
              </a:cubicBezTo>
              <a:cubicBezTo>
                <a:pt x="9832644" y="-10075"/>
                <a:pt x="10114271" y="23677"/>
                <a:pt x="10224752" y="0"/>
              </a:cubicBezTo>
              <a:cubicBezTo>
                <a:pt x="10741191" y="12188"/>
                <a:pt x="11084303" y="525344"/>
                <a:pt x="11122660" y="897908"/>
              </a:cubicBezTo>
              <a:cubicBezTo>
                <a:pt x="11140526" y="1041044"/>
                <a:pt x="11082575" y="1250647"/>
                <a:pt x="11122660" y="1388750"/>
              </a:cubicBezTo>
              <a:cubicBezTo>
                <a:pt x="11162745" y="1526853"/>
                <a:pt x="11109364" y="1785685"/>
                <a:pt x="11122660" y="2059167"/>
              </a:cubicBezTo>
              <a:cubicBezTo>
                <a:pt x="11135956" y="2332649"/>
                <a:pt x="11120311" y="2338679"/>
                <a:pt x="11122660" y="2550009"/>
              </a:cubicBezTo>
              <a:cubicBezTo>
                <a:pt x="11125009" y="2761339"/>
                <a:pt x="11043207" y="2967026"/>
                <a:pt x="11122660" y="3220427"/>
              </a:cubicBezTo>
              <a:cubicBezTo>
                <a:pt x="11202113" y="3473828"/>
                <a:pt x="11046834" y="3584318"/>
                <a:pt x="11122660" y="3854929"/>
              </a:cubicBezTo>
              <a:cubicBezTo>
                <a:pt x="11198486" y="4125540"/>
                <a:pt x="11087989" y="4232086"/>
                <a:pt x="11122660" y="4489432"/>
              </a:cubicBezTo>
              <a:cubicBezTo>
                <a:pt x="11255483" y="4919039"/>
                <a:pt x="10681688" y="5357977"/>
                <a:pt x="10224752" y="5387340"/>
              </a:cubicBezTo>
              <a:cubicBezTo>
                <a:pt x="10125477" y="5422264"/>
                <a:pt x="9989004" y="5366586"/>
                <a:pt x="9828361" y="5387340"/>
              </a:cubicBezTo>
              <a:cubicBezTo>
                <a:pt x="9667718" y="5408094"/>
                <a:pt x="9585212" y="5358806"/>
                <a:pt x="9431970" y="5387340"/>
              </a:cubicBezTo>
              <a:cubicBezTo>
                <a:pt x="9278728" y="5415874"/>
                <a:pt x="9163715" y="5379478"/>
                <a:pt x="8942311" y="5387340"/>
              </a:cubicBezTo>
              <a:cubicBezTo>
                <a:pt x="8720907" y="5395202"/>
                <a:pt x="8754959" y="5379401"/>
                <a:pt x="8639189" y="5387340"/>
              </a:cubicBezTo>
              <a:cubicBezTo>
                <a:pt x="8523419" y="5395279"/>
                <a:pt x="8356262" y="5330197"/>
                <a:pt x="8149529" y="5387340"/>
              </a:cubicBezTo>
              <a:cubicBezTo>
                <a:pt x="7942796" y="5444483"/>
                <a:pt x="7974431" y="5360068"/>
                <a:pt x="7846407" y="5387340"/>
              </a:cubicBezTo>
              <a:cubicBezTo>
                <a:pt x="7718383" y="5414612"/>
                <a:pt x="7686616" y="5352586"/>
                <a:pt x="7543284" y="5387340"/>
              </a:cubicBezTo>
              <a:cubicBezTo>
                <a:pt x="7399952" y="5422094"/>
                <a:pt x="7034691" y="5385601"/>
                <a:pt x="6867088" y="5387340"/>
              </a:cubicBezTo>
              <a:cubicBezTo>
                <a:pt x="6699485" y="5389079"/>
                <a:pt x="6563667" y="5379772"/>
                <a:pt x="6470697" y="5387340"/>
              </a:cubicBezTo>
              <a:cubicBezTo>
                <a:pt x="6377727" y="5394908"/>
                <a:pt x="6067383" y="5365774"/>
                <a:pt x="5701233" y="5387340"/>
              </a:cubicBezTo>
              <a:cubicBezTo>
                <a:pt x="5335083" y="5408906"/>
                <a:pt x="5445265" y="5365663"/>
                <a:pt x="5304842" y="5387340"/>
              </a:cubicBezTo>
              <a:cubicBezTo>
                <a:pt x="5164419" y="5409017"/>
                <a:pt x="4720643" y="5378466"/>
                <a:pt x="4535377" y="5387340"/>
              </a:cubicBezTo>
              <a:cubicBezTo>
                <a:pt x="4350112" y="5396214"/>
                <a:pt x="4086179" y="5381154"/>
                <a:pt x="3952449" y="5387340"/>
              </a:cubicBezTo>
              <a:cubicBezTo>
                <a:pt x="3818719" y="5393526"/>
                <a:pt x="3697756" y="5374394"/>
                <a:pt x="3556059" y="5387340"/>
              </a:cubicBezTo>
              <a:cubicBezTo>
                <a:pt x="3414362" y="5400286"/>
                <a:pt x="3027413" y="5312945"/>
                <a:pt x="2879862" y="5387340"/>
              </a:cubicBezTo>
              <a:cubicBezTo>
                <a:pt x="2732311" y="5461735"/>
                <a:pt x="2725060" y="5352121"/>
                <a:pt x="2576740" y="5387340"/>
              </a:cubicBezTo>
              <a:cubicBezTo>
                <a:pt x="2428420" y="5422559"/>
                <a:pt x="2306159" y="5331238"/>
                <a:pt x="2087081" y="5387340"/>
              </a:cubicBezTo>
              <a:cubicBezTo>
                <a:pt x="1868003" y="5443442"/>
                <a:pt x="1585130" y="5357290"/>
                <a:pt x="1410884" y="5387340"/>
              </a:cubicBezTo>
              <a:cubicBezTo>
                <a:pt x="1236638" y="5417390"/>
                <a:pt x="1119787" y="5344285"/>
                <a:pt x="897908" y="5387340"/>
              </a:cubicBezTo>
              <a:cubicBezTo>
                <a:pt x="342630" y="5315582"/>
                <a:pt x="63436" y="5046872"/>
                <a:pt x="0" y="4489432"/>
              </a:cubicBezTo>
              <a:cubicBezTo>
                <a:pt x="-25171" y="4351766"/>
                <a:pt x="63423" y="4036905"/>
                <a:pt x="0" y="3890845"/>
              </a:cubicBezTo>
              <a:cubicBezTo>
                <a:pt x="-63423" y="3744785"/>
                <a:pt x="4605" y="3501512"/>
                <a:pt x="0" y="3364088"/>
              </a:cubicBezTo>
              <a:cubicBezTo>
                <a:pt x="-4605" y="3226664"/>
                <a:pt x="16503" y="3083293"/>
                <a:pt x="0" y="2873246"/>
              </a:cubicBezTo>
              <a:cubicBezTo>
                <a:pt x="-16503" y="2663199"/>
                <a:pt x="10950" y="2379777"/>
                <a:pt x="0" y="2202828"/>
              </a:cubicBezTo>
              <a:cubicBezTo>
                <a:pt x="-10950" y="2025879"/>
                <a:pt x="27693" y="1840012"/>
                <a:pt x="0" y="1676072"/>
              </a:cubicBezTo>
              <a:cubicBezTo>
                <a:pt x="-27693" y="1512132"/>
                <a:pt x="9477" y="1057620"/>
                <a:pt x="0" y="897908"/>
              </a:cubicBezTo>
              <a:close/>
            </a:path>
          </a:pathLst>
        </a:custGeom>
        <a:noFill/>
        <a:ln w="127000" cap="flat" cmpd="sng" algn="ctr">
          <a:solidFill>
            <a:srgbClr val="00CC99"/>
          </a:solidFill>
          <a:prstDash val="solid"/>
          <a:miter lim="800000"/>
          <a:extLst>
            <a:ext uri="{C807C97D-BFC1-408E-A445-0C87EB9F89A2}">
              <ask:lineSketchStyleProps xmlns:ask="http://schemas.microsoft.com/office/drawing/2018/sketchyshapes" sd="2970887918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nl-NL" sz="2000">
              <a:solidFill>
                <a:srgbClr val="00CC99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nl-NL" sz="2000">
              <a:solidFill>
                <a:srgbClr val="00CC99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nl-NL" sz="1100">
              <a:solidFill>
                <a:srgbClr val="00CC99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nl-NL" sz="1100">
              <a:solidFill>
                <a:srgbClr val="00CC99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22</xdr:col>
      <xdr:colOff>455285</xdr:colOff>
      <xdr:row>63</xdr:row>
      <xdr:rowOff>105089</xdr:rowOff>
    </xdr:from>
    <xdr:to>
      <xdr:col>38</xdr:col>
      <xdr:colOff>145046</xdr:colOff>
      <xdr:row>80</xdr:row>
      <xdr:rowOff>105994</xdr:rowOff>
    </xdr:to>
    <xdr:sp macro="" textlink="">
      <xdr:nvSpPr>
        <xdr:cNvPr id="7" name="Rechthoek 6">
          <a:extLst>
            <a:ext uri="{FF2B5EF4-FFF2-40B4-BE49-F238E27FC236}">
              <a16:creationId xmlns:a16="http://schemas.microsoft.com/office/drawing/2014/main" id="{6EF449E9-2377-48A2-802E-47B45F5E72B9}"/>
            </a:ext>
          </a:extLst>
        </xdr:cNvPr>
        <xdr:cNvSpPr/>
      </xdr:nvSpPr>
      <xdr:spPr>
        <a:xfrm rot="336433">
          <a:off x="15977225" y="17257709"/>
          <a:ext cx="9565281" cy="4146185"/>
        </a:xfrm>
        <a:custGeom>
          <a:avLst/>
          <a:gdLst>
            <a:gd name="csX0" fmla="*/ 0 w 9565281"/>
            <a:gd name="csY0" fmla="*/ 0 h 4146185"/>
            <a:gd name="csX1" fmla="*/ 9565281 w 9565281"/>
            <a:gd name="csY1" fmla="*/ 0 h 4146185"/>
            <a:gd name="csX2" fmla="*/ 9565281 w 9565281"/>
            <a:gd name="csY2" fmla="*/ 4146185 h 4146185"/>
            <a:gd name="csX3" fmla="*/ 0 w 9565281"/>
            <a:gd name="csY3" fmla="*/ 4146185 h 4146185"/>
            <a:gd name="csX4" fmla="*/ 0 w 9565281"/>
            <a:gd name="csY4" fmla="*/ 0 h 4146185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</a:cxnLst>
          <a:rect l="l" t="t" r="r" b="b"/>
          <a:pathLst>
            <a:path w="9565281" h="4146185" extrusionOk="0">
              <a:moveTo>
                <a:pt x="0" y="0"/>
              </a:moveTo>
              <a:cubicBezTo>
                <a:pt x="4039313" y="-74274"/>
                <a:pt x="6685206" y="-120669"/>
                <a:pt x="9565281" y="0"/>
              </a:cubicBezTo>
              <a:cubicBezTo>
                <a:pt x="9718380" y="549300"/>
                <a:pt x="9413287" y="3722893"/>
                <a:pt x="9565281" y="4146185"/>
              </a:cubicBezTo>
              <a:cubicBezTo>
                <a:pt x="8439840" y="4269323"/>
                <a:pt x="2860745" y="4207170"/>
                <a:pt x="0" y="4146185"/>
              </a:cubicBezTo>
              <a:cubicBezTo>
                <a:pt x="-129013" y="3421361"/>
                <a:pt x="-29966" y="1884583"/>
                <a:pt x="0" y="0"/>
              </a:cubicBezTo>
              <a:close/>
            </a:path>
          </a:pathLst>
        </a:custGeom>
        <a:noFill/>
        <a:ln w="127000">
          <a:solidFill>
            <a:schemeClr val="accent6"/>
          </a:solidFill>
          <a:prstDash val="sysDash"/>
          <a:extLst>
            <a:ext uri="{C807C97D-BFC1-408E-A445-0C87EB9F89A2}">
              <ask:lineSketchStyleProps xmlns:ask="http://schemas.microsoft.com/office/drawing/2018/sketchyshapes" sd="484595453">
                <a:prstGeom prst="rect">
                  <a:avLst/>
                </a:prstGeom>
                <ask:type>
                  <ask:lineSketchCurved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oneCellAnchor>
    <xdr:from>
      <xdr:col>22</xdr:col>
      <xdr:colOff>83820</xdr:colOff>
      <xdr:row>41</xdr:row>
      <xdr:rowOff>40641</xdr:rowOff>
    </xdr:from>
    <xdr:ext cx="3787140" cy="784860"/>
    <xdr:sp macro="" textlink="">
      <xdr:nvSpPr>
        <xdr:cNvPr id="8" name="Tekstvak 7">
          <a:extLst>
            <a:ext uri="{FF2B5EF4-FFF2-40B4-BE49-F238E27FC236}">
              <a16:creationId xmlns:a16="http://schemas.microsoft.com/office/drawing/2014/main" id="{91B486B4-3682-49CD-8A14-BBF2AEDF01D0}"/>
            </a:ext>
          </a:extLst>
        </xdr:cNvPr>
        <xdr:cNvSpPr txBox="1"/>
      </xdr:nvSpPr>
      <xdr:spPr>
        <a:xfrm>
          <a:off x="15605760" y="11828781"/>
          <a:ext cx="3787140" cy="7848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3600">
              <a:latin typeface="Aptos Slab ExtraBold" panose="020B0004020202020204" pitchFamily="34" charset="0"/>
            </a:rPr>
            <a:t>Dit wil ik</a:t>
          </a:r>
          <a:r>
            <a:rPr lang="nl-NL" sz="3600" baseline="0">
              <a:latin typeface="Aptos Slab ExtraBold" panose="020B0004020202020204" pitchFamily="34" charset="0"/>
            </a:rPr>
            <a:t> leren:</a:t>
          </a:r>
        </a:p>
        <a:p>
          <a:endParaRPr lang="nl-NL" sz="3600">
            <a:latin typeface="Aptos Slab ExtraBold" panose="020B0004020202020204" pitchFamily="34" charset="0"/>
          </a:endParaRPr>
        </a:p>
      </xdr:txBody>
    </xdr:sp>
    <xdr:clientData/>
  </xdr:oneCellAnchor>
  <xdr:oneCellAnchor>
    <xdr:from>
      <xdr:col>23</xdr:col>
      <xdr:colOff>374280</xdr:colOff>
      <xdr:row>63</xdr:row>
      <xdr:rowOff>54580</xdr:rowOff>
    </xdr:from>
    <xdr:ext cx="3886513" cy="833109"/>
    <xdr:sp macro="" textlink="">
      <xdr:nvSpPr>
        <xdr:cNvPr id="9" name="Tekstvak 8">
          <a:extLst>
            <a:ext uri="{FF2B5EF4-FFF2-40B4-BE49-F238E27FC236}">
              <a16:creationId xmlns:a16="http://schemas.microsoft.com/office/drawing/2014/main" id="{BA44764D-C311-4203-947E-22750CD7A5D9}"/>
            </a:ext>
          </a:extLst>
        </xdr:cNvPr>
        <xdr:cNvSpPr txBox="1"/>
      </xdr:nvSpPr>
      <xdr:spPr>
        <a:xfrm rot="339370">
          <a:off x="16490580" y="17207200"/>
          <a:ext cx="3886513" cy="8331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3600" baseline="0">
              <a:latin typeface="Aptos Slab ExtraBold" panose="020B0004020202020204" pitchFamily="34" charset="0"/>
            </a:rPr>
            <a:t>Zo ga ik dat doen:</a:t>
          </a:r>
        </a:p>
        <a:p>
          <a:endParaRPr lang="nl-NL" sz="3600">
            <a:latin typeface="Aptos Slab ExtraBold" panose="020B0004020202020204" pitchFamily="34" charset="0"/>
          </a:endParaRPr>
        </a:p>
      </xdr:txBody>
    </xdr:sp>
    <xdr:clientData/>
  </xdr:oneCellAnchor>
  <xdr:oneCellAnchor>
    <xdr:from>
      <xdr:col>7</xdr:col>
      <xdr:colOff>218039</xdr:colOff>
      <xdr:row>99</xdr:row>
      <xdr:rowOff>228723</xdr:rowOff>
    </xdr:from>
    <xdr:ext cx="4545192" cy="762000"/>
    <xdr:sp macro="" textlink="">
      <xdr:nvSpPr>
        <xdr:cNvPr id="10" name="Tekstvak 9">
          <a:extLst>
            <a:ext uri="{FF2B5EF4-FFF2-40B4-BE49-F238E27FC236}">
              <a16:creationId xmlns:a16="http://schemas.microsoft.com/office/drawing/2014/main" id="{421D05BE-F20F-402A-8D9B-3B455E700974}"/>
            </a:ext>
          </a:extLst>
        </xdr:cNvPr>
        <xdr:cNvSpPr txBox="1"/>
      </xdr:nvSpPr>
      <xdr:spPr>
        <a:xfrm rot="354679">
          <a:off x="6824579" y="26159583"/>
          <a:ext cx="4545192" cy="762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3600" baseline="0">
              <a:latin typeface="Aptos Slab ExtraBold" panose="020B0004020202020204" pitchFamily="34" charset="0"/>
            </a:rPr>
            <a:t>Leuke opdracht(en):</a:t>
          </a:r>
        </a:p>
        <a:p>
          <a:endParaRPr lang="nl-NL" sz="3600">
            <a:latin typeface="Aptos Slab ExtraBold" panose="020B0004020202020204" pitchFamily="34" charset="0"/>
          </a:endParaRPr>
        </a:p>
      </xdr:txBody>
    </xdr:sp>
    <xdr:clientData/>
  </xdr:oneCellAnchor>
  <xdr:oneCellAnchor>
    <xdr:from>
      <xdr:col>6</xdr:col>
      <xdr:colOff>152135</xdr:colOff>
      <xdr:row>116</xdr:row>
      <xdr:rowOff>52724</xdr:rowOff>
    </xdr:from>
    <xdr:ext cx="4393624" cy="746760"/>
    <xdr:sp macro="" textlink="">
      <xdr:nvSpPr>
        <xdr:cNvPr id="11" name="Tekstvak 10">
          <a:extLst>
            <a:ext uri="{FF2B5EF4-FFF2-40B4-BE49-F238E27FC236}">
              <a16:creationId xmlns:a16="http://schemas.microsoft.com/office/drawing/2014/main" id="{2DB5B621-C18A-4C90-A00E-52C930D7E64F}"/>
            </a:ext>
          </a:extLst>
        </xdr:cNvPr>
        <xdr:cNvSpPr txBox="1"/>
      </xdr:nvSpPr>
      <xdr:spPr>
        <a:xfrm rot="21378443">
          <a:off x="6164315" y="30128864"/>
          <a:ext cx="4393624" cy="746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3600">
              <a:latin typeface="Aptos Slab ExtraBold" panose="020B0004020202020204" pitchFamily="34" charset="0"/>
            </a:rPr>
            <a:t>Dit wil</a:t>
          </a:r>
          <a:r>
            <a:rPr lang="nl-NL" sz="3600" baseline="0">
              <a:latin typeface="Aptos Slab ExtraBold" panose="020B0004020202020204" pitchFamily="34" charset="0"/>
            </a:rPr>
            <a:t> ik nog kwijt:</a:t>
          </a:r>
        </a:p>
        <a:p>
          <a:endParaRPr lang="nl-NL" sz="3600">
            <a:latin typeface="Aptos Slab ExtraBold" panose="020B0004020202020204" pitchFamily="34" charset="0"/>
          </a:endParaRPr>
        </a:p>
      </xdr:txBody>
    </xdr:sp>
    <xdr:clientData/>
  </xdr:oneCellAnchor>
  <xdr:oneCellAnchor>
    <xdr:from>
      <xdr:col>23</xdr:col>
      <xdr:colOff>523086</xdr:colOff>
      <xdr:row>100</xdr:row>
      <xdr:rowOff>176362</xdr:rowOff>
    </xdr:from>
    <xdr:ext cx="5055936" cy="836922"/>
    <xdr:sp macro="" textlink="">
      <xdr:nvSpPr>
        <xdr:cNvPr id="12" name="Tekstvak 11">
          <a:extLst>
            <a:ext uri="{FF2B5EF4-FFF2-40B4-BE49-F238E27FC236}">
              <a16:creationId xmlns:a16="http://schemas.microsoft.com/office/drawing/2014/main" id="{901B24DF-FE1D-429A-B5F4-3CF474D7F789}"/>
            </a:ext>
          </a:extLst>
        </xdr:cNvPr>
        <xdr:cNvSpPr txBox="1"/>
      </xdr:nvSpPr>
      <xdr:spPr>
        <a:xfrm rot="21333422">
          <a:off x="16639386" y="26351062"/>
          <a:ext cx="5055936" cy="8369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3600" baseline="0">
              <a:latin typeface="Aptos Slab ExtraBold" panose="020B0004020202020204" pitchFamily="34" charset="0"/>
            </a:rPr>
            <a:t>Ik word geholpen door:</a:t>
          </a:r>
        </a:p>
        <a:p>
          <a:endParaRPr lang="nl-NL" sz="3600">
            <a:latin typeface="Aptos Slab ExtraBold" panose="020B0004020202020204" pitchFamily="34" charset="0"/>
          </a:endParaRPr>
        </a:p>
      </xdr:txBody>
    </xdr:sp>
    <xdr:clientData/>
  </xdr:oneCellAnchor>
  <xdr:oneCellAnchor>
    <xdr:from>
      <xdr:col>23</xdr:col>
      <xdr:colOff>355600</xdr:colOff>
      <xdr:row>114</xdr:row>
      <xdr:rowOff>167640</xdr:rowOff>
    </xdr:from>
    <xdr:ext cx="6630661" cy="3896360"/>
    <xdr:sp macro="" textlink="">
      <xdr:nvSpPr>
        <xdr:cNvPr id="13" name="Tekstvak 12">
          <a:extLst>
            <a:ext uri="{FF2B5EF4-FFF2-40B4-BE49-F238E27FC236}">
              <a16:creationId xmlns:a16="http://schemas.microsoft.com/office/drawing/2014/main" id="{A5A7380F-838E-4602-8910-86D87690BD3E}"/>
            </a:ext>
          </a:extLst>
        </xdr:cNvPr>
        <xdr:cNvSpPr txBox="1"/>
      </xdr:nvSpPr>
      <xdr:spPr>
        <a:xfrm>
          <a:off x="16471900" y="29756100"/>
          <a:ext cx="6630661" cy="38963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3600" baseline="0">
              <a:latin typeface="Aptos Slab ExtraBold" panose="020B0004020202020204" pitchFamily="34" charset="0"/>
            </a:rPr>
            <a:t>Zo kun je zien dat het is gelukt:</a:t>
          </a:r>
        </a:p>
        <a:p>
          <a:endParaRPr lang="nl-NL" sz="3600" baseline="0">
            <a:latin typeface="Aptos Slab ExtraBold" panose="020B0004020202020204" pitchFamily="34" charset="0"/>
          </a:endParaRPr>
        </a:p>
        <a:p>
          <a:endParaRPr lang="nl-NL" sz="3600" baseline="0">
            <a:latin typeface="Aptos Slab ExtraBold" panose="020B0004020202020204" pitchFamily="34" charset="0"/>
          </a:endParaRPr>
        </a:p>
        <a:p>
          <a:endParaRPr lang="nl-NL" sz="3600" baseline="0">
            <a:latin typeface="Aptos Slab ExtraBold" panose="020B0004020202020204" pitchFamily="34" charset="0"/>
          </a:endParaRPr>
        </a:p>
        <a:p>
          <a:endParaRPr lang="nl-NL" sz="2000" baseline="0">
            <a:latin typeface="Aptos Slab ExtraBold" panose="020B0004020202020204" pitchFamily="34" charset="0"/>
          </a:endParaRPr>
        </a:p>
        <a:p>
          <a:endParaRPr lang="nl-NL" sz="2000" baseline="0">
            <a:latin typeface="Aptos Slab ExtraBold" panose="020B0004020202020204" pitchFamily="34" charset="0"/>
          </a:endParaRPr>
        </a:p>
        <a:p>
          <a:endParaRPr lang="nl-NL" sz="2000" baseline="0">
            <a:latin typeface="Aptos Slab ExtraBold" panose="020B0004020202020204" pitchFamily="34" charset="0"/>
          </a:endParaRPr>
        </a:p>
        <a:p>
          <a:r>
            <a:rPr lang="nl-NL" sz="3600" baseline="0">
              <a:latin typeface="Aptos Slab ExtraBold" panose="020B0004020202020204" pitchFamily="34" charset="0"/>
            </a:rPr>
            <a:t>Datum:</a:t>
          </a:r>
        </a:p>
        <a:p>
          <a:endParaRPr lang="nl-NL" sz="4000"/>
        </a:p>
      </xdr:txBody>
    </xdr:sp>
    <xdr:clientData/>
  </xdr:oneCellAnchor>
  <xdr:twoCellAnchor>
    <xdr:from>
      <xdr:col>23</xdr:col>
      <xdr:colOff>356111</xdr:colOff>
      <xdr:row>99</xdr:row>
      <xdr:rowOff>174655</xdr:rowOff>
    </xdr:from>
    <xdr:to>
      <xdr:col>39</xdr:col>
      <xdr:colOff>458237</xdr:colOff>
      <xdr:row>112</xdr:row>
      <xdr:rowOff>86942</xdr:rowOff>
    </xdr:to>
    <xdr:sp macro="" textlink="">
      <xdr:nvSpPr>
        <xdr:cNvPr id="14" name="Rechthoek 13">
          <a:extLst>
            <a:ext uri="{FF2B5EF4-FFF2-40B4-BE49-F238E27FC236}">
              <a16:creationId xmlns:a16="http://schemas.microsoft.com/office/drawing/2014/main" id="{2452E862-2980-4082-BC61-68B902BE14D5}"/>
            </a:ext>
          </a:extLst>
        </xdr:cNvPr>
        <xdr:cNvSpPr/>
      </xdr:nvSpPr>
      <xdr:spPr>
        <a:xfrm rot="21395945">
          <a:off x="16472411" y="26105515"/>
          <a:ext cx="10023366" cy="3082207"/>
        </a:xfrm>
        <a:custGeom>
          <a:avLst/>
          <a:gdLst>
            <a:gd name="csX0" fmla="*/ 0 w 10023366"/>
            <a:gd name="csY0" fmla="*/ 0 h 3082207"/>
            <a:gd name="csX1" fmla="*/ 288909 w 10023366"/>
            <a:gd name="csY1" fmla="*/ 0 h 3082207"/>
            <a:gd name="csX2" fmla="*/ 577818 w 10023366"/>
            <a:gd name="csY2" fmla="*/ 0 h 3082207"/>
            <a:gd name="csX3" fmla="*/ 966960 w 10023366"/>
            <a:gd name="csY3" fmla="*/ 0 h 3082207"/>
            <a:gd name="csX4" fmla="*/ 1255869 w 10023366"/>
            <a:gd name="csY4" fmla="*/ 0 h 3082207"/>
            <a:gd name="csX5" fmla="*/ 1845479 w 10023366"/>
            <a:gd name="csY5" fmla="*/ 0 h 3082207"/>
            <a:gd name="csX6" fmla="*/ 2134387 w 10023366"/>
            <a:gd name="csY6" fmla="*/ 0 h 3082207"/>
            <a:gd name="csX7" fmla="*/ 2523530 w 10023366"/>
            <a:gd name="csY7" fmla="*/ 0 h 3082207"/>
            <a:gd name="csX8" fmla="*/ 3113140 w 10023366"/>
            <a:gd name="csY8" fmla="*/ 0 h 3082207"/>
            <a:gd name="csX9" fmla="*/ 3502282 w 10023366"/>
            <a:gd name="csY9" fmla="*/ 0 h 3082207"/>
            <a:gd name="csX10" fmla="*/ 3791191 w 10023366"/>
            <a:gd name="csY10" fmla="*/ 0 h 3082207"/>
            <a:gd name="csX11" fmla="*/ 4481034 w 10023366"/>
            <a:gd name="csY11" fmla="*/ 0 h 3082207"/>
            <a:gd name="csX12" fmla="*/ 5170878 w 10023366"/>
            <a:gd name="csY12" fmla="*/ 0 h 3082207"/>
            <a:gd name="csX13" fmla="*/ 5660254 w 10023366"/>
            <a:gd name="csY13" fmla="*/ 0 h 3082207"/>
            <a:gd name="csX14" fmla="*/ 6450331 w 10023366"/>
            <a:gd name="csY14" fmla="*/ 0 h 3082207"/>
            <a:gd name="csX15" fmla="*/ 7039941 w 10023366"/>
            <a:gd name="csY15" fmla="*/ 0 h 3082207"/>
            <a:gd name="csX16" fmla="*/ 7429083 w 10023366"/>
            <a:gd name="csY16" fmla="*/ 0 h 3082207"/>
            <a:gd name="csX17" fmla="*/ 8018693 w 10023366"/>
            <a:gd name="csY17" fmla="*/ 0 h 3082207"/>
            <a:gd name="csX18" fmla="*/ 8808770 w 10023366"/>
            <a:gd name="csY18" fmla="*/ 0 h 3082207"/>
            <a:gd name="csX19" fmla="*/ 9197912 w 10023366"/>
            <a:gd name="csY19" fmla="*/ 0 h 3082207"/>
            <a:gd name="csX20" fmla="*/ 10023366 w 10023366"/>
            <a:gd name="csY20" fmla="*/ 0 h 3082207"/>
            <a:gd name="csX21" fmla="*/ 10023366 w 10023366"/>
            <a:gd name="csY21" fmla="*/ 575345 h 3082207"/>
            <a:gd name="csX22" fmla="*/ 10023366 w 10023366"/>
            <a:gd name="csY22" fmla="*/ 996580 h 3082207"/>
            <a:gd name="csX23" fmla="*/ 10023366 w 10023366"/>
            <a:gd name="csY23" fmla="*/ 1571926 h 3082207"/>
            <a:gd name="csX24" fmla="*/ 10023366 w 10023366"/>
            <a:gd name="csY24" fmla="*/ 2116449 h 3082207"/>
            <a:gd name="csX25" fmla="*/ 10023366 w 10023366"/>
            <a:gd name="csY25" fmla="*/ 3082207 h 3082207"/>
            <a:gd name="csX26" fmla="*/ 9634224 w 10023366"/>
            <a:gd name="csY26" fmla="*/ 3082207 h 3082207"/>
            <a:gd name="csX27" fmla="*/ 9345315 w 10023366"/>
            <a:gd name="csY27" fmla="*/ 3082207 h 3082207"/>
            <a:gd name="csX28" fmla="*/ 8855939 w 10023366"/>
            <a:gd name="csY28" fmla="*/ 3082207 h 3082207"/>
            <a:gd name="csX29" fmla="*/ 8366563 w 10023366"/>
            <a:gd name="csY29" fmla="*/ 3082207 h 3082207"/>
            <a:gd name="csX30" fmla="*/ 8077654 w 10023366"/>
            <a:gd name="csY30" fmla="*/ 3082207 h 3082207"/>
            <a:gd name="csX31" fmla="*/ 7688511 w 10023366"/>
            <a:gd name="csY31" fmla="*/ 3082207 h 3082207"/>
            <a:gd name="csX32" fmla="*/ 7299369 w 10023366"/>
            <a:gd name="csY32" fmla="*/ 3082207 h 3082207"/>
            <a:gd name="csX33" fmla="*/ 6910226 w 10023366"/>
            <a:gd name="csY33" fmla="*/ 3082207 h 3082207"/>
            <a:gd name="csX34" fmla="*/ 6120149 w 10023366"/>
            <a:gd name="csY34" fmla="*/ 3082207 h 3082207"/>
            <a:gd name="csX35" fmla="*/ 5831241 w 10023366"/>
            <a:gd name="csY35" fmla="*/ 3082207 h 3082207"/>
            <a:gd name="csX36" fmla="*/ 5041163 w 10023366"/>
            <a:gd name="csY36" fmla="*/ 3082207 h 3082207"/>
            <a:gd name="csX37" fmla="*/ 4251086 w 10023366"/>
            <a:gd name="csY37" fmla="*/ 3082207 h 3082207"/>
            <a:gd name="csX38" fmla="*/ 3461009 w 10023366"/>
            <a:gd name="csY38" fmla="*/ 3082207 h 3082207"/>
            <a:gd name="csX39" fmla="*/ 3172101 w 10023366"/>
            <a:gd name="csY39" fmla="*/ 3082207 h 3082207"/>
            <a:gd name="csX40" fmla="*/ 2382023 w 10023366"/>
            <a:gd name="csY40" fmla="*/ 3082207 h 3082207"/>
            <a:gd name="csX41" fmla="*/ 1892647 w 10023366"/>
            <a:gd name="csY41" fmla="*/ 3082207 h 3082207"/>
            <a:gd name="csX42" fmla="*/ 1403271 w 10023366"/>
            <a:gd name="csY42" fmla="*/ 3082207 h 3082207"/>
            <a:gd name="csX43" fmla="*/ 913895 w 10023366"/>
            <a:gd name="csY43" fmla="*/ 3082207 h 3082207"/>
            <a:gd name="csX44" fmla="*/ 0 w 10023366"/>
            <a:gd name="csY44" fmla="*/ 3082207 h 3082207"/>
            <a:gd name="csX45" fmla="*/ 0 w 10023366"/>
            <a:gd name="csY45" fmla="*/ 2506862 h 3082207"/>
            <a:gd name="csX46" fmla="*/ 0 w 10023366"/>
            <a:gd name="csY46" fmla="*/ 1962338 h 3082207"/>
            <a:gd name="csX47" fmla="*/ 0 w 10023366"/>
            <a:gd name="csY47" fmla="*/ 1479459 h 3082207"/>
            <a:gd name="csX48" fmla="*/ 0 w 10023366"/>
            <a:gd name="csY48" fmla="*/ 1058224 h 3082207"/>
            <a:gd name="csX49" fmla="*/ 0 w 10023366"/>
            <a:gd name="csY49" fmla="*/ 544523 h 3082207"/>
            <a:gd name="csX50" fmla="*/ 0 w 10023366"/>
            <a:gd name="csY50" fmla="*/ 0 h 3082207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  <a:cxn ang="0">
              <a:pos x="csX47" y="csY47"/>
            </a:cxn>
            <a:cxn ang="0">
              <a:pos x="csX48" y="csY48"/>
            </a:cxn>
            <a:cxn ang="0">
              <a:pos x="csX49" y="csY49"/>
            </a:cxn>
            <a:cxn ang="0">
              <a:pos x="csX50" y="csY50"/>
            </a:cxn>
          </a:cxnLst>
          <a:rect l="l" t="t" r="r" b="b"/>
          <a:pathLst>
            <a:path w="10023366" h="3082207" extrusionOk="0">
              <a:moveTo>
                <a:pt x="0" y="0"/>
              </a:moveTo>
              <a:cubicBezTo>
                <a:pt x="74737" y="-23175"/>
                <a:pt x="229723" y="11499"/>
                <a:pt x="288909" y="0"/>
              </a:cubicBezTo>
              <a:cubicBezTo>
                <a:pt x="348095" y="-11499"/>
                <a:pt x="499163" y="33986"/>
                <a:pt x="577818" y="0"/>
              </a:cubicBezTo>
              <a:cubicBezTo>
                <a:pt x="656473" y="-33986"/>
                <a:pt x="778152" y="27606"/>
                <a:pt x="966960" y="0"/>
              </a:cubicBezTo>
              <a:cubicBezTo>
                <a:pt x="1155768" y="-27606"/>
                <a:pt x="1112105" y="16166"/>
                <a:pt x="1255869" y="0"/>
              </a:cubicBezTo>
              <a:cubicBezTo>
                <a:pt x="1399633" y="-16166"/>
                <a:pt x="1710280" y="31026"/>
                <a:pt x="1845479" y="0"/>
              </a:cubicBezTo>
              <a:cubicBezTo>
                <a:pt x="1980678" y="-31026"/>
                <a:pt x="2073653" y="33209"/>
                <a:pt x="2134387" y="0"/>
              </a:cubicBezTo>
              <a:cubicBezTo>
                <a:pt x="2195121" y="-33209"/>
                <a:pt x="2357189" y="255"/>
                <a:pt x="2523530" y="0"/>
              </a:cubicBezTo>
              <a:cubicBezTo>
                <a:pt x="2689871" y="-255"/>
                <a:pt x="2866556" y="56021"/>
                <a:pt x="3113140" y="0"/>
              </a:cubicBezTo>
              <a:cubicBezTo>
                <a:pt x="3359724" y="-56021"/>
                <a:pt x="3402384" y="20369"/>
                <a:pt x="3502282" y="0"/>
              </a:cubicBezTo>
              <a:cubicBezTo>
                <a:pt x="3602180" y="-20369"/>
                <a:pt x="3728122" y="31217"/>
                <a:pt x="3791191" y="0"/>
              </a:cubicBezTo>
              <a:cubicBezTo>
                <a:pt x="3854260" y="-31217"/>
                <a:pt x="4306207" y="12911"/>
                <a:pt x="4481034" y="0"/>
              </a:cubicBezTo>
              <a:cubicBezTo>
                <a:pt x="4655861" y="-12911"/>
                <a:pt x="4988173" y="8225"/>
                <a:pt x="5170878" y="0"/>
              </a:cubicBezTo>
              <a:cubicBezTo>
                <a:pt x="5353583" y="-8225"/>
                <a:pt x="5550721" y="30907"/>
                <a:pt x="5660254" y="0"/>
              </a:cubicBezTo>
              <a:cubicBezTo>
                <a:pt x="5769787" y="-30907"/>
                <a:pt x="6074572" y="46107"/>
                <a:pt x="6450331" y="0"/>
              </a:cubicBezTo>
              <a:cubicBezTo>
                <a:pt x="6826090" y="-46107"/>
                <a:pt x="6822923" y="22773"/>
                <a:pt x="7039941" y="0"/>
              </a:cubicBezTo>
              <a:cubicBezTo>
                <a:pt x="7256959" y="-22773"/>
                <a:pt x="7239537" y="29509"/>
                <a:pt x="7429083" y="0"/>
              </a:cubicBezTo>
              <a:cubicBezTo>
                <a:pt x="7618629" y="-29509"/>
                <a:pt x="7737278" y="44046"/>
                <a:pt x="8018693" y="0"/>
              </a:cubicBezTo>
              <a:cubicBezTo>
                <a:pt x="8300108" y="-44046"/>
                <a:pt x="8433818" y="87082"/>
                <a:pt x="8808770" y="0"/>
              </a:cubicBezTo>
              <a:cubicBezTo>
                <a:pt x="9183722" y="-87082"/>
                <a:pt x="9045560" y="14347"/>
                <a:pt x="9197912" y="0"/>
              </a:cubicBezTo>
              <a:cubicBezTo>
                <a:pt x="9350264" y="-14347"/>
                <a:pt x="9706879" y="24231"/>
                <a:pt x="10023366" y="0"/>
              </a:cubicBezTo>
              <a:cubicBezTo>
                <a:pt x="10085667" y="117767"/>
                <a:pt x="9980329" y="301825"/>
                <a:pt x="10023366" y="575345"/>
              </a:cubicBezTo>
              <a:cubicBezTo>
                <a:pt x="10066403" y="848865"/>
                <a:pt x="10017247" y="879267"/>
                <a:pt x="10023366" y="996580"/>
              </a:cubicBezTo>
              <a:cubicBezTo>
                <a:pt x="10029485" y="1113894"/>
                <a:pt x="9999450" y="1304052"/>
                <a:pt x="10023366" y="1571926"/>
              </a:cubicBezTo>
              <a:cubicBezTo>
                <a:pt x="10047282" y="1839800"/>
                <a:pt x="9996900" y="1909588"/>
                <a:pt x="10023366" y="2116449"/>
              </a:cubicBezTo>
              <a:cubicBezTo>
                <a:pt x="10049832" y="2323310"/>
                <a:pt x="9950024" y="2825219"/>
                <a:pt x="10023366" y="3082207"/>
              </a:cubicBezTo>
              <a:cubicBezTo>
                <a:pt x="9891030" y="3095750"/>
                <a:pt x="9795126" y="3056928"/>
                <a:pt x="9634224" y="3082207"/>
              </a:cubicBezTo>
              <a:cubicBezTo>
                <a:pt x="9473322" y="3107486"/>
                <a:pt x="9406838" y="3081843"/>
                <a:pt x="9345315" y="3082207"/>
              </a:cubicBezTo>
              <a:cubicBezTo>
                <a:pt x="9283792" y="3082571"/>
                <a:pt x="8970016" y="3045182"/>
                <a:pt x="8855939" y="3082207"/>
              </a:cubicBezTo>
              <a:cubicBezTo>
                <a:pt x="8741862" y="3119232"/>
                <a:pt x="8561792" y="3082149"/>
                <a:pt x="8366563" y="3082207"/>
              </a:cubicBezTo>
              <a:cubicBezTo>
                <a:pt x="8171334" y="3082265"/>
                <a:pt x="8220989" y="3048068"/>
                <a:pt x="8077654" y="3082207"/>
              </a:cubicBezTo>
              <a:cubicBezTo>
                <a:pt x="7934319" y="3116346"/>
                <a:pt x="7833931" y="3062047"/>
                <a:pt x="7688511" y="3082207"/>
              </a:cubicBezTo>
              <a:cubicBezTo>
                <a:pt x="7543091" y="3102367"/>
                <a:pt x="7427985" y="3070129"/>
                <a:pt x="7299369" y="3082207"/>
              </a:cubicBezTo>
              <a:cubicBezTo>
                <a:pt x="7170753" y="3094285"/>
                <a:pt x="7076469" y="3078847"/>
                <a:pt x="6910226" y="3082207"/>
              </a:cubicBezTo>
              <a:cubicBezTo>
                <a:pt x="6743983" y="3085567"/>
                <a:pt x="6406126" y="3028785"/>
                <a:pt x="6120149" y="3082207"/>
              </a:cubicBezTo>
              <a:cubicBezTo>
                <a:pt x="5834172" y="3135629"/>
                <a:pt x="5909889" y="3056199"/>
                <a:pt x="5831241" y="3082207"/>
              </a:cubicBezTo>
              <a:cubicBezTo>
                <a:pt x="5752593" y="3108215"/>
                <a:pt x="5364047" y="2994712"/>
                <a:pt x="5041163" y="3082207"/>
              </a:cubicBezTo>
              <a:cubicBezTo>
                <a:pt x="4718279" y="3169702"/>
                <a:pt x="4513345" y="3046094"/>
                <a:pt x="4251086" y="3082207"/>
              </a:cubicBezTo>
              <a:cubicBezTo>
                <a:pt x="3988827" y="3118320"/>
                <a:pt x="3682689" y="3035598"/>
                <a:pt x="3461009" y="3082207"/>
              </a:cubicBezTo>
              <a:cubicBezTo>
                <a:pt x="3239329" y="3128816"/>
                <a:pt x="3253842" y="3062070"/>
                <a:pt x="3172101" y="3082207"/>
              </a:cubicBezTo>
              <a:cubicBezTo>
                <a:pt x="3090360" y="3102344"/>
                <a:pt x="2706487" y="3019638"/>
                <a:pt x="2382023" y="3082207"/>
              </a:cubicBezTo>
              <a:cubicBezTo>
                <a:pt x="2057559" y="3144776"/>
                <a:pt x="2025003" y="3075064"/>
                <a:pt x="1892647" y="3082207"/>
              </a:cubicBezTo>
              <a:cubicBezTo>
                <a:pt x="1760291" y="3089350"/>
                <a:pt x="1530236" y="3069844"/>
                <a:pt x="1403271" y="3082207"/>
              </a:cubicBezTo>
              <a:cubicBezTo>
                <a:pt x="1276306" y="3094570"/>
                <a:pt x="1101751" y="3032688"/>
                <a:pt x="913895" y="3082207"/>
              </a:cubicBezTo>
              <a:cubicBezTo>
                <a:pt x="726039" y="3131726"/>
                <a:pt x="247488" y="2973208"/>
                <a:pt x="0" y="3082207"/>
              </a:cubicBezTo>
              <a:cubicBezTo>
                <a:pt x="-8005" y="2820332"/>
                <a:pt x="36616" y="2786998"/>
                <a:pt x="0" y="2506862"/>
              </a:cubicBezTo>
              <a:cubicBezTo>
                <a:pt x="-36616" y="2226726"/>
                <a:pt x="60695" y="2183502"/>
                <a:pt x="0" y="1962338"/>
              </a:cubicBezTo>
              <a:cubicBezTo>
                <a:pt x="-60695" y="1741174"/>
                <a:pt x="46874" y="1711621"/>
                <a:pt x="0" y="1479459"/>
              </a:cubicBezTo>
              <a:cubicBezTo>
                <a:pt x="-46874" y="1247297"/>
                <a:pt x="16793" y="1185791"/>
                <a:pt x="0" y="1058224"/>
              </a:cubicBezTo>
              <a:cubicBezTo>
                <a:pt x="-16793" y="930657"/>
                <a:pt x="53201" y="714555"/>
                <a:pt x="0" y="544523"/>
              </a:cubicBezTo>
              <a:cubicBezTo>
                <a:pt x="-53201" y="374491"/>
                <a:pt x="3440" y="185759"/>
                <a:pt x="0" y="0"/>
              </a:cubicBezTo>
              <a:close/>
            </a:path>
          </a:pathLst>
        </a:custGeom>
        <a:noFill/>
        <a:ln w="127000" cmpd="thickThin">
          <a:solidFill>
            <a:srgbClr val="FF0000"/>
          </a:solidFill>
          <a:extLst>
            <a:ext uri="{C807C97D-BFC1-408E-A445-0C87EB9F89A2}">
              <ask:lineSketchStyleProps xmlns:ask="http://schemas.microsoft.com/office/drawing/2018/sketchyshapes" sd="2737183560">
                <a:prstGeom prst="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oneCellAnchor>
    <xdr:from>
      <xdr:col>23</xdr:col>
      <xdr:colOff>220980</xdr:colOff>
      <xdr:row>83</xdr:row>
      <xdr:rowOff>81281</xdr:rowOff>
    </xdr:from>
    <xdr:ext cx="3588931" cy="764540"/>
    <xdr:sp macro="" textlink="">
      <xdr:nvSpPr>
        <xdr:cNvPr id="15" name="Tekstvak 14">
          <a:extLst>
            <a:ext uri="{FF2B5EF4-FFF2-40B4-BE49-F238E27FC236}">
              <a16:creationId xmlns:a16="http://schemas.microsoft.com/office/drawing/2014/main" id="{0253C387-77E9-4D7D-9A5C-6CC49D50B50F}"/>
            </a:ext>
          </a:extLst>
        </xdr:cNvPr>
        <xdr:cNvSpPr txBox="1"/>
      </xdr:nvSpPr>
      <xdr:spPr>
        <a:xfrm>
          <a:off x="16337280" y="22110701"/>
          <a:ext cx="3588931" cy="7645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3600">
              <a:latin typeface="Aptos Slab ExtraBold" panose="020B0004020202020204" pitchFamily="34" charset="0"/>
            </a:rPr>
            <a:t>Dit heb</a:t>
          </a:r>
          <a:r>
            <a:rPr lang="nl-NL" sz="3600" baseline="0">
              <a:latin typeface="Aptos Slab ExtraBold" panose="020B0004020202020204" pitchFamily="34" charset="0"/>
            </a:rPr>
            <a:t> ik nodig:</a:t>
          </a:r>
        </a:p>
        <a:p>
          <a:endParaRPr lang="nl-NL" sz="3600">
            <a:latin typeface="Aptos Slab ExtraBold" panose="020B0004020202020204" pitchFamily="34" charset="0"/>
          </a:endParaRPr>
        </a:p>
      </xdr:txBody>
    </xdr:sp>
    <xdr:clientData/>
  </xdr:oneCellAnchor>
  <xdr:twoCellAnchor>
    <xdr:from>
      <xdr:col>5</xdr:col>
      <xdr:colOff>30480</xdr:colOff>
      <xdr:row>3</xdr:row>
      <xdr:rowOff>223520</xdr:rowOff>
    </xdr:from>
    <xdr:to>
      <xdr:col>40</xdr:col>
      <xdr:colOff>579120</xdr:colOff>
      <xdr:row>28</xdr:row>
      <xdr:rowOff>134620</xdr:rowOff>
    </xdr:to>
    <xdr:graphicFrame macro="">
      <xdr:nvGraphicFramePr>
        <xdr:cNvPr id="16" name="Grafiek 15">
          <a:extLst>
            <a:ext uri="{FF2B5EF4-FFF2-40B4-BE49-F238E27FC236}">
              <a16:creationId xmlns:a16="http://schemas.microsoft.com/office/drawing/2014/main" id="{9943DBE9-53AF-4D1B-A9F4-D5DCD9BC4C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546100</xdr:colOff>
      <xdr:row>32</xdr:row>
      <xdr:rowOff>60960</xdr:rowOff>
    </xdr:from>
    <xdr:to>
      <xdr:col>39</xdr:col>
      <xdr:colOff>495300</xdr:colOff>
      <xdr:row>38</xdr:row>
      <xdr:rowOff>203200</xdr:rowOff>
    </xdr:to>
    <xdr:sp macro="" textlink="">
      <xdr:nvSpPr>
        <xdr:cNvPr id="17" name="Rechthoek 16">
          <a:extLst>
            <a:ext uri="{FF2B5EF4-FFF2-40B4-BE49-F238E27FC236}">
              <a16:creationId xmlns:a16="http://schemas.microsoft.com/office/drawing/2014/main" id="{A5A5C826-D2D8-4A5C-B612-571663C4976C}"/>
            </a:ext>
          </a:extLst>
        </xdr:cNvPr>
        <xdr:cNvSpPr/>
      </xdr:nvSpPr>
      <xdr:spPr>
        <a:xfrm>
          <a:off x="15473680" y="9745980"/>
          <a:ext cx="11059160" cy="1521460"/>
        </a:xfrm>
        <a:custGeom>
          <a:avLst/>
          <a:gdLst>
            <a:gd name="csX0" fmla="*/ 0 w 11059160"/>
            <a:gd name="csY0" fmla="*/ 0 h 1521460"/>
            <a:gd name="csX1" fmla="*/ 250286 w 11059160"/>
            <a:gd name="csY1" fmla="*/ 0 h 1521460"/>
            <a:gd name="csX2" fmla="*/ 500573 w 11059160"/>
            <a:gd name="csY2" fmla="*/ 0 h 1521460"/>
            <a:gd name="csX3" fmla="*/ 1082634 w 11059160"/>
            <a:gd name="csY3" fmla="*/ 0 h 1521460"/>
            <a:gd name="csX4" fmla="*/ 1885878 w 11059160"/>
            <a:gd name="csY4" fmla="*/ 0 h 1521460"/>
            <a:gd name="csX5" fmla="*/ 2357347 w 11059160"/>
            <a:gd name="csY5" fmla="*/ 0 h 1521460"/>
            <a:gd name="csX6" fmla="*/ 2939408 w 11059160"/>
            <a:gd name="csY6" fmla="*/ 0 h 1521460"/>
            <a:gd name="csX7" fmla="*/ 3410878 w 11059160"/>
            <a:gd name="csY7" fmla="*/ 0 h 1521460"/>
            <a:gd name="csX8" fmla="*/ 4103530 w 11059160"/>
            <a:gd name="csY8" fmla="*/ 0 h 1521460"/>
            <a:gd name="csX9" fmla="*/ 4464408 w 11059160"/>
            <a:gd name="csY9" fmla="*/ 0 h 1521460"/>
            <a:gd name="csX10" fmla="*/ 5157061 w 11059160"/>
            <a:gd name="csY10" fmla="*/ 0 h 1521460"/>
            <a:gd name="csX11" fmla="*/ 5628530 w 11059160"/>
            <a:gd name="csY11" fmla="*/ 0 h 1521460"/>
            <a:gd name="csX12" fmla="*/ 5989408 w 11059160"/>
            <a:gd name="csY12" fmla="*/ 0 h 1521460"/>
            <a:gd name="csX13" fmla="*/ 6460878 w 11059160"/>
            <a:gd name="csY13" fmla="*/ 0 h 1521460"/>
            <a:gd name="csX14" fmla="*/ 6932347 w 11059160"/>
            <a:gd name="csY14" fmla="*/ 0 h 1521460"/>
            <a:gd name="csX15" fmla="*/ 7293225 w 11059160"/>
            <a:gd name="csY15" fmla="*/ 0 h 1521460"/>
            <a:gd name="csX16" fmla="*/ 7543511 w 11059160"/>
            <a:gd name="csY16" fmla="*/ 0 h 1521460"/>
            <a:gd name="csX17" fmla="*/ 7904389 w 11059160"/>
            <a:gd name="csY17" fmla="*/ 0 h 1521460"/>
            <a:gd name="csX18" fmla="*/ 8265267 w 11059160"/>
            <a:gd name="csY18" fmla="*/ 0 h 1521460"/>
            <a:gd name="csX19" fmla="*/ 8626145 w 11059160"/>
            <a:gd name="csY19" fmla="*/ 0 h 1521460"/>
            <a:gd name="csX20" fmla="*/ 8987023 w 11059160"/>
            <a:gd name="csY20" fmla="*/ 0 h 1521460"/>
            <a:gd name="csX21" fmla="*/ 9569084 w 11059160"/>
            <a:gd name="csY21" fmla="*/ 0 h 1521460"/>
            <a:gd name="csX22" fmla="*/ 10151145 w 11059160"/>
            <a:gd name="csY22" fmla="*/ 0 h 1521460"/>
            <a:gd name="csX23" fmla="*/ 10401431 w 11059160"/>
            <a:gd name="csY23" fmla="*/ 0 h 1521460"/>
            <a:gd name="csX24" fmla="*/ 11059160 w 11059160"/>
            <a:gd name="csY24" fmla="*/ 0 h 1521460"/>
            <a:gd name="csX25" fmla="*/ 11059160 w 11059160"/>
            <a:gd name="csY25" fmla="*/ 476724 h 1521460"/>
            <a:gd name="csX26" fmla="*/ 11059160 w 11059160"/>
            <a:gd name="csY26" fmla="*/ 983877 h 1521460"/>
            <a:gd name="csX27" fmla="*/ 11059160 w 11059160"/>
            <a:gd name="csY27" fmla="*/ 1521460 h 1521460"/>
            <a:gd name="csX28" fmla="*/ 10587691 w 11059160"/>
            <a:gd name="csY28" fmla="*/ 1521460 h 1521460"/>
            <a:gd name="csX29" fmla="*/ 9784446 w 11059160"/>
            <a:gd name="csY29" fmla="*/ 1521460 h 1521460"/>
            <a:gd name="csX30" fmla="*/ 9534160 w 11059160"/>
            <a:gd name="csY30" fmla="*/ 1521460 h 1521460"/>
            <a:gd name="csX31" fmla="*/ 9173282 w 11059160"/>
            <a:gd name="csY31" fmla="*/ 1521460 h 1521460"/>
            <a:gd name="csX32" fmla="*/ 8812404 w 11059160"/>
            <a:gd name="csY32" fmla="*/ 1521460 h 1521460"/>
            <a:gd name="csX33" fmla="*/ 8451526 w 11059160"/>
            <a:gd name="csY33" fmla="*/ 1521460 h 1521460"/>
            <a:gd name="csX34" fmla="*/ 7869465 w 11059160"/>
            <a:gd name="csY34" fmla="*/ 1521460 h 1521460"/>
            <a:gd name="csX35" fmla="*/ 7287404 w 11059160"/>
            <a:gd name="csY35" fmla="*/ 1521460 h 1521460"/>
            <a:gd name="csX36" fmla="*/ 7037118 w 11059160"/>
            <a:gd name="csY36" fmla="*/ 1521460 h 1521460"/>
            <a:gd name="csX37" fmla="*/ 6455057 w 11059160"/>
            <a:gd name="csY37" fmla="*/ 1521460 h 1521460"/>
            <a:gd name="csX38" fmla="*/ 5651813 w 11059160"/>
            <a:gd name="csY38" fmla="*/ 1521460 h 1521460"/>
            <a:gd name="csX39" fmla="*/ 5180343 w 11059160"/>
            <a:gd name="csY39" fmla="*/ 1521460 h 1521460"/>
            <a:gd name="csX40" fmla="*/ 4377099 w 11059160"/>
            <a:gd name="csY40" fmla="*/ 1521460 h 1521460"/>
            <a:gd name="csX41" fmla="*/ 3684446 w 11059160"/>
            <a:gd name="csY41" fmla="*/ 1521460 h 1521460"/>
            <a:gd name="csX42" fmla="*/ 2991794 w 11059160"/>
            <a:gd name="csY42" fmla="*/ 1521460 h 1521460"/>
            <a:gd name="csX43" fmla="*/ 2520324 w 11059160"/>
            <a:gd name="csY43" fmla="*/ 1521460 h 1521460"/>
            <a:gd name="csX44" fmla="*/ 2270038 w 11059160"/>
            <a:gd name="csY44" fmla="*/ 1521460 h 1521460"/>
            <a:gd name="csX45" fmla="*/ 1687977 w 11059160"/>
            <a:gd name="csY45" fmla="*/ 1521460 h 1521460"/>
            <a:gd name="csX46" fmla="*/ 1105916 w 11059160"/>
            <a:gd name="csY46" fmla="*/ 1521460 h 1521460"/>
            <a:gd name="csX47" fmla="*/ 523855 w 11059160"/>
            <a:gd name="csY47" fmla="*/ 1521460 h 1521460"/>
            <a:gd name="csX48" fmla="*/ 0 w 11059160"/>
            <a:gd name="csY48" fmla="*/ 1521460 h 1521460"/>
            <a:gd name="csX49" fmla="*/ 0 w 11059160"/>
            <a:gd name="csY49" fmla="*/ 1044736 h 1521460"/>
            <a:gd name="csX50" fmla="*/ 0 w 11059160"/>
            <a:gd name="csY50" fmla="*/ 583226 h 1521460"/>
            <a:gd name="csX51" fmla="*/ 0 w 11059160"/>
            <a:gd name="csY51" fmla="*/ 0 h 1521460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  <a:cxn ang="0">
              <a:pos x="csX47" y="csY47"/>
            </a:cxn>
            <a:cxn ang="0">
              <a:pos x="csX48" y="csY48"/>
            </a:cxn>
            <a:cxn ang="0">
              <a:pos x="csX49" y="csY49"/>
            </a:cxn>
            <a:cxn ang="0">
              <a:pos x="csX50" y="csY50"/>
            </a:cxn>
            <a:cxn ang="0">
              <a:pos x="csX51" y="csY51"/>
            </a:cxn>
          </a:cxnLst>
          <a:rect l="l" t="t" r="r" b="b"/>
          <a:pathLst>
            <a:path w="11059160" h="1521460" extrusionOk="0">
              <a:moveTo>
                <a:pt x="0" y="0"/>
              </a:moveTo>
              <a:cubicBezTo>
                <a:pt x="113266" y="-11556"/>
                <a:pt x="145598" y="17643"/>
                <a:pt x="250286" y="0"/>
              </a:cubicBezTo>
              <a:cubicBezTo>
                <a:pt x="354974" y="-17643"/>
                <a:pt x="404893" y="22770"/>
                <a:pt x="500573" y="0"/>
              </a:cubicBezTo>
              <a:cubicBezTo>
                <a:pt x="596253" y="-22770"/>
                <a:pt x="806285" y="53772"/>
                <a:pt x="1082634" y="0"/>
              </a:cubicBezTo>
              <a:cubicBezTo>
                <a:pt x="1358983" y="-53772"/>
                <a:pt x="1540130" y="44128"/>
                <a:pt x="1885878" y="0"/>
              </a:cubicBezTo>
              <a:cubicBezTo>
                <a:pt x="2231626" y="-44128"/>
                <a:pt x="2132647" y="26128"/>
                <a:pt x="2357347" y="0"/>
              </a:cubicBezTo>
              <a:cubicBezTo>
                <a:pt x="2582047" y="-26128"/>
                <a:pt x="2724692" y="65554"/>
                <a:pt x="2939408" y="0"/>
              </a:cubicBezTo>
              <a:cubicBezTo>
                <a:pt x="3154124" y="-65554"/>
                <a:pt x="3279641" y="11906"/>
                <a:pt x="3410878" y="0"/>
              </a:cubicBezTo>
              <a:cubicBezTo>
                <a:pt x="3542115" y="-11906"/>
                <a:pt x="3777887" y="1486"/>
                <a:pt x="4103530" y="0"/>
              </a:cubicBezTo>
              <a:cubicBezTo>
                <a:pt x="4429173" y="-1486"/>
                <a:pt x="4350988" y="14275"/>
                <a:pt x="4464408" y="0"/>
              </a:cubicBezTo>
              <a:cubicBezTo>
                <a:pt x="4577828" y="-14275"/>
                <a:pt x="4819586" y="71788"/>
                <a:pt x="5157061" y="0"/>
              </a:cubicBezTo>
              <a:cubicBezTo>
                <a:pt x="5494536" y="-71788"/>
                <a:pt x="5452634" y="54170"/>
                <a:pt x="5628530" y="0"/>
              </a:cubicBezTo>
              <a:cubicBezTo>
                <a:pt x="5804426" y="-54170"/>
                <a:pt x="5895219" y="321"/>
                <a:pt x="5989408" y="0"/>
              </a:cubicBezTo>
              <a:cubicBezTo>
                <a:pt x="6083597" y="-321"/>
                <a:pt x="6302085" y="15638"/>
                <a:pt x="6460878" y="0"/>
              </a:cubicBezTo>
              <a:cubicBezTo>
                <a:pt x="6619671" y="-15638"/>
                <a:pt x="6808664" y="49979"/>
                <a:pt x="6932347" y="0"/>
              </a:cubicBezTo>
              <a:cubicBezTo>
                <a:pt x="7056030" y="-49979"/>
                <a:pt x="7141238" y="24781"/>
                <a:pt x="7293225" y="0"/>
              </a:cubicBezTo>
              <a:cubicBezTo>
                <a:pt x="7445212" y="-24781"/>
                <a:pt x="7489948" y="20269"/>
                <a:pt x="7543511" y="0"/>
              </a:cubicBezTo>
              <a:cubicBezTo>
                <a:pt x="7597074" y="-20269"/>
                <a:pt x="7791985" y="31187"/>
                <a:pt x="7904389" y="0"/>
              </a:cubicBezTo>
              <a:cubicBezTo>
                <a:pt x="8016793" y="-31187"/>
                <a:pt x="8141581" y="23804"/>
                <a:pt x="8265267" y="0"/>
              </a:cubicBezTo>
              <a:cubicBezTo>
                <a:pt x="8388953" y="-23804"/>
                <a:pt x="8484006" y="22422"/>
                <a:pt x="8626145" y="0"/>
              </a:cubicBezTo>
              <a:cubicBezTo>
                <a:pt x="8768284" y="-22422"/>
                <a:pt x="8834042" y="2153"/>
                <a:pt x="8987023" y="0"/>
              </a:cubicBezTo>
              <a:cubicBezTo>
                <a:pt x="9140004" y="-2153"/>
                <a:pt x="9428822" y="62575"/>
                <a:pt x="9569084" y="0"/>
              </a:cubicBezTo>
              <a:cubicBezTo>
                <a:pt x="9709346" y="-62575"/>
                <a:pt x="10024927" y="11570"/>
                <a:pt x="10151145" y="0"/>
              </a:cubicBezTo>
              <a:cubicBezTo>
                <a:pt x="10277363" y="-11570"/>
                <a:pt x="10346153" y="7614"/>
                <a:pt x="10401431" y="0"/>
              </a:cubicBezTo>
              <a:cubicBezTo>
                <a:pt x="10456709" y="-7614"/>
                <a:pt x="10910463" y="78112"/>
                <a:pt x="11059160" y="0"/>
              </a:cubicBezTo>
              <a:cubicBezTo>
                <a:pt x="11096167" y="113125"/>
                <a:pt x="11054470" y="358001"/>
                <a:pt x="11059160" y="476724"/>
              </a:cubicBezTo>
              <a:cubicBezTo>
                <a:pt x="11063850" y="595447"/>
                <a:pt x="11047679" y="823021"/>
                <a:pt x="11059160" y="983877"/>
              </a:cubicBezTo>
              <a:cubicBezTo>
                <a:pt x="11070641" y="1144733"/>
                <a:pt x="11049444" y="1359916"/>
                <a:pt x="11059160" y="1521460"/>
              </a:cubicBezTo>
              <a:cubicBezTo>
                <a:pt x="10834656" y="1555859"/>
                <a:pt x="10820575" y="1491699"/>
                <a:pt x="10587691" y="1521460"/>
              </a:cubicBezTo>
              <a:cubicBezTo>
                <a:pt x="10354807" y="1551221"/>
                <a:pt x="10078953" y="1483480"/>
                <a:pt x="9784446" y="1521460"/>
              </a:cubicBezTo>
              <a:cubicBezTo>
                <a:pt x="9489940" y="1559440"/>
                <a:pt x="9630608" y="1499472"/>
                <a:pt x="9534160" y="1521460"/>
              </a:cubicBezTo>
              <a:cubicBezTo>
                <a:pt x="9437712" y="1543448"/>
                <a:pt x="9297969" y="1481915"/>
                <a:pt x="9173282" y="1521460"/>
              </a:cubicBezTo>
              <a:cubicBezTo>
                <a:pt x="9048595" y="1561005"/>
                <a:pt x="8906864" y="1500821"/>
                <a:pt x="8812404" y="1521460"/>
              </a:cubicBezTo>
              <a:cubicBezTo>
                <a:pt x="8717944" y="1542099"/>
                <a:pt x="8597076" y="1513803"/>
                <a:pt x="8451526" y="1521460"/>
              </a:cubicBezTo>
              <a:cubicBezTo>
                <a:pt x="8305976" y="1529117"/>
                <a:pt x="8065141" y="1512500"/>
                <a:pt x="7869465" y="1521460"/>
              </a:cubicBezTo>
              <a:cubicBezTo>
                <a:pt x="7673789" y="1530420"/>
                <a:pt x="7409533" y="1462516"/>
                <a:pt x="7287404" y="1521460"/>
              </a:cubicBezTo>
              <a:cubicBezTo>
                <a:pt x="7165275" y="1580404"/>
                <a:pt x="7151483" y="1503697"/>
                <a:pt x="7037118" y="1521460"/>
              </a:cubicBezTo>
              <a:cubicBezTo>
                <a:pt x="6922753" y="1539223"/>
                <a:pt x="6703692" y="1479885"/>
                <a:pt x="6455057" y="1521460"/>
              </a:cubicBezTo>
              <a:cubicBezTo>
                <a:pt x="6206422" y="1563035"/>
                <a:pt x="5984307" y="1517446"/>
                <a:pt x="5651813" y="1521460"/>
              </a:cubicBezTo>
              <a:cubicBezTo>
                <a:pt x="5319319" y="1525474"/>
                <a:pt x="5394950" y="1471945"/>
                <a:pt x="5180343" y="1521460"/>
              </a:cubicBezTo>
              <a:cubicBezTo>
                <a:pt x="4965736" y="1570975"/>
                <a:pt x="4641668" y="1486504"/>
                <a:pt x="4377099" y="1521460"/>
              </a:cubicBezTo>
              <a:cubicBezTo>
                <a:pt x="4112530" y="1556416"/>
                <a:pt x="3987194" y="1452874"/>
                <a:pt x="3684446" y="1521460"/>
              </a:cubicBezTo>
              <a:cubicBezTo>
                <a:pt x="3381698" y="1590046"/>
                <a:pt x="3203546" y="1445423"/>
                <a:pt x="2991794" y="1521460"/>
              </a:cubicBezTo>
              <a:cubicBezTo>
                <a:pt x="2780042" y="1597497"/>
                <a:pt x="2752800" y="1517003"/>
                <a:pt x="2520324" y="1521460"/>
              </a:cubicBezTo>
              <a:cubicBezTo>
                <a:pt x="2287848" y="1525917"/>
                <a:pt x="2361669" y="1510183"/>
                <a:pt x="2270038" y="1521460"/>
              </a:cubicBezTo>
              <a:cubicBezTo>
                <a:pt x="2178407" y="1532737"/>
                <a:pt x="1804433" y="1458380"/>
                <a:pt x="1687977" y="1521460"/>
              </a:cubicBezTo>
              <a:cubicBezTo>
                <a:pt x="1571521" y="1584540"/>
                <a:pt x="1342678" y="1476600"/>
                <a:pt x="1105916" y="1521460"/>
              </a:cubicBezTo>
              <a:cubicBezTo>
                <a:pt x="869154" y="1566320"/>
                <a:pt x="754603" y="1520506"/>
                <a:pt x="523855" y="1521460"/>
              </a:cubicBezTo>
              <a:cubicBezTo>
                <a:pt x="293107" y="1522414"/>
                <a:pt x="190991" y="1489958"/>
                <a:pt x="0" y="1521460"/>
              </a:cubicBezTo>
              <a:cubicBezTo>
                <a:pt x="-37843" y="1410121"/>
                <a:pt x="42752" y="1188330"/>
                <a:pt x="0" y="1044736"/>
              </a:cubicBezTo>
              <a:cubicBezTo>
                <a:pt x="-42752" y="901142"/>
                <a:pt x="557" y="755764"/>
                <a:pt x="0" y="583226"/>
              </a:cubicBezTo>
              <a:cubicBezTo>
                <a:pt x="-557" y="410688"/>
                <a:pt x="28386" y="267375"/>
                <a:pt x="0" y="0"/>
              </a:cubicBezTo>
              <a:close/>
            </a:path>
          </a:pathLst>
        </a:custGeom>
        <a:noFill/>
        <a:ln w="127000">
          <a:solidFill>
            <a:srgbClr val="00B0F0"/>
          </a:solidFill>
          <a:extLst>
            <a:ext uri="{C807C97D-BFC1-408E-A445-0C87EB9F89A2}">
              <ask:lineSketchStyleProps xmlns:ask="http://schemas.microsoft.com/office/drawing/2018/sketchyshapes" sd="681359694">
                <a:prstGeom prst="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oneCellAnchor>
    <xdr:from>
      <xdr:col>22</xdr:col>
      <xdr:colOff>208280</xdr:colOff>
      <xdr:row>32</xdr:row>
      <xdr:rowOff>91440</xdr:rowOff>
    </xdr:from>
    <xdr:ext cx="6746142" cy="1343660"/>
    <xdr:sp macro="" textlink="">
      <xdr:nvSpPr>
        <xdr:cNvPr id="18" name="Tekstvak 17">
          <a:extLst>
            <a:ext uri="{FF2B5EF4-FFF2-40B4-BE49-F238E27FC236}">
              <a16:creationId xmlns:a16="http://schemas.microsoft.com/office/drawing/2014/main" id="{E19FCF17-66B6-4D23-A907-06324A133D2F}"/>
            </a:ext>
          </a:extLst>
        </xdr:cNvPr>
        <xdr:cNvSpPr txBox="1"/>
      </xdr:nvSpPr>
      <xdr:spPr>
        <a:xfrm>
          <a:off x="15730220" y="9776460"/>
          <a:ext cx="6746142" cy="13436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4000" baseline="0"/>
            <a:t>Hoe goed kun je leren? </a:t>
          </a:r>
        </a:p>
        <a:p>
          <a:r>
            <a:rPr lang="nl-NL" sz="4000" baseline="0"/>
            <a:t>Geef jezelf een cijfer van 1 - 10:</a:t>
          </a:r>
        </a:p>
        <a:p>
          <a:endParaRPr lang="nl-NL" sz="4000"/>
        </a:p>
      </xdr:txBody>
    </xdr:sp>
    <xdr:clientData/>
  </xdr:oneCellAnchor>
  <xdr:twoCellAnchor>
    <xdr:from>
      <xdr:col>34</xdr:col>
      <xdr:colOff>20320</xdr:colOff>
      <xdr:row>21</xdr:row>
      <xdr:rowOff>160020</xdr:rowOff>
    </xdr:from>
    <xdr:to>
      <xdr:col>39</xdr:col>
      <xdr:colOff>520700</xdr:colOff>
      <xdr:row>26</xdr:row>
      <xdr:rowOff>2540</xdr:rowOff>
    </xdr:to>
    <xdr:sp macro="" textlink="">
      <xdr:nvSpPr>
        <xdr:cNvPr id="19" name="Tekstvak 18">
          <a:extLst>
            <a:ext uri="{FF2B5EF4-FFF2-40B4-BE49-F238E27FC236}">
              <a16:creationId xmlns:a16="http://schemas.microsoft.com/office/drawing/2014/main" id="{73765903-D07F-4A5E-9F3F-884003287E1A}"/>
            </a:ext>
          </a:extLst>
        </xdr:cNvPr>
        <xdr:cNvSpPr txBox="1"/>
      </xdr:nvSpPr>
      <xdr:spPr>
        <a:xfrm>
          <a:off x="22857460" y="7475220"/>
          <a:ext cx="3700780" cy="88646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2200">
              <a:solidFill>
                <a:schemeClr val="tx1"/>
              </a:solidFill>
            </a:rPr>
            <a:t>score is één niveau onder de</a:t>
          </a:r>
          <a:r>
            <a:rPr lang="nl-NL" sz="2200" baseline="0">
              <a:solidFill>
                <a:schemeClr val="tx1"/>
              </a:solidFill>
            </a:rPr>
            <a:t> </a:t>
          </a:r>
        </a:p>
        <a:p>
          <a:r>
            <a:rPr lang="nl-NL" sz="2200" baseline="0">
              <a:solidFill>
                <a:schemeClr val="tx1"/>
              </a:solidFill>
            </a:rPr>
            <a:t>gemiddelde score = aandacht</a:t>
          </a:r>
          <a:endParaRPr lang="nl-NL" sz="22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276611</xdr:colOff>
      <xdr:row>99</xdr:row>
      <xdr:rowOff>157397</xdr:rowOff>
    </xdr:from>
    <xdr:to>
      <xdr:col>22</xdr:col>
      <xdr:colOff>307091</xdr:colOff>
      <xdr:row>114</xdr:row>
      <xdr:rowOff>15209</xdr:rowOff>
    </xdr:to>
    <xdr:sp macro="" textlink="">
      <xdr:nvSpPr>
        <xdr:cNvPr id="20" name="Rechthoek: afgeronde hoeken 19">
          <a:extLst>
            <a:ext uri="{FF2B5EF4-FFF2-40B4-BE49-F238E27FC236}">
              <a16:creationId xmlns:a16="http://schemas.microsoft.com/office/drawing/2014/main" id="{005DFB7A-AFF4-4610-A379-BF33E6DFEEB3}"/>
            </a:ext>
          </a:extLst>
        </xdr:cNvPr>
        <xdr:cNvSpPr/>
      </xdr:nvSpPr>
      <xdr:spPr>
        <a:xfrm rot="226963">
          <a:off x="6288791" y="26088257"/>
          <a:ext cx="9540240" cy="3515412"/>
        </a:xfrm>
        <a:custGeom>
          <a:avLst/>
          <a:gdLst>
            <a:gd name="csX0" fmla="*/ 0 w 9540240"/>
            <a:gd name="csY0" fmla="*/ 585914 h 3515412"/>
            <a:gd name="csX1" fmla="*/ 585914 w 9540240"/>
            <a:gd name="csY1" fmla="*/ 0 h 3515412"/>
            <a:gd name="csX2" fmla="*/ 932605 w 9540240"/>
            <a:gd name="csY2" fmla="*/ 0 h 3515412"/>
            <a:gd name="csX3" fmla="*/ 1614033 w 9540240"/>
            <a:gd name="csY3" fmla="*/ 0 h 3515412"/>
            <a:gd name="csX4" fmla="*/ 2211777 w 9540240"/>
            <a:gd name="csY4" fmla="*/ 0 h 3515412"/>
            <a:gd name="csX5" fmla="*/ 2976889 w 9540240"/>
            <a:gd name="csY5" fmla="*/ 0 h 3515412"/>
            <a:gd name="csX6" fmla="*/ 3742001 w 9540240"/>
            <a:gd name="csY6" fmla="*/ 0 h 3515412"/>
            <a:gd name="csX7" fmla="*/ 4423429 w 9540240"/>
            <a:gd name="csY7" fmla="*/ 0 h 3515412"/>
            <a:gd name="csX8" fmla="*/ 4937488 w 9540240"/>
            <a:gd name="csY8" fmla="*/ 0 h 3515412"/>
            <a:gd name="csX9" fmla="*/ 5367864 w 9540240"/>
            <a:gd name="csY9" fmla="*/ 0 h 3515412"/>
            <a:gd name="csX10" fmla="*/ 5965607 w 9540240"/>
            <a:gd name="csY10" fmla="*/ 0 h 3515412"/>
            <a:gd name="csX11" fmla="*/ 6479667 w 9540240"/>
            <a:gd name="csY11" fmla="*/ 0 h 3515412"/>
            <a:gd name="csX12" fmla="*/ 7077411 w 9540240"/>
            <a:gd name="csY12" fmla="*/ 0 h 3515412"/>
            <a:gd name="csX13" fmla="*/ 7424102 w 9540240"/>
            <a:gd name="csY13" fmla="*/ 0 h 3515412"/>
            <a:gd name="csX14" fmla="*/ 7770793 w 9540240"/>
            <a:gd name="csY14" fmla="*/ 0 h 3515412"/>
            <a:gd name="csX15" fmla="*/ 8954326 w 9540240"/>
            <a:gd name="csY15" fmla="*/ 0 h 3515412"/>
            <a:gd name="csX16" fmla="*/ 9540240 w 9540240"/>
            <a:gd name="csY16" fmla="*/ 585914 h 3515412"/>
            <a:gd name="csX17" fmla="*/ 9540240 w 9540240"/>
            <a:gd name="csY17" fmla="*/ 1148374 h 3515412"/>
            <a:gd name="csX18" fmla="*/ 9540240 w 9540240"/>
            <a:gd name="csY18" fmla="*/ 1663963 h 3515412"/>
            <a:gd name="csX19" fmla="*/ 9540240 w 9540240"/>
            <a:gd name="csY19" fmla="*/ 2273294 h 3515412"/>
            <a:gd name="csX20" fmla="*/ 9540240 w 9540240"/>
            <a:gd name="csY20" fmla="*/ 2929498 h 3515412"/>
            <a:gd name="csX21" fmla="*/ 8954326 w 9540240"/>
            <a:gd name="csY21" fmla="*/ 3515412 h 3515412"/>
            <a:gd name="csX22" fmla="*/ 8356582 w 9540240"/>
            <a:gd name="csY22" fmla="*/ 3515412 h 3515412"/>
            <a:gd name="csX23" fmla="*/ 7842523 w 9540240"/>
            <a:gd name="csY23" fmla="*/ 3515412 h 3515412"/>
            <a:gd name="csX24" fmla="*/ 7161095 w 9540240"/>
            <a:gd name="csY24" fmla="*/ 3515412 h 3515412"/>
            <a:gd name="csX25" fmla="*/ 6814404 w 9540240"/>
            <a:gd name="csY25" fmla="*/ 3515412 h 3515412"/>
            <a:gd name="csX26" fmla="*/ 6384028 w 9540240"/>
            <a:gd name="csY26" fmla="*/ 3515412 h 3515412"/>
            <a:gd name="csX27" fmla="*/ 5786284 w 9540240"/>
            <a:gd name="csY27" fmla="*/ 3515412 h 3515412"/>
            <a:gd name="csX28" fmla="*/ 5439593 w 9540240"/>
            <a:gd name="csY28" fmla="*/ 3515412 h 3515412"/>
            <a:gd name="csX29" fmla="*/ 4841849 w 9540240"/>
            <a:gd name="csY29" fmla="*/ 3515412 h 3515412"/>
            <a:gd name="csX30" fmla="*/ 4495158 w 9540240"/>
            <a:gd name="csY30" fmla="*/ 3515412 h 3515412"/>
            <a:gd name="csX31" fmla="*/ 3897414 w 9540240"/>
            <a:gd name="csY31" fmla="*/ 3515412 h 3515412"/>
            <a:gd name="csX32" fmla="*/ 3299670 w 9540240"/>
            <a:gd name="csY32" fmla="*/ 3515412 h 3515412"/>
            <a:gd name="csX33" fmla="*/ 2618243 w 9540240"/>
            <a:gd name="csY33" fmla="*/ 3515412 h 3515412"/>
            <a:gd name="csX34" fmla="*/ 2104183 w 9540240"/>
            <a:gd name="csY34" fmla="*/ 3515412 h 3515412"/>
            <a:gd name="csX35" fmla="*/ 1506439 w 9540240"/>
            <a:gd name="csY35" fmla="*/ 3515412 h 3515412"/>
            <a:gd name="csX36" fmla="*/ 585914 w 9540240"/>
            <a:gd name="csY36" fmla="*/ 3515412 h 3515412"/>
            <a:gd name="csX37" fmla="*/ 0 w 9540240"/>
            <a:gd name="csY37" fmla="*/ 2929498 h 3515412"/>
            <a:gd name="csX38" fmla="*/ 0 w 9540240"/>
            <a:gd name="csY38" fmla="*/ 2296730 h 3515412"/>
            <a:gd name="csX39" fmla="*/ 0 w 9540240"/>
            <a:gd name="csY39" fmla="*/ 1757706 h 3515412"/>
            <a:gd name="csX40" fmla="*/ 0 w 9540240"/>
            <a:gd name="csY40" fmla="*/ 1124938 h 3515412"/>
            <a:gd name="csX41" fmla="*/ 0 w 9540240"/>
            <a:gd name="csY41" fmla="*/ 585914 h 3515412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</a:cxnLst>
          <a:rect l="l" t="t" r="r" b="b"/>
          <a:pathLst>
            <a:path w="9540240" h="3515412" extrusionOk="0">
              <a:moveTo>
                <a:pt x="0" y="585914"/>
              </a:moveTo>
              <a:cubicBezTo>
                <a:pt x="-49330" y="343771"/>
                <a:pt x="291291" y="7745"/>
                <a:pt x="585914" y="0"/>
              </a:cubicBezTo>
              <a:cubicBezTo>
                <a:pt x="717214" y="-11899"/>
                <a:pt x="794082" y="33701"/>
                <a:pt x="932605" y="0"/>
              </a:cubicBezTo>
              <a:cubicBezTo>
                <a:pt x="1071128" y="-33701"/>
                <a:pt x="1291451" y="57432"/>
                <a:pt x="1614033" y="0"/>
              </a:cubicBezTo>
              <a:cubicBezTo>
                <a:pt x="1936615" y="-57432"/>
                <a:pt x="2058050" y="60688"/>
                <a:pt x="2211777" y="0"/>
              </a:cubicBezTo>
              <a:cubicBezTo>
                <a:pt x="2365504" y="-60688"/>
                <a:pt x="2667869" y="85298"/>
                <a:pt x="2976889" y="0"/>
              </a:cubicBezTo>
              <a:cubicBezTo>
                <a:pt x="3285909" y="-85298"/>
                <a:pt x="3415569" y="6174"/>
                <a:pt x="3742001" y="0"/>
              </a:cubicBezTo>
              <a:cubicBezTo>
                <a:pt x="4068433" y="-6174"/>
                <a:pt x="4147017" y="20603"/>
                <a:pt x="4423429" y="0"/>
              </a:cubicBezTo>
              <a:cubicBezTo>
                <a:pt x="4699841" y="-20603"/>
                <a:pt x="4780460" y="4125"/>
                <a:pt x="4937488" y="0"/>
              </a:cubicBezTo>
              <a:cubicBezTo>
                <a:pt x="5094516" y="-4125"/>
                <a:pt x="5182443" y="39620"/>
                <a:pt x="5367864" y="0"/>
              </a:cubicBezTo>
              <a:cubicBezTo>
                <a:pt x="5553285" y="-39620"/>
                <a:pt x="5771074" y="6530"/>
                <a:pt x="5965607" y="0"/>
              </a:cubicBezTo>
              <a:cubicBezTo>
                <a:pt x="6160140" y="-6530"/>
                <a:pt x="6356355" y="56362"/>
                <a:pt x="6479667" y="0"/>
              </a:cubicBezTo>
              <a:cubicBezTo>
                <a:pt x="6602979" y="-56362"/>
                <a:pt x="6781415" y="63843"/>
                <a:pt x="7077411" y="0"/>
              </a:cubicBezTo>
              <a:cubicBezTo>
                <a:pt x="7373407" y="-63843"/>
                <a:pt x="7347536" y="1558"/>
                <a:pt x="7424102" y="0"/>
              </a:cubicBezTo>
              <a:cubicBezTo>
                <a:pt x="7500668" y="-1558"/>
                <a:pt x="7654570" y="16773"/>
                <a:pt x="7770793" y="0"/>
              </a:cubicBezTo>
              <a:cubicBezTo>
                <a:pt x="7887016" y="-16773"/>
                <a:pt x="8431491" y="112358"/>
                <a:pt x="8954326" y="0"/>
              </a:cubicBezTo>
              <a:cubicBezTo>
                <a:pt x="9282931" y="-31161"/>
                <a:pt x="9554363" y="204485"/>
                <a:pt x="9540240" y="585914"/>
              </a:cubicBezTo>
              <a:cubicBezTo>
                <a:pt x="9562922" y="787704"/>
                <a:pt x="9539425" y="1013229"/>
                <a:pt x="9540240" y="1148374"/>
              </a:cubicBezTo>
              <a:cubicBezTo>
                <a:pt x="9541055" y="1283519"/>
                <a:pt x="9482958" y="1555164"/>
                <a:pt x="9540240" y="1663963"/>
              </a:cubicBezTo>
              <a:cubicBezTo>
                <a:pt x="9597522" y="1772762"/>
                <a:pt x="9536977" y="2058348"/>
                <a:pt x="9540240" y="2273294"/>
              </a:cubicBezTo>
              <a:cubicBezTo>
                <a:pt x="9543503" y="2488240"/>
                <a:pt x="9490247" y="2607868"/>
                <a:pt x="9540240" y="2929498"/>
              </a:cubicBezTo>
              <a:cubicBezTo>
                <a:pt x="9584060" y="3250883"/>
                <a:pt x="9296538" y="3539440"/>
                <a:pt x="8954326" y="3515412"/>
              </a:cubicBezTo>
              <a:cubicBezTo>
                <a:pt x="8721823" y="3531300"/>
                <a:pt x="8542241" y="3470594"/>
                <a:pt x="8356582" y="3515412"/>
              </a:cubicBezTo>
              <a:cubicBezTo>
                <a:pt x="8170923" y="3560230"/>
                <a:pt x="8007124" y="3496206"/>
                <a:pt x="7842523" y="3515412"/>
              </a:cubicBezTo>
              <a:cubicBezTo>
                <a:pt x="7677922" y="3534618"/>
                <a:pt x="7406758" y="3499669"/>
                <a:pt x="7161095" y="3515412"/>
              </a:cubicBezTo>
              <a:cubicBezTo>
                <a:pt x="6915432" y="3531155"/>
                <a:pt x="6967841" y="3478331"/>
                <a:pt x="6814404" y="3515412"/>
              </a:cubicBezTo>
              <a:cubicBezTo>
                <a:pt x="6660967" y="3552493"/>
                <a:pt x="6487276" y="3474398"/>
                <a:pt x="6384028" y="3515412"/>
              </a:cubicBezTo>
              <a:cubicBezTo>
                <a:pt x="6280780" y="3556426"/>
                <a:pt x="6080389" y="3483575"/>
                <a:pt x="5786284" y="3515412"/>
              </a:cubicBezTo>
              <a:cubicBezTo>
                <a:pt x="5492179" y="3547249"/>
                <a:pt x="5546730" y="3513218"/>
                <a:pt x="5439593" y="3515412"/>
              </a:cubicBezTo>
              <a:cubicBezTo>
                <a:pt x="5332456" y="3517606"/>
                <a:pt x="5020483" y="3508600"/>
                <a:pt x="4841849" y="3515412"/>
              </a:cubicBezTo>
              <a:cubicBezTo>
                <a:pt x="4663215" y="3522224"/>
                <a:pt x="4638615" y="3492181"/>
                <a:pt x="4495158" y="3515412"/>
              </a:cubicBezTo>
              <a:cubicBezTo>
                <a:pt x="4351701" y="3538643"/>
                <a:pt x="4176853" y="3507738"/>
                <a:pt x="3897414" y="3515412"/>
              </a:cubicBezTo>
              <a:cubicBezTo>
                <a:pt x="3617975" y="3523086"/>
                <a:pt x="3558600" y="3498603"/>
                <a:pt x="3299670" y="3515412"/>
              </a:cubicBezTo>
              <a:cubicBezTo>
                <a:pt x="3040740" y="3532221"/>
                <a:pt x="2791256" y="3458830"/>
                <a:pt x="2618243" y="3515412"/>
              </a:cubicBezTo>
              <a:cubicBezTo>
                <a:pt x="2445230" y="3571994"/>
                <a:pt x="2318770" y="3505592"/>
                <a:pt x="2104183" y="3515412"/>
              </a:cubicBezTo>
              <a:cubicBezTo>
                <a:pt x="1889596" y="3525232"/>
                <a:pt x="1787616" y="3467123"/>
                <a:pt x="1506439" y="3515412"/>
              </a:cubicBezTo>
              <a:cubicBezTo>
                <a:pt x="1225262" y="3563701"/>
                <a:pt x="817901" y="3464960"/>
                <a:pt x="585914" y="3515412"/>
              </a:cubicBezTo>
              <a:cubicBezTo>
                <a:pt x="252945" y="3437617"/>
                <a:pt x="24894" y="3304097"/>
                <a:pt x="0" y="2929498"/>
              </a:cubicBezTo>
              <a:cubicBezTo>
                <a:pt x="-71661" y="2786786"/>
                <a:pt x="11364" y="2603524"/>
                <a:pt x="0" y="2296730"/>
              </a:cubicBezTo>
              <a:cubicBezTo>
                <a:pt x="-11364" y="1989936"/>
                <a:pt x="29079" y="1964796"/>
                <a:pt x="0" y="1757706"/>
              </a:cubicBezTo>
              <a:cubicBezTo>
                <a:pt x="-29079" y="1550616"/>
                <a:pt x="26832" y="1431092"/>
                <a:pt x="0" y="1124938"/>
              </a:cubicBezTo>
              <a:cubicBezTo>
                <a:pt x="-26832" y="818784"/>
                <a:pt x="30543" y="774920"/>
                <a:pt x="0" y="585914"/>
              </a:cubicBezTo>
              <a:close/>
            </a:path>
          </a:pathLst>
        </a:custGeom>
        <a:noFill/>
        <a:ln w="127000">
          <a:prstDash val="sysDot"/>
          <a:extLst>
            <a:ext uri="{C807C97D-BFC1-408E-A445-0C87EB9F89A2}">
              <ask:lineSketchStyleProps xmlns:ask="http://schemas.microsoft.com/office/drawing/2018/sketchyshapes" sd="3453261900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twoCellAnchor editAs="oneCell">
    <xdr:from>
      <xdr:col>5</xdr:col>
      <xdr:colOff>342900</xdr:colOff>
      <xdr:row>148</xdr:row>
      <xdr:rowOff>60960</xdr:rowOff>
    </xdr:from>
    <xdr:to>
      <xdr:col>40</xdr:col>
      <xdr:colOff>355600</xdr:colOff>
      <xdr:row>248</xdr:row>
      <xdr:rowOff>106680</xdr:rowOff>
    </xdr:to>
    <xdr:pic>
      <xdr:nvPicPr>
        <xdr:cNvPr id="21" name="Afbeelding 20">
          <a:extLst>
            <a:ext uri="{FF2B5EF4-FFF2-40B4-BE49-F238E27FC236}">
              <a16:creationId xmlns:a16="http://schemas.microsoft.com/office/drawing/2014/main" id="{408EA68C-6CC2-418F-837E-D51158CD43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25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5760720" y="38610540"/>
          <a:ext cx="21272500" cy="24429720"/>
        </a:xfrm>
        <a:prstGeom prst="rect">
          <a:avLst/>
        </a:prstGeom>
      </xdr:spPr>
    </xdr:pic>
    <xdr:clientData/>
  </xdr:twoCellAnchor>
  <xdr:twoCellAnchor>
    <xdr:from>
      <xdr:col>6</xdr:col>
      <xdr:colOff>21659</xdr:colOff>
      <xdr:row>86</xdr:row>
      <xdr:rowOff>5080</xdr:rowOff>
    </xdr:from>
    <xdr:to>
      <xdr:col>22</xdr:col>
      <xdr:colOff>110559</xdr:colOff>
      <xdr:row>98</xdr:row>
      <xdr:rowOff>30480</xdr:rowOff>
    </xdr:to>
    <xdr:sp macro="" textlink="">
      <xdr:nvSpPr>
        <xdr:cNvPr id="22" name="Rechthoek: afgeronde hoeken 21">
          <a:extLst>
            <a:ext uri="{FF2B5EF4-FFF2-40B4-BE49-F238E27FC236}">
              <a16:creationId xmlns:a16="http://schemas.microsoft.com/office/drawing/2014/main" id="{D61D563A-1FC1-4596-9FEF-11DA25B3C710}"/>
            </a:ext>
          </a:extLst>
        </xdr:cNvPr>
        <xdr:cNvSpPr/>
      </xdr:nvSpPr>
      <xdr:spPr>
        <a:xfrm>
          <a:off x="6033839" y="22766020"/>
          <a:ext cx="9598660" cy="2951480"/>
        </a:xfrm>
        <a:custGeom>
          <a:avLst/>
          <a:gdLst>
            <a:gd name="csX0" fmla="*/ 0 w 9598660"/>
            <a:gd name="csY0" fmla="*/ 491923 h 2951480"/>
            <a:gd name="csX1" fmla="*/ 491923 w 9598660"/>
            <a:gd name="csY1" fmla="*/ 0 h 2951480"/>
            <a:gd name="csX2" fmla="*/ 807800 w 9598660"/>
            <a:gd name="csY2" fmla="*/ 0 h 2951480"/>
            <a:gd name="csX3" fmla="*/ 1468269 w 9598660"/>
            <a:gd name="csY3" fmla="*/ 0 h 2951480"/>
            <a:gd name="csX4" fmla="*/ 2042590 w 9598660"/>
            <a:gd name="csY4" fmla="*/ 0 h 2951480"/>
            <a:gd name="csX5" fmla="*/ 2789207 w 9598660"/>
            <a:gd name="csY5" fmla="*/ 0 h 2951480"/>
            <a:gd name="csX6" fmla="*/ 3535824 w 9598660"/>
            <a:gd name="csY6" fmla="*/ 0 h 2951480"/>
            <a:gd name="csX7" fmla="*/ 4196293 w 9598660"/>
            <a:gd name="csY7" fmla="*/ 0 h 2951480"/>
            <a:gd name="csX8" fmla="*/ 4684466 w 9598660"/>
            <a:gd name="csY8" fmla="*/ 0 h 2951480"/>
            <a:gd name="csX9" fmla="*/ 5086490 w 9598660"/>
            <a:gd name="csY9" fmla="*/ 0 h 2951480"/>
            <a:gd name="csX10" fmla="*/ 5660811 w 9598660"/>
            <a:gd name="csY10" fmla="*/ 0 h 2951480"/>
            <a:gd name="csX11" fmla="*/ 6148984 w 9598660"/>
            <a:gd name="csY11" fmla="*/ 0 h 2951480"/>
            <a:gd name="csX12" fmla="*/ 6723305 w 9598660"/>
            <a:gd name="csY12" fmla="*/ 0 h 2951480"/>
            <a:gd name="csX13" fmla="*/ 7039182 w 9598660"/>
            <a:gd name="csY13" fmla="*/ 0 h 2951480"/>
            <a:gd name="csX14" fmla="*/ 7355058 w 9598660"/>
            <a:gd name="csY14" fmla="*/ 0 h 2951480"/>
            <a:gd name="csX15" fmla="*/ 8015527 w 9598660"/>
            <a:gd name="csY15" fmla="*/ 0 h 2951480"/>
            <a:gd name="csX16" fmla="*/ 8589848 w 9598660"/>
            <a:gd name="csY16" fmla="*/ 0 h 2951480"/>
            <a:gd name="csX17" fmla="*/ 9106737 w 9598660"/>
            <a:gd name="csY17" fmla="*/ 0 h 2951480"/>
            <a:gd name="csX18" fmla="*/ 9598660 w 9598660"/>
            <a:gd name="csY18" fmla="*/ 491923 h 2951480"/>
            <a:gd name="csX19" fmla="*/ 9598660 w 9598660"/>
            <a:gd name="csY19" fmla="*/ 1003508 h 2951480"/>
            <a:gd name="csX20" fmla="*/ 9598660 w 9598660"/>
            <a:gd name="csY20" fmla="*/ 1456064 h 2951480"/>
            <a:gd name="csX21" fmla="*/ 9598660 w 9598660"/>
            <a:gd name="csY21" fmla="*/ 1928296 h 2951480"/>
            <a:gd name="csX22" fmla="*/ 9598660 w 9598660"/>
            <a:gd name="csY22" fmla="*/ 2459557 h 2951480"/>
            <a:gd name="csX23" fmla="*/ 9106737 w 9598660"/>
            <a:gd name="csY23" fmla="*/ 2951480 h 2951480"/>
            <a:gd name="csX24" fmla="*/ 8532416 w 9598660"/>
            <a:gd name="csY24" fmla="*/ 2951480 h 2951480"/>
            <a:gd name="csX25" fmla="*/ 8216540 w 9598660"/>
            <a:gd name="csY25" fmla="*/ 2951480 h 2951480"/>
            <a:gd name="csX26" fmla="*/ 7814515 w 9598660"/>
            <a:gd name="csY26" fmla="*/ 2951480 h 2951480"/>
            <a:gd name="csX27" fmla="*/ 7240194 w 9598660"/>
            <a:gd name="csY27" fmla="*/ 2951480 h 2951480"/>
            <a:gd name="csX28" fmla="*/ 6924317 w 9598660"/>
            <a:gd name="csY28" fmla="*/ 2951480 h 2951480"/>
            <a:gd name="csX29" fmla="*/ 6349997 w 9598660"/>
            <a:gd name="csY29" fmla="*/ 2951480 h 2951480"/>
            <a:gd name="csX30" fmla="*/ 6034120 w 9598660"/>
            <a:gd name="csY30" fmla="*/ 2951480 h 2951480"/>
            <a:gd name="csX31" fmla="*/ 5459799 w 9598660"/>
            <a:gd name="csY31" fmla="*/ 2951480 h 2951480"/>
            <a:gd name="csX32" fmla="*/ 4885478 w 9598660"/>
            <a:gd name="csY32" fmla="*/ 2951480 h 2951480"/>
            <a:gd name="csX33" fmla="*/ 4225009 w 9598660"/>
            <a:gd name="csY33" fmla="*/ 2951480 h 2951480"/>
            <a:gd name="csX34" fmla="*/ 3736836 w 9598660"/>
            <a:gd name="csY34" fmla="*/ 2951480 h 2951480"/>
            <a:gd name="csX35" fmla="*/ 3162515 w 9598660"/>
            <a:gd name="csY35" fmla="*/ 2951480 h 2951480"/>
            <a:gd name="csX36" fmla="*/ 2674343 w 9598660"/>
            <a:gd name="csY36" fmla="*/ 2951480 h 2951480"/>
            <a:gd name="csX37" fmla="*/ 2272318 w 9598660"/>
            <a:gd name="csY37" fmla="*/ 2951480 h 2951480"/>
            <a:gd name="csX38" fmla="*/ 1870293 w 9598660"/>
            <a:gd name="csY38" fmla="*/ 2951480 h 2951480"/>
            <a:gd name="csX39" fmla="*/ 1554417 w 9598660"/>
            <a:gd name="csY39" fmla="*/ 2951480 h 2951480"/>
            <a:gd name="csX40" fmla="*/ 1152392 w 9598660"/>
            <a:gd name="csY40" fmla="*/ 2951480 h 2951480"/>
            <a:gd name="csX41" fmla="*/ 491923 w 9598660"/>
            <a:gd name="csY41" fmla="*/ 2951480 h 2951480"/>
            <a:gd name="csX42" fmla="*/ 0 w 9598660"/>
            <a:gd name="csY42" fmla="*/ 2459557 h 2951480"/>
            <a:gd name="csX43" fmla="*/ 0 w 9598660"/>
            <a:gd name="csY43" fmla="*/ 2007001 h 2951480"/>
            <a:gd name="csX44" fmla="*/ 0 w 9598660"/>
            <a:gd name="csY44" fmla="*/ 1574122 h 2951480"/>
            <a:gd name="csX45" fmla="*/ 0 w 9598660"/>
            <a:gd name="csY45" fmla="*/ 1121566 h 2951480"/>
            <a:gd name="csX46" fmla="*/ 0 w 9598660"/>
            <a:gd name="csY46" fmla="*/ 491923 h 2951480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</a:cxnLst>
          <a:rect l="l" t="t" r="r" b="b"/>
          <a:pathLst>
            <a:path w="9598660" h="2951480" extrusionOk="0">
              <a:moveTo>
                <a:pt x="0" y="491923"/>
              </a:moveTo>
              <a:cubicBezTo>
                <a:pt x="-12878" y="241504"/>
                <a:pt x="242122" y="5850"/>
                <a:pt x="491923" y="0"/>
              </a:cubicBezTo>
              <a:cubicBezTo>
                <a:pt x="572130" y="-2988"/>
                <a:pt x="660014" y="35093"/>
                <a:pt x="807800" y="0"/>
              </a:cubicBezTo>
              <a:cubicBezTo>
                <a:pt x="955586" y="-35093"/>
                <a:pt x="1184452" y="25240"/>
                <a:pt x="1468269" y="0"/>
              </a:cubicBezTo>
              <a:cubicBezTo>
                <a:pt x="1752086" y="-25240"/>
                <a:pt x="1809978" y="8058"/>
                <a:pt x="2042590" y="0"/>
              </a:cubicBezTo>
              <a:cubicBezTo>
                <a:pt x="2275202" y="-8058"/>
                <a:pt x="2538731" y="81059"/>
                <a:pt x="2789207" y="0"/>
              </a:cubicBezTo>
              <a:cubicBezTo>
                <a:pt x="3039683" y="-81059"/>
                <a:pt x="3369869" y="56674"/>
                <a:pt x="3535824" y="0"/>
              </a:cubicBezTo>
              <a:cubicBezTo>
                <a:pt x="3701779" y="-56674"/>
                <a:pt x="4038797" y="36206"/>
                <a:pt x="4196293" y="0"/>
              </a:cubicBezTo>
              <a:cubicBezTo>
                <a:pt x="4353789" y="-36206"/>
                <a:pt x="4557800" y="49440"/>
                <a:pt x="4684466" y="0"/>
              </a:cubicBezTo>
              <a:cubicBezTo>
                <a:pt x="4811132" y="-49440"/>
                <a:pt x="4886170" y="44847"/>
                <a:pt x="5086490" y="0"/>
              </a:cubicBezTo>
              <a:cubicBezTo>
                <a:pt x="5286810" y="-44847"/>
                <a:pt x="5381995" y="3181"/>
                <a:pt x="5660811" y="0"/>
              </a:cubicBezTo>
              <a:cubicBezTo>
                <a:pt x="5939627" y="-3181"/>
                <a:pt x="5945969" y="18957"/>
                <a:pt x="6148984" y="0"/>
              </a:cubicBezTo>
              <a:cubicBezTo>
                <a:pt x="6351999" y="-18957"/>
                <a:pt x="6565247" y="51950"/>
                <a:pt x="6723305" y="0"/>
              </a:cubicBezTo>
              <a:cubicBezTo>
                <a:pt x="6881363" y="-51950"/>
                <a:pt x="6914447" y="22517"/>
                <a:pt x="7039182" y="0"/>
              </a:cubicBezTo>
              <a:cubicBezTo>
                <a:pt x="7163917" y="-22517"/>
                <a:pt x="7206200" y="32564"/>
                <a:pt x="7355058" y="0"/>
              </a:cubicBezTo>
              <a:cubicBezTo>
                <a:pt x="7503916" y="-32564"/>
                <a:pt x="7767435" y="5961"/>
                <a:pt x="8015527" y="0"/>
              </a:cubicBezTo>
              <a:cubicBezTo>
                <a:pt x="8263619" y="-5961"/>
                <a:pt x="8418370" y="68568"/>
                <a:pt x="8589848" y="0"/>
              </a:cubicBezTo>
              <a:cubicBezTo>
                <a:pt x="8761326" y="-68568"/>
                <a:pt x="8940620" y="55793"/>
                <a:pt x="9106737" y="0"/>
              </a:cubicBezTo>
              <a:cubicBezTo>
                <a:pt x="9337546" y="-17963"/>
                <a:pt x="9639528" y="198238"/>
                <a:pt x="9598660" y="491923"/>
              </a:cubicBezTo>
              <a:cubicBezTo>
                <a:pt x="9654104" y="620392"/>
                <a:pt x="9573689" y="811765"/>
                <a:pt x="9598660" y="1003508"/>
              </a:cubicBezTo>
              <a:cubicBezTo>
                <a:pt x="9623631" y="1195252"/>
                <a:pt x="9548320" y="1246374"/>
                <a:pt x="9598660" y="1456064"/>
              </a:cubicBezTo>
              <a:cubicBezTo>
                <a:pt x="9649000" y="1665754"/>
                <a:pt x="9542204" y="1727930"/>
                <a:pt x="9598660" y="1928296"/>
              </a:cubicBezTo>
              <a:cubicBezTo>
                <a:pt x="9655116" y="2128662"/>
                <a:pt x="9567238" y="2278850"/>
                <a:pt x="9598660" y="2459557"/>
              </a:cubicBezTo>
              <a:cubicBezTo>
                <a:pt x="9639432" y="2754044"/>
                <a:pt x="9342573" y="2882815"/>
                <a:pt x="9106737" y="2951480"/>
              </a:cubicBezTo>
              <a:cubicBezTo>
                <a:pt x="8863326" y="2963351"/>
                <a:pt x="8793096" y="2890423"/>
                <a:pt x="8532416" y="2951480"/>
              </a:cubicBezTo>
              <a:cubicBezTo>
                <a:pt x="8271736" y="3012537"/>
                <a:pt x="8369473" y="2932020"/>
                <a:pt x="8216540" y="2951480"/>
              </a:cubicBezTo>
              <a:cubicBezTo>
                <a:pt x="8063607" y="2970940"/>
                <a:pt x="8001737" y="2915154"/>
                <a:pt x="7814515" y="2951480"/>
              </a:cubicBezTo>
              <a:cubicBezTo>
                <a:pt x="7627294" y="2987806"/>
                <a:pt x="7364944" y="2907413"/>
                <a:pt x="7240194" y="2951480"/>
              </a:cubicBezTo>
              <a:cubicBezTo>
                <a:pt x="7115444" y="2995547"/>
                <a:pt x="7068089" y="2938499"/>
                <a:pt x="6924317" y="2951480"/>
              </a:cubicBezTo>
              <a:cubicBezTo>
                <a:pt x="6780545" y="2964461"/>
                <a:pt x="6529772" y="2913691"/>
                <a:pt x="6349997" y="2951480"/>
              </a:cubicBezTo>
              <a:cubicBezTo>
                <a:pt x="6170222" y="2989269"/>
                <a:pt x="6130050" y="2925265"/>
                <a:pt x="6034120" y="2951480"/>
              </a:cubicBezTo>
              <a:cubicBezTo>
                <a:pt x="5938190" y="2977695"/>
                <a:pt x="5619196" y="2946562"/>
                <a:pt x="5459799" y="2951480"/>
              </a:cubicBezTo>
              <a:cubicBezTo>
                <a:pt x="5300402" y="2956398"/>
                <a:pt x="5028237" y="2932940"/>
                <a:pt x="4885478" y="2951480"/>
              </a:cubicBezTo>
              <a:cubicBezTo>
                <a:pt x="4742719" y="2970020"/>
                <a:pt x="4546342" y="2918726"/>
                <a:pt x="4225009" y="2951480"/>
              </a:cubicBezTo>
              <a:cubicBezTo>
                <a:pt x="3903676" y="2984234"/>
                <a:pt x="3849345" y="2928996"/>
                <a:pt x="3736836" y="2951480"/>
              </a:cubicBezTo>
              <a:cubicBezTo>
                <a:pt x="3624327" y="2973964"/>
                <a:pt x="3376900" y="2925636"/>
                <a:pt x="3162515" y="2951480"/>
              </a:cubicBezTo>
              <a:cubicBezTo>
                <a:pt x="2948130" y="2977324"/>
                <a:pt x="2905850" y="2943868"/>
                <a:pt x="2674343" y="2951480"/>
              </a:cubicBezTo>
              <a:cubicBezTo>
                <a:pt x="2442836" y="2959092"/>
                <a:pt x="2469297" y="2947778"/>
                <a:pt x="2272318" y="2951480"/>
              </a:cubicBezTo>
              <a:cubicBezTo>
                <a:pt x="2075340" y="2955182"/>
                <a:pt x="2011846" y="2905003"/>
                <a:pt x="1870293" y="2951480"/>
              </a:cubicBezTo>
              <a:cubicBezTo>
                <a:pt x="1728740" y="2997957"/>
                <a:pt x="1707773" y="2919406"/>
                <a:pt x="1554417" y="2951480"/>
              </a:cubicBezTo>
              <a:cubicBezTo>
                <a:pt x="1401061" y="2983554"/>
                <a:pt x="1246044" y="2910992"/>
                <a:pt x="1152392" y="2951480"/>
              </a:cubicBezTo>
              <a:cubicBezTo>
                <a:pt x="1058741" y="2991968"/>
                <a:pt x="769814" y="2906190"/>
                <a:pt x="491923" y="2951480"/>
              </a:cubicBezTo>
              <a:cubicBezTo>
                <a:pt x="222896" y="2989041"/>
                <a:pt x="-65057" y="2695260"/>
                <a:pt x="0" y="2459557"/>
              </a:cubicBezTo>
              <a:cubicBezTo>
                <a:pt x="-35093" y="2270583"/>
                <a:pt x="16145" y="2100895"/>
                <a:pt x="0" y="2007001"/>
              </a:cubicBezTo>
              <a:cubicBezTo>
                <a:pt x="-16145" y="1913107"/>
                <a:pt x="32850" y="1710673"/>
                <a:pt x="0" y="1574122"/>
              </a:cubicBezTo>
              <a:cubicBezTo>
                <a:pt x="-32850" y="1437571"/>
                <a:pt x="5724" y="1326673"/>
                <a:pt x="0" y="1121566"/>
              </a:cubicBezTo>
              <a:cubicBezTo>
                <a:pt x="-5724" y="916459"/>
                <a:pt x="23608" y="660749"/>
                <a:pt x="0" y="491923"/>
              </a:cubicBezTo>
              <a:close/>
            </a:path>
          </a:pathLst>
        </a:custGeom>
        <a:noFill/>
        <a:ln w="127000" cmpd="dbl">
          <a:solidFill>
            <a:srgbClr val="66FF33"/>
          </a:solidFill>
          <a:prstDash val="solid"/>
          <a:extLst>
            <a:ext uri="{C807C97D-BFC1-408E-A445-0C87EB9F89A2}">
              <ask:lineSketchStyleProps xmlns:ask="http://schemas.microsoft.com/office/drawing/2018/sketchyshapes" sd="3453261900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oneCellAnchor>
    <xdr:from>
      <xdr:col>6</xdr:col>
      <xdr:colOff>268038</xdr:colOff>
      <xdr:row>86</xdr:row>
      <xdr:rowOff>35559</xdr:rowOff>
    </xdr:from>
    <xdr:ext cx="4532562" cy="779782"/>
    <xdr:sp macro="" textlink="">
      <xdr:nvSpPr>
        <xdr:cNvPr id="23" name="Tekstvak 22">
          <a:extLst>
            <a:ext uri="{FF2B5EF4-FFF2-40B4-BE49-F238E27FC236}">
              <a16:creationId xmlns:a16="http://schemas.microsoft.com/office/drawing/2014/main" id="{8848D788-3E6A-4B39-8B52-BB2835B7D42F}"/>
            </a:ext>
          </a:extLst>
        </xdr:cNvPr>
        <xdr:cNvSpPr txBox="1"/>
      </xdr:nvSpPr>
      <xdr:spPr>
        <a:xfrm>
          <a:off x="6280218" y="22796499"/>
          <a:ext cx="4532562" cy="7797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3600" baseline="0">
              <a:latin typeface="Aptos Slab ExtraBold" panose="020B0004020202020204" pitchFamily="34" charset="0"/>
            </a:rPr>
            <a:t>Hier ben ik trots op:</a:t>
          </a:r>
        </a:p>
        <a:p>
          <a:endParaRPr lang="nl-NL" sz="3600">
            <a:latin typeface="Aptos Slab ExtraBold" panose="020B0004020202020204" pitchFamily="34" charset="0"/>
          </a:endParaRPr>
        </a:p>
      </xdr:txBody>
    </xdr:sp>
    <xdr:clientData/>
  </xdr:oneCellAnchor>
  <xdr:twoCellAnchor>
    <xdr:from>
      <xdr:col>6</xdr:col>
      <xdr:colOff>0</xdr:colOff>
      <xdr:row>32</xdr:row>
      <xdr:rowOff>0</xdr:rowOff>
    </xdr:from>
    <xdr:to>
      <xdr:col>20</xdr:col>
      <xdr:colOff>304799</xdr:colOff>
      <xdr:row>57</xdr:row>
      <xdr:rowOff>198120</xdr:rowOff>
    </xdr:to>
    <xdr:sp macro="" textlink="">
      <xdr:nvSpPr>
        <xdr:cNvPr id="24" name="Rechthoek 23">
          <a:extLst>
            <a:ext uri="{FF2B5EF4-FFF2-40B4-BE49-F238E27FC236}">
              <a16:creationId xmlns:a16="http://schemas.microsoft.com/office/drawing/2014/main" id="{1F455567-CC49-4F90-9883-2A2F3BB5A7DB}"/>
            </a:ext>
          </a:extLst>
        </xdr:cNvPr>
        <xdr:cNvSpPr/>
      </xdr:nvSpPr>
      <xdr:spPr>
        <a:xfrm>
          <a:off x="6012180" y="9685020"/>
          <a:ext cx="8625839" cy="6202680"/>
        </a:xfrm>
        <a:custGeom>
          <a:avLst/>
          <a:gdLst>
            <a:gd name="csX0" fmla="*/ 0 w 8625839"/>
            <a:gd name="csY0" fmla="*/ 0 h 6202680"/>
            <a:gd name="csX1" fmla="*/ 316281 w 8625839"/>
            <a:gd name="csY1" fmla="*/ 0 h 6202680"/>
            <a:gd name="csX2" fmla="*/ 632562 w 8625839"/>
            <a:gd name="csY2" fmla="*/ 0 h 6202680"/>
            <a:gd name="csX3" fmla="*/ 1035101 w 8625839"/>
            <a:gd name="csY3" fmla="*/ 0 h 6202680"/>
            <a:gd name="csX4" fmla="*/ 1351381 w 8625839"/>
            <a:gd name="csY4" fmla="*/ 0 h 6202680"/>
            <a:gd name="csX5" fmla="*/ 1926437 w 8625839"/>
            <a:gd name="csY5" fmla="*/ 0 h 6202680"/>
            <a:gd name="csX6" fmla="*/ 2242718 w 8625839"/>
            <a:gd name="csY6" fmla="*/ 0 h 6202680"/>
            <a:gd name="csX7" fmla="*/ 2645257 w 8625839"/>
            <a:gd name="csY7" fmla="*/ 0 h 6202680"/>
            <a:gd name="csX8" fmla="*/ 3220313 w 8625839"/>
            <a:gd name="csY8" fmla="*/ 0 h 6202680"/>
            <a:gd name="csX9" fmla="*/ 3622852 w 8625839"/>
            <a:gd name="csY9" fmla="*/ 0 h 6202680"/>
            <a:gd name="csX10" fmla="*/ 3939133 w 8625839"/>
            <a:gd name="csY10" fmla="*/ 0 h 6202680"/>
            <a:gd name="csX11" fmla="*/ 4600447 w 8625839"/>
            <a:gd name="csY11" fmla="*/ 0 h 6202680"/>
            <a:gd name="csX12" fmla="*/ 5261762 w 8625839"/>
            <a:gd name="csY12" fmla="*/ 0 h 6202680"/>
            <a:gd name="csX13" fmla="*/ 5750559 w 8625839"/>
            <a:gd name="csY13" fmla="*/ 0 h 6202680"/>
            <a:gd name="csX14" fmla="*/ 6498132 w 8625839"/>
            <a:gd name="csY14" fmla="*/ 0 h 6202680"/>
            <a:gd name="csX15" fmla="*/ 7073188 w 8625839"/>
            <a:gd name="csY15" fmla="*/ 0 h 6202680"/>
            <a:gd name="csX16" fmla="*/ 7475727 w 8625839"/>
            <a:gd name="csY16" fmla="*/ 0 h 6202680"/>
            <a:gd name="csX17" fmla="*/ 8050783 w 8625839"/>
            <a:gd name="csY17" fmla="*/ 0 h 6202680"/>
            <a:gd name="csX18" fmla="*/ 8625839 w 8625839"/>
            <a:gd name="csY18" fmla="*/ 0 h 6202680"/>
            <a:gd name="csX19" fmla="*/ 8625839 w 8625839"/>
            <a:gd name="csY19" fmla="*/ 439826 h 6202680"/>
            <a:gd name="csX20" fmla="*/ 8625839 w 8625839"/>
            <a:gd name="csY20" fmla="*/ 1127760 h 6202680"/>
            <a:gd name="csX21" fmla="*/ 8625839 w 8625839"/>
            <a:gd name="csY21" fmla="*/ 1567586 h 6202680"/>
            <a:gd name="csX22" fmla="*/ 8625839 w 8625839"/>
            <a:gd name="csY22" fmla="*/ 1945386 h 6202680"/>
            <a:gd name="csX23" fmla="*/ 8625839 w 8625839"/>
            <a:gd name="csY23" fmla="*/ 2633320 h 6202680"/>
            <a:gd name="csX24" fmla="*/ 8625839 w 8625839"/>
            <a:gd name="csY24" fmla="*/ 3259226 h 6202680"/>
            <a:gd name="csX25" fmla="*/ 8625839 w 8625839"/>
            <a:gd name="csY25" fmla="*/ 3885133 h 6202680"/>
            <a:gd name="csX26" fmla="*/ 8625839 w 8625839"/>
            <a:gd name="csY26" fmla="*/ 4324960 h 6202680"/>
            <a:gd name="csX27" fmla="*/ 8625839 w 8625839"/>
            <a:gd name="csY27" fmla="*/ 4764786 h 6202680"/>
            <a:gd name="csX28" fmla="*/ 8625839 w 8625839"/>
            <a:gd name="csY28" fmla="*/ 5390693 h 6202680"/>
            <a:gd name="csX29" fmla="*/ 8625839 w 8625839"/>
            <a:gd name="csY29" fmla="*/ 6202680 h 6202680"/>
            <a:gd name="csX30" fmla="*/ 8309558 w 8625839"/>
            <a:gd name="csY30" fmla="*/ 6202680 h 6202680"/>
            <a:gd name="csX31" fmla="*/ 7907019 w 8625839"/>
            <a:gd name="csY31" fmla="*/ 6202680 h 6202680"/>
            <a:gd name="csX32" fmla="*/ 7504480 w 8625839"/>
            <a:gd name="csY32" fmla="*/ 6202680 h 6202680"/>
            <a:gd name="csX33" fmla="*/ 7101941 w 8625839"/>
            <a:gd name="csY33" fmla="*/ 6202680 h 6202680"/>
            <a:gd name="csX34" fmla="*/ 6354368 w 8625839"/>
            <a:gd name="csY34" fmla="*/ 6202680 h 6202680"/>
            <a:gd name="csX35" fmla="*/ 6038087 w 8625839"/>
            <a:gd name="csY35" fmla="*/ 6202680 h 6202680"/>
            <a:gd name="csX36" fmla="*/ 5290515 w 8625839"/>
            <a:gd name="csY36" fmla="*/ 6202680 h 6202680"/>
            <a:gd name="csX37" fmla="*/ 4542942 w 8625839"/>
            <a:gd name="csY37" fmla="*/ 6202680 h 6202680"/>
            <a:gd name="csX38" fmla="*/ 3795369 w 8625839"/>
            <a:gd name="csY38" fmla="*/ 6202680 h 6202680"/>
            <a:gd name="csX39" fmla="*/ 3479088 w 8625839"/>
            <a:gd name="csY39" fmla="*/ 6202680 h 6202680"/>
            <a:gd name="csX40" fmla="*/ 2731516 w 8625839"/>
            <a:gd name="csY40" fmla="*/ 6202680 h 6202680"/>
            <a:gd name="csX41" fmla="*/ 2242718 w 8625839"/>
            <a:gd name="csY41" fmla="*/ 6202680 h 6202680"/>
            <a:gd name="csX42" fmla="*/ 1753921 w 8625839"/>
            <a:gd name="csY42" fmla="*/ 6202680 h 6202680"/>
            <a:gd name="csX43" fmla="*/ 1265123 w 8625839"/>
            <a:gd name="csY43" fmla="*/ 6202680 h 6202680"/>
            <a:gd name="csX44" fmla="*/ 690067 w 8625839"/>
            <a:gd name="csY44" fmla="*/ 6202680 h 6202680"/>
            <a:gd name="csX45" fmla="*/ 0 w 8625839"/>
            <a:gd name="csY45" fmla="*/ 6202680 h 6202680"/>
            <a:gd name="csX46" fmla="*/ 0 w 8625839"/>
            <a:gd name="csY46" fmla="*/ 5514746 h 6202680"/>
            <a:gd name="csX47" fmla="*/ 0 w 8625839"/>
            <a:gd name="csY47" fmla="*/ 5012893 h 6202680"/>
            <a:gd name="csX48" fmla="*/ 0 w 8625839"/>
            <a:gd name="csY48" fmla="*/ 4635094 h 6202680"/>
            <a:gd name="csX49" fmla="*/ 0 w 8625839"/>
            <a:gd name="csY49" fmla="*/ 4071214 h 6202680"/>
            <a:gd name="csX50" fmla="*/ 0 w 8625839"/>
            <a:gd name="csY50" fmla="*/ 3507334 h 6202680"/>
            <a:gd name="csX51" fmla="*/ 0 w 8625839"/>
            <a:gd name="csY51" fmla="*/ 2881427 h 6202680"/>
            <a:gd name="csX52" fmla="*/ 0 w 8625839"/>
            <a:gd name="csY52" fmla="*/ 2379574 h 6202680"/>
            <a:gd name="csX53" fmla="*/ 0 w 8625839"/>
            <a:gd name="csY53" fmla="*/ 1753667 h 6202680"/>
            <a:gd name="csX54" fmla="*/ 0 w 8625839"/>
            <a:gd name="csY54" fmla="*/ 1251814 h 6202680"/>
            <a:gd name="csX55" fmla="*/ 0 w 8625839"/>
            <a:gd name="csY55" fmla="*/ 625907 h 6202680"/>
            <a:gd name="csX56" fmla="*/ 0 w 8625839"/>
            <a:gd name="csY56" fmla="*/ 0 h 6202680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  <a:cxn ang="0">
              <a:pos x="csX47" y="csY47"/>
            </a:cxn>
            <a:cxn ang="0">
              <a:pos x="csX48" y="csY48"/>
            </a:cxn>
            <a:cxn ang="0">
              <a:pos x="csX49" y="csY49"/>
            </a:cxn>
            <a:cxn ang="0">
              <a:pos x="csX50" y="csY50"/>
            </a:cxn>
            <a:cxn ang="0">
              <a:pos x="csX51" y="csY51"/>
            </a:cxn>
            <a:cxn ang="0">
              <a:pos x="csX52" y="csY52"/>
            </a:cxn>
            <a:cxn ang="0">
              <a:pos x="csX53" y="csY53"/>
            </a:cxn>
            <a:cxn ang="0">
              <a:pos x="csX54" y="csY54"/>
            </a:cxn>
            <a:cxn ang="0">
              <a:pos x="csX55" y="csY55"/>
            </a:cxn>
            <a:cxn ang="0">
              <a:pos x="csX56" y="csY56"/>
            </a:cxn>
          </a:cxnLst>
          <a:rect l="l" t="t" r="r" b="b"/>
          <a:pathLst>
            <a:path w="8625839" h="6202680" extrusionOk="0">
              <a:moveTo>
                <a:pt x="0" y="0"/>
              </a:moveTo>
              <a:cubicBezTo>
                <a:pt x="137307" y="-18219"/>
                <a:pt x="228325" y="16135"/>
                <a:pt x="316281" y="0"/>
              </a:cubicBezTo>
              <a:cubicBezTo>
                <a:pt x="404237" y="-16135"/>
                <a:pt x="557237" y="30040"/>
                <a:pt x="632562" y="0"/>
              </a:cubicBezTo>
              <a:cubicBezTo>
                <a:pt x="707887" y="-30040"/>
                <a:pt x="949181" y="1600"/>
                <a:pt x="1035101" y="0"/>
              </a:cubicBezTo>
              <a:cubicBezTo>
                <a:pt x="1121021" y="-1600"/>
                <a:pt x="1216803" y="20921"/>
                <a:pt x="1351381" y="0"/>
              </a:cubicBezTo>
              <a:cubicBezTo>
                <a:pt x="1485959" y="-20921"/>
                <a:pt x="1709315" y="43483"/>
                <a:pt x="1926437" y="0"/>
              </a:cubicBezTo>
              <a:cubicBezTo>
                <a:pt x="2143559" y="-43483"/>
                <a:pt x="2164346" y="1584"/>
                <a:pt x="2242718" y="0"/>
              </a:cubicBezTo>
              <a:cubicBezTo>
                <a:pt x="2321090" y="-1584"/>
                <a:pt x="2547814" y="44994"/>
                <a:pt x="2645257" y="0"/>
              </a:cubicBezTo>
              <a:cubicBezTo>
                <a:pt x="2742700" y="-44994"/>
                <a:pt x="3069650" y="17300"/>
                <a:pt x="3220313" y="0"/>
              </a:cubicBezTo>
              <a:cubicBezTo>
                <a:pt x="3370976" y="-17300"/>
                <a:pt x="3531568" y="13956"/>
                <a:pt x="3622852" y="0"/>
              </a:cubicBezTo>
              <a:cubicBezTo>
                <a:pt x="3714136" y="-13956"/>
                <a:pt x="3862392" y="13926"/>
                <a:pt x="3939133" y="0"/>
              </a:cubicBezTo>
              <a:cubicBezTo>
                <a:pt x="4015874" y="-13926"/>
                <a:pt x="4339089" y="77479"/>
                <a:pt x="4600447" y="0"/>
              </a:cubicBezTo>
              <a:cubicBezTo>
                <a:pt x="4861805" y="-77479"/>
                <a:pt x="4993179" y="51204"/>
                <a:pt x="5261762" y="0"/>
              </a:cubicBezTo>
              <a:cubicBezTo>
                <a:pt x="5530346" y="-51204"/>
                <a:pt x="5522429" y="32177"/>
                <a:pt x="5750559" y="0"/>
              </a:cubicBezTo>
              <a:cubicBezTo>
                <a:pt x="5978689" y="-32177"/>
                <a:pt x="6305175" y="82789"/>
                <a:pt x="6498132" y="0"/>
              </a:cubicBezTo>
              <a:cubicBezTo>
                <a:pt x="6691089" y="-82789"/>
                <a:pt x="6845835" y="65341"/>
                <a:pt x="7073188" y="0"/>
              </a:cubicBezTo>
              <a:cubicBezTo>
                <a:pt x="7300541" y="-65341"/>
                <a:pt x="7365232" y="30471"/>
                <a:pt x="7475727" y="0"/>
              </a:cubicBezTo>
              <a:cubicBezTo>
                <a:pt x="7586222" y="-30471"/>
                <a:pt x="7795007" y="39860"/>
                <a:pt x="8050783" y="0"/>
              </a:cubicBezTo>
              <a:cubicBezTo>
                <a:pt x="8306559" y="-39860"/>
                <a:pt x="8492542" y="14481"/>
                <a:pt x="8625839" y="0"/>
              </a:cubicBezTo>
              <a:cubicBezTo>
                <a:pt x="8642606" y="178582"/>
                <a:pt x="8613934" y="338672"/>
                <a:pt x="8625839" y="439826"/>
              </a:cubicBezTo>
              <a:cubicBezTo>
                <a:pt x="8637744" y="540980"/>
                <a:pt x="8543978" y="914816"/>
                <a:pt x="8625839" y="1127760"/>
              </a:cubicBezTo>
              <a:cubicBezTo>
                <a:pt x="8707700" y="1340704"/>
                <a:pt x="8614550" y="1371687"/>
                <a:pt x="8625839" y="1567586"/>
              </a:cubicBezTo>
              <a:cubicBezTo>
                <a:pt x="8637128" y="1763485"/>
                <a:pt x="8622290" y="1757465"/>
                <a:pt x="8625839" y="1945386"/>
              </a:cubicBezTo>
              <a:cubicBezTo>
                <a:pt x="8629388" y="2133307"/>
                <a:pt x="8547939" y="2351186"/>
                <a:pt x="8625839" y="2633320"/>
              </a:cubicBezTo>
              <a:cubicBezTo>
                <a:pt x="8703739" y="2915454"/>
                <a:pt x="8615606" y="3041873"/>
                <a:pt x="8625839" y="3259226"/>
              </a:cubicBezTo>
              <a:cubicBezTo>
                <a:pt x="8636072" y="3476579"/>
                <a:pt x="8589424" y="3584687"/>
                <a:pt x="8625839" y="3885133"/>
              </a:cubicBezTo>
              <a:cubicBezTo>
                <a:pt x="8662254" y="4185579"/>
                <a:pt x="8576247" y="4183764"/>
                <a:pt x="8625839" y="4324960"/>
              </a:cubicBezTo>
              <a:cubicBezTo>
                <a:pt x="8675431" y="4466156"/>
                <a:pt x="8590685" y="4567797"/>
                <a:pt x="8625839" y="4764786"/>
              </a:cubicBezTo>
              <a:cubicBezTo>
                <a:pt x="8660993" y="4961775"/>
                <a:pt x="8590921" y="5239095"/>
                <a:pt x="8625839" y="5390693"/>
              </a:cubicBezTo>
              <a:cubicBezTo>
                <a:pt x="8660757" y="5542291"/>
                <a:pt x="8573505" y="6005137"/>
                <a:pt x="8625839" y="6202680"/>
              </a:cubicBezTo>
              <a:cubicBezTo>
                <a:pt x="8544606" y="6211929"/>
                <a:pt x="8388166" y="6199178"/>
                <a:pt x="8309558" y="6202680"/>
              </a:cubicBezTo>
              <a:cubicBezTo>
                <a:pt x="8230950" y="6206182"/>
                <a:pt x="8008915" y="6162935"/>
                <a:pt x="7907019" y="6202680"/>
              </a:cubicBezTo>
              <a:cubicBezTo>
                <a:pt x="7805123" y="6242425"/>
                <a:pt x="7647711" y="6154651"/>
                <a:pt x="7504480" y="6202680"/>
              </a:cubicBezTo>
              <a:cubicBezTo>
                <a:pt x="7361249" y="6250709"/>
                <a:pt x="7189665" y="6195537"/>
                <a:pt x="7101941" y="6202680"/>
              </a:cubicBezTo>
              <a:cubicBezTo>
                <a:pt x="7014217" y="6209823"/>
                <a:pt x="6566261" y="6162464"/>
                <a:pt x="6354368" y="6202680"/>
              </a:cubicBezTo>
              <a:cubicBezTo>
                <a:pt x="6142475" y="6242896"/>
                <a:pt x="6145605" y="6170156"/>
                <a:pt x="6038087" y="6202680"/>
              </a:cubicBezTo>
              <a:cubicBezTo>
                <a:pt x="5930569" y="6235204"/>
                <a:pt x="5461293" y="6130072"/>
                <a:pt x="5290515" y="6202680"/>
              </a:cubicBezTo>
              <a:cubicBezTo>
                <a:pt x="5119737" y="6275288"/>
                <a:pt x="4705475" y="6178773"/>
                <a:pt x="4542942" y="6202680"/>
              </a:cubicBezTo>
              <a:cubicBezTo>
                <a:pt x="4380409" y="6226587"/>
                <a:pt x="4024721" y="6189277"/>
                <a:pt x="3795369" y="6202680"/>
              </a:cubicBezTo>
              <a:cubicBezTo>
                <a:pt x="3566017" y="6216083"/>
                <a:pt x="3636533" y="6168326"/>
                <a:pt x="3479088" y="6202680"/>
              </a:cubicBezTo>
              <a:cubicBezTo>
                <a:pt x="3321643" y="6237034"/>
                <a:pt x="2993877" y="6113542"/>
                <a:pt x="2731516" y="6202680"/>
              </a:cubicBezTo>
              <a:cubicBezTo>
                <a:pt x="2469155" y="6291818"/>
                <a:pt x="2344814" y="6154976"/>
                <a:pt x="2242718" y="6202680"/>
              </a:cubicBezTo>
              <a:cubicBezTo>
                <a:pt x="2140622" y="6250384"/>
                <a:pt x="1965140" y="6144849"/>
                <a:pt x="1753921" y="6202680"/>
              </a:cubicBezTo>
              <a:cubicBezTo>
                <a:pt x="1542702" y="6260511"/>
                <a:pt x="1374429" y="6158849"/>
                <a:pt x="1265123" y="6202680"/>
              </a:cubicBezTo>
              <a:cubicBezTo>
                <a:pt x="1155817" y="6246511"/>
                <a:pt x="895561" y="6184277"/>
                <a:pt x="690067" y="6202680"/>
              </a:cubicBezTo>
              <a:cubicBezTo>
                <a:pt x="484573" y="6221083"/>
                <a:pt x="271684" y="6185353"/>
                <a:pt x="0" y="6202680"/>
              </a:cubicBezTo>
              <a:cubicBezTo>
                <a:pt x="-14415" y="6042789"/>
                <a:pt x="15163" y="5841370"/>
                <a:pt x="0" y="5514746"/>
              </a:cubicBezTo>
              <a:cubicBezTo>
                <a:pt x="-15163" y="5188122"/>
                <a:pt x="38946" y="5232865"/>
                <a:pt x="0" y="5012893"/>
              </a:cubicBezTo>
              <a:cubicBezTo>
                <a:pt x="-38946" y="4792921"/>
                <a:pt x="13116" y="4796611"/>
                <a:pt x="0" y="4635094"/>
              </a:cubicBezTo>
              <a:cubicBezTo>
                <a:pt x="-13116" y="4473577"/>
                <a:pt x="49663" y="4203406"/>
                <a:pt x="0" y="4071214"/>
              </a:cubicBezTo>
              <a:cubicBezTo>
                <a:pt x="-49663" y="3939022"/>
                <a:pt x="2791" y="3668650"/>
                <a:pt x="0" y="3507334"/>
              </a:cubicBezTo>
              <a:cubicBezTo>
                <a:pt x="-2791" y="3346018"/>
                <a:pt x="49350" y="3019266"/>
                <a:pt x="0" y="2881427"/>
              </a:cubicBezTo>
              <a:cubicBezTo>
                <a:pt x="-49350" y="2743588"/>
                <a:pt x="53717" y="2560331"/>
                <a:pt x="0" y="2379574"/>
              </a:cubicBezTo>
              <a:cubicBezTo>
                <a:pt x="-53717" y="2198817"/>
                <a:pt x="22592" y="2059643"/>
                <a:pt x="0" y="1753667"/>
              </a:cubicBezTo>
              <a:cubicBezTo>
                <a:pt x="-22592" y="1447691"/>
                <a:pt x="57542" y="1463860"/>
                <a:pt x="0" y="1251814"/>
              </a:cubicBezTo>
              <a:cubicBezTo>
                <a:pt x="-57542" y="1039768"/>
                <a:pt x="52869" y="836272"/>
                <a:pt x="0" y="625907"/>
              </a:cubicBezTo>
              <a:cubicBezTo>
                <a:pt x="-52869" y="415542"/>
                <a:pt x="74207" y="161876"/>
                <a:pt x="0" y="0"/>
              </a:cubicBezTo>
              <a:close/>
            </a:path>
          </a:pathLst>
        </a:custGeom>
        <a:noFill/>
        <a:ln w="127000" cmpd="thickThin">
          <a:solidFill>
            <a:srgbClr val="FF0000"/>
          </a:solidFill>
          <a:extLst>
            <a:ext uri="{C807C97D-BFC1-408E-A445-0C87EB9F89A2}">
              <ask:lineSketchStyleProps xmlns:ask="http://schemas.microsoft.com/office/drawing/2018/sketchyshapes" sd="2737183560">
                <a:prstGeom prst="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oneCellAnchor>
    <xdr:from>
      <xdr:col>18</xdr:col>
      <xdr:colOff>366273</xdr:colOff>
      <xdr:row>33</xdr:row>
      <xdr:rowOff>167644</xdr:rowOff>
    </xdr:from>
    <xdr:ext cx="763960" cy="5669279"/>
    <xdr:sp macro="" textlink="">
      <xdr:nvSpPr>
        <xdr:cNvPr id="25" name="Tekstvak 24">
          <a:extLst>
            <a:ext uri="{FF2B5EF4-FFF2-40B4-BE49-F238E27FC236}">
              <a16:creationId xmlns:a16="http://schemas.microsoft.com/office/drawing/2014/main" id="{B21AA32B-5BFA-4BE8-8C2A-1B43FC41E4DB}"/>
            </a:ext>
          </a:extLst>
        </xdr:cNvPr>
        <xdr:cNvSpPr txBox="1"/>
      </xdr:nvSpPr>
      <xdr:spPr>
        <a:xfrm rot="5400000">
          <a:off x="11058113" y="12503444"/>
          <a:ext cx="5669279" cy="7639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nl-NL" sz="3600" b="1" baseline="0">
              <a:solidFill>
                <a:srgbClr val="FF0000"/>
              </a:solidFill>
              <a:latin typeface="Aptos Slab ExtraBold" panose="020B0004020202020204" pitchFamily="34" charset="0"/>
            </a:rPr>
            <a:t>ZO ZIT IK IN MIJN VEL</a:t>
          </a:r>
          <a:endParaRPr lang="nl-NL" sz="3600"/>
        </a:p>
      </xdr:txBody>
    </xdr:sp>
    <xdr:clientData/>
  </xdr:oneCellAnchor>
  <xdr:twoCellAnchor editAs="oneCell">
    <xdr:from>
      <xdr:col>6</xdr:col>
      <xdr:colOff>579120</xdr:colOff>
      <xdr:row>34</xdr:row>
      <xdr:rowOff>228599</xdr:rowOff>
    </xdr:from>
    <xdr:to>
      <xdr:col>17</xdr:col>
      <xdr:colOff>586792</xdr:colOff>
      <xdr:row>41</xdr:row>
      <xdr:rowOff>45720</xdr:rowOff>
    </xdr:to>
    <xdr:pic>
      <xdr:nvPicPr>
        <xdr:cNvPr id="26" name="Afbeelding 25">
          <a:extLst>
            <a:ext uri="{FF2B5EF4-FFF2-40B4-BE49-F238E27FC236}">
              <a16:creationId xmlns:a16="http://schemas.microsoft.com/office/drawing/2014/main" id="{AF809C5C-1AD3-4616-9A52-63CE3438927A}"/>
            </a:ext>
          </a:extLst>
        </xdr:cNvPr>
        <xdr:cNvPicPr/>
      </xdr:nvPicPr>
      <xdr:blipFill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backgroundRemoval t="9091" b="95041" l="6048" r="96544">
                      <a14:foregroundMark x1="17495" y1="43802" x2="17495" y2="43802"/>
                      <a14:foregroundMark x1="10799" y1="43802" x2="10799" y2="43802"/>
                      <a14:foregroundMark x1="14039" y1="16529" x2="14039" y2="16529"/>
                      <a14:foregroundMark x1="21598" y1="28926" x2="21598" y2="28926"/>
                      <a14:foregroundMark x1="18143" y1="72727" x2="18143" y2="72727"/>
                      <a14:foregroundMark x1="6479" y1="75207" x2="6479" y2="75207"/>
                      <a14:foregroundMark x1="48380" y1="63636" x2="48380" y2="63636"/>
                      <a14:foregroundMark x1="47732" y1="47107" x2="47732" y2="47107"/>
                      <a14:foregroundMark x1="54644" y1="46281" x2="54644" y2="46281"/>
                      <a14:foregroundMark x1="90281" y1="45455" x2="90281" y2="45455"/>
                      <a14:foregroundMark x1="83585" y1="47934" x2="83585" y2="47934"/>
                      <a14:foregroundMark x1="81641" y1="23140" x2="81641" y2="23140"/>
                      <a14:foregroundMark x1="96760" y1="52066" x2="96760" y2="52066"/>
                      <a14:foregroundMark x1="88553" y1="71901" x2="88553" y2="71901"/>
                      <a14:foregroundMark x1="50324" y1="95041" x2="50324" y2="95041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1300" y="10347959"/>
          <a:ext cx="6545632" cy="14859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30480</xdr:colOff>
      <xdr:row>43</xdr:row>
      <xdr:rowOff>36585</xdr:rowOff>
    </xdr:from>
    <xdr:to>
      <xdr:col>17</xdr:col>
      <xdr:colOff>571251</xdr:colOff>
      <xdr:row>48</xdr:row>
      <xdr:rowOff>213361</xdr:rowOff>
    </xdr:to>
    <xdr:pic>
      <xdr:nvPicPr>
        <xdr:cNvPr id="27" name="Afbeelding 26">
          <a:extLst>
            <a:ext uri="{FF2B5EF4-FFF2-40B4-BE49-F238E27FC236}">
              <a16:creationId xmlns:a16="http://schemas.microsoft.com/office/drawing/2014/main" id="{9DB0E14E-4EEE-460E-818A-9203ADCB5B0E}"/>
            </a:ext>
          </a:extLst>
        </xdr:cNvPr>
        <xdr:cNvPicPr/>
      </xdr:nvPicPr>
      <xdr:blipFill>
        <a:blip xmlns:r="http://schemas.openxmlformats.org/officeDocument/2006/relationships" r:embed="rId6">
          <a:extLst>
            <a:ext uri="{BEBA8EAE-BF5A-486C-A8C5-ECC9F3942E4B}">
              <a14:imgProps xmlns:a14="http://schemas.microsoft.com/office/drawing/2010/main">
                <a14:imgLayer r:embed="rId7">
                  <a14:imgEffect>
                    <a14:backgroundRemoval t="5556" b="91667" l="2667" r="96444">
                      <a14:foregroundMark x1="9333" y1="39815" x2="9333" y2="39815"/>
                      <a14:foregroundMark x1="15778" y1="44444" x2="15778" y2="44444"/>
                      <a14:foregroundMark x1="12889" y1="70370" x2="12889" y2="70370"/>
                      <a14:foregroundMark x1="22667" y1="66667" x2="22667" y2="66667"/>
                      <a14:foregroundMark x1="2667" y1="56481" x2="2667" y2="56481"/>
                      <a14:foregroundMark x1="46667" y1="30556" x2="46667" y2="30556"/>
                      <a14:foregroundMark x1="52667" y1="30556" x2="52667" y2="30556"/>
                      <a14:foregroundMark x1="59333" y1="33333" x2="59333" y2="33333"/>
                      <a14:foregroundMark x1="47778" y1="91667" x2="47778" y2="91667"/>
                      <a14:foregroundMark x1="84222" y1="70370" x2="84222" y2="70370"/>
                      <a14:foregroundMark x1="84444" y1="46296" x2="84444" y2="46296"/>
                      <a14:foregroundMark x1="91333" y1="41667" x2="91333" y2="41667"/>
                      <a14:foregroundMark x1="96444" y1="30556" x2="96444" y2="30556"/>
                      <a14:foregroundMark x1="56000" y1="89815" x2="56000" y2="89815"/>
                      <a14:foregroundMark x1="49333" y1="63889" x2="49333" y2="63889"/>
                      <a14:backgroundMark x1="14000" y1="57407" x2="14000" y2="57407"/>
                      <a14:backgroundMark x1="56000" y1="90741" x2="56000" y2="90741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7020" y="12312405"/>
          <a:ext cx="6484371" cy="139597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45719</xdr:colOff>
      <xdr:row>50</xdr:row>
      <xdr:rowOff>228601</xdr:rowOff>
    </xdr:from>
    <xdr:to>
      <xdr:col>18</xdr:col>
      <xdr:colOff>34360</xdr:colOff>
      <xdr:row>57</xdr:row>
      <xdr:rowOff>15240</xdr:rowOff>
    </xdr:to>
    <xdr:pic>
      <xdr:nvPicPr>
        <xdr:cNvPr id="28" name="Afbeelding 27">
          <a:extLst>
            <a:ext uri="{FF2B5EF4-FFF2-40B4-BE49-F238E27FC236}">
              <a16:creationId xmlns:a16="http://schemas.microsoft.com/office/drawing/2014/main" id="{A1959075-D7B6-47E4-A1AC-013E60354FA7}"/>
            </a:ext>
          </a:extLst>
        </xdr:cNvPr>
        <xdr:cNvPicPr/>
      </xdr:nvPicPr>
      <xdr:blipFill>
        <a:blip xmlns:r="http://schemas.openxmlformats.org/officeDocument/2006/relationships" r:embed="rId8">
          <a:extLst>
            <a:ext uri="{BEBA8EAE-BF5A-486C-A8C5-ECC9F3942E4B}">
              <a14:imgProps xmlns:a14="http://schemas.microsoft.com/office/drawing/2010/main">
                <a14:imgLayer r:embed="rId9">
                  <a14:imgEffect>
                    <a14:backgroundRemoval t="8772" b="90351" l="2882" r="96231">
                      <a14:foregroundMark x1="46120" y1="44737" x2="46120" y2="44737"/>
                      <a14:foregroundMark x1="52772" y1="44737" x2="52772" y2="44737"/>
                      <a14:foregroundMark x1="59645" y1="44737" x2="59645" y2="44737"/>
                      <a14:foregroundMark x1="48780" y1="75439" x2="48780" y2="75439"/>
                      <a14:foregroundMark x1="47894" y1="90351" x2="47894" y2="90351"/>
                      <a14:foregroundMark x1="83149" y1="39474" x2="83149" y2="39474"/>
                      <a14:foregroundMark x1="90244" y1="42982" x2="90244" y2="42982"/>
                      <a14:foregroundMark x1="96231" y1="28947" x2="96231" y2="28947"/>
                      <a14:foregroundMark x1="88027" y1="90351" x2="88027" y2="90351"/>
                      <a14:foregroundMark x1="86253" y1="60526" x2="86253" y2="60526"/>
                      <a14:foregroundMark x1="15743" y1="64035" x2="15743" y2="64035"/>
                      <a14:foregroundMark x1="16851" y1="46491" x2="16851" y2="46491"/>
                      <a14:foregroundMark x1="9534" y1="47368" x2="9534" y2="47368"/>
                      <a14:foregroundMark x1="8204" y1="12281" x2="8204" y2="12281"/>
                      <a14:foregroundMark x1="2882" y1="66667" x2="2882" y2="66667"/>
                      <a14:foregroundMark x1="11530" y1="90351" x2="11530" y2="90351"/>
                      <a14:foregroundMark x1="50554" y1="11404" x2="50554" y2="11404"/>
                      <a14:foregroundMark x1="50776" y1="8772" x2="50776" y2="877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52259" y="14211301"/>
          <a:ext cx="6526601" cy="149351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440133</xdr:colOff>
      <xdr:row>2</xdr:row>
      <xdr:rowOff>1</xdr:rowOff>
    </xdr:from>
    <xdr:to>
      <xdr:col>2</xdr:col>
      <xdr:colOff>3429000</xdr:colOff>
      <xdr:row>2</xdr:row>
      <xdr:rowOff>853441</xdr:rowOff>
    </xdr:to>
    <xdr:sp macro="" textlink="">
      <xdr:nvSpPr>
        <xdr:cNvPr id="29" name="Rechthoek: afgeronde hoeken 28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1FA6160-14E0-45CD-BCD7-7F5DBAD43768}"/>
            </a:ext>
          </a:extLst>
        </xdr:cNvPr>
        <xdr:cNvSpPr/>
      </xdr:nvSpPr>
      <xdr:spPr>
        <a:xfrm>
          <a:off x="1072593" y="1257301"/>
          <a:ext cx="3430827" cy="853440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2000" b="1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START</a:t>
          </a:r>
        </a:p>
      </xdr:txBody>
    </xdr:sp>
    <xdr:clientData fPrintsWithSheet="0"/>
  </xdr:twoCellAnchor>
  <xdr:twoCellAnchor>
    <xdr:from>
      <xdr:col>1</xdr:col>
      <xdr:colOff>426719</xdr:colOff>
      <xdr:row>3</xdr:row>
      <xdr:rowOff>64077</xdr:rowOff>
    </xdr:from>
    <xdr:to>
      <xdr:col>2</xdr:col>
      <xdr:colOff>1654978</xdr:colOff>
      <xdr:row>3</xdr:row>
      <xdr:rowOff>939452</xdr:rowOff>
    </xdr:to>
    <xdr:sp macro="" textlink="">
      <xdr:nvSpPr>
        <xdr:cNvPr id="30" name="Rechthoek: afgeronde hoeken 29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21725D6C-AB00-487A-9694-7917C91ABD31}"/>
            </a:ext>
          </a:extLst>
        </xdr:cNvPr>
        <xdr:cNvSpPr/>
      </xdr:nvSpPr>
      <xdr:spPr>
        <a:xfrm>
          <a:off x="1066799" y="2235777"/>
          <a:ext cx="1662599" cy="875375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20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MIDDEN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20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TOETS</a:t>
          </a:r>
        </a:p>
      </xdr:txBody>
    </xdr:sp>
    <xdr:clientData fPrintsWithSheet="0"/>
  </xdr:twoCellAnchor>
  <xdr:twoCellAnchor>
    <xdr:from>
      <xdr:col>2</xdr:col>
      <xdr:colOff>1776524</xdr:colOff>
      <xdr:row>3</xdr:row>
      <xdr:rowOff>81418</xdr:rowOff>
    </xdr:from>
    <xdr:to>
      <xdr:col>2</xdr:col>
      <xdr:colOff>3439360</xdr:colOff>
      <xdr:row>3</xdr:row>
      <xdr:rowOff>956793</xdr:rowOff>
    </xdr:to>
    <xdr:sp macro="" textlink="">
      <xdr:nvSpPr>
        <xdr:cNvPr id="31" name="Rechthoek: afgeronde hoeken 30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D97C196E-8A28-432B-BE71-39480F4C86F5}"/>
            </a:ext>
          </a:extLst>
        </xdr:cNvPr>
        <xdr:cNvSpPr/>
      </xdr:nvSpPr>
      <xdr:spPr>
        <a:xfrm>
          <a:off x="2850944" y="2253118"/>
          <a:ext cx="1662836" cy="875375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20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EIND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20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TOETS</a:t>
          </a:r>
        </a:p>
      </xdr:txBody>
    </xdr:sp>
    <xdr:clientData fPrintsWithSheet="0"/>
  </xdr:twoCellAnchor>
  <xdr:oneCellAnchor>
    <xdr:from>
      <xdr:col>22</xdr:col>
      <xdr:colOff>45720</xdr:colOff>
      <xdr:row>44</xdr:row>
      <xdr:rowOff>0</xdr:rowOff>
    </xdr:from>
    <xdr:ext cx="10561320" cy="4114800"/>
    <xdr:sp macro="" textlink="" fLocksText="0">
      <xdr:nvSpPr>
        <xdr:cNvPr id="32" name="Tekstvak 31">
          <a:extLst>
            <a:ext uri="{FF2B5EF4-FFF2-40B4-BE49-F238E27FC236}">
              <a16:creationId xmlns:a16="http://schemas.microsoft.com/office/drawing/2014/main" id="{F347618A-704B-4EAE-ADB4-89494394842F}"/>
            </a:ext>
          </a:extLst>
        </xdr:cNvPr>
        <xdr:cNvSpPr txBox="1"/>
      </xdr:nvSpPr>
      <xdr:spPr>
        <a:xfrm>
          <a:off x="15567660" y="12519660"/>
          <a:ext cx="10561320" cy="411480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nl-NL" sz="3200"/>
            <a:t>tekst</a:t>
          </a:r>
        </a:p>
      </xdr:txBody>
    </xdr:sp>
    <xdr:clientData/>
  </xdr:oneCellAnchor>
  <xdr:oneCellAnchor>
    <xdr:from>
      <xdr:col>23</xdr:col>
      <xdr:colOff>71833</xdr:colOff>
      <xdr:row>67</xdr:row>
      <xdr:rowOff>39579</xdr:rowOff>
    </xdr:from>
    <xdr:ext cx="9175649" cy="2979469"/>
    <xdr:sp macro="" textlink="" fLocksText="0">
      <xdr:nvSpPr>
        <xdr:cNvPr id="33" name="Tekstvak 32">
          <a:extLst>
            <a:ext uri="{FF2B5EF4-FFF2-40B4-BE49-F238E27FC236}">
              <a16:creationId xmlns:a16="http://schemas.microsoft.com/office/drawing/2014/main" id="{1EB30BFF-E3B4-45B7-9DF9-BF7EBBACA65E}"/>
            </a:ext>
          </a:extLst>
        </xdr:cNvPr>
        <xdr:cNvSpPr txBox="1"/>
      </xdr:nvSpPr>
      <xdr:spPr>
        <a:xfrm rot="349913">
          <a:off x="16188133" y="18167559"/>
          <a:ext cx="9175649" cy="2979469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nl-NL" sz="3200">
              <a:solidFill>
                <a:schemeClr val="dk1"/>
              </a:solidFill>
            </a:rPr>
            <a:t>tekst</a:t>
          </a:r>
        </a:p>
      </xdr:txBody>
    </xdr:sp>
    <xdr:clientData/>
  </xdr:oneCellAnchor>
  <xdr:oneCellAnchor>
    <xdr:from>
      <xdr:col>23</xdr:col>
      <xdr:colOff>0</xdr:colOff>
      <xdr:row>86</xdr:row>
      <xdr:rowOff>1</xdr:rowOff>
    </xdr:from>
    <xdr:ext cx="9175649" cy="2606040"/>
    <xdr:sp macro="" textlink="" fLocksText="0">
      <xdr:nvSpPr>
        <xdr:cNvPr id="34" name="Tekstvak 33">
          <a:extLst>
            <a:ext uri="{FF2B5EF4-FFF2-40B4-BE49-F238E27FC236}">
              <a16:creationId xmlns:a16="http://schemas.microsoft.com/office/drawing/2014/main" id="{79C15A93-7E9D-4C56-864B-A41B2B272A2E}"/>
            </a:ext>
          </a:extLst>
        </xdr:cNvPr>
        <xdr:cNvSpPr txBox="1"/>
      </xdr:nvSpPr>
      <xdr:spPr>
        <a:xfrm>
          <a:off x="16116300" y="22760941"/>
          <a:ext cx="9175649" cy="260604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nl-NL" sz="3200"/>
            <a:t>tekst</a:t>
          </a:r>
        </a:p>
      </xdr:txBody>
    </xdr:sp>
    <xdr:clientData/>
  </xdr:oneCellAnchor>
  <xdr:twoCellAnchor>
    <xdr:from>
      <xdr:col>6</xdr:col>
      <xdr:colOff>0</xdr:colOff>
      <xdr:row>59</xdr:row>
      <xdr:rowOff>106680</xdr:rowOff>
    </xdr:from>
    <xdr:to>
      <xdr:col>20</xdr:col>
      <xdr:colOff>304799</xdr:colOff>
      <xdr:row>85</xdr:row>
      <xdr:rowOff>0</xdr:rowOff>
    </xdr:to>
    <xdr:sp macro="" textlink="">
      <xdr:nvSpPr>
        <xdr:cNvPr id="35" name="Rechthoek 34">
          <a:extLst>
            <a:ext uri="{FF2B5EF4-FFF2-40B4-BE49-F238E27FC236}">
              <a16:creationId xmlns:a16="http://schemas.microsoft.com/office/drawing/2014/main" id="{2028610C-0A87-431E-BFE6-CCBC1FB8B7C1}"/>
            </a:ext>
          </a:extLst>
        </xdr:cNvPr>
        <xdr:cNvSpPr/>
      </xdr:nvSpPr>
      <xdr:spPr>
        <a:xfrm>
          <a:off x="6012180" y="16283940"/>
          <a:ext cx="8625839" cy="6233160"/>
        </a:xfrm>
        <a:custGeom>
          <a:avLst/>
          <a:gdLst>
            <a:gd name="csX0" fmla="*/ 0 w 8625839"/>
            <a:gd name="csY0" fmla="*/ 0 h 6233160"/>
            <a:gd name="csX1" fmla="*/ 316281 w 8625839"/>
            <a:gd name="csY1" fmla="*/ 0 h 6233160"/>
            <a:gd name="csX2" fmla="*/ 632562 w 8625839"/>
            <a:gd name="csY2" fmla="*/ 0 h 6233160"/>
            <a:gd name="csX3" fmla="*/ 1035101 w 8625839"/>
            <a:gd name="csY3" fmla="*/ 0 h 6233160"/>
            <a:gd name="csX4" fmla="*/ 1351381 w 8625839"/>
            <a:gd name="csY4" fmla="*/ 0 h 6233160"/>
            <a:gd name="csX5" fmla="*/ 1926437 w 8625839"/>
            <a:gd name="csY5" fmla="*/ 0 h 6233160"/>
            <a:gd name="csX6" fmla="*/ 2242718 w 8625839"/>
            <a:gd name="csY6" fmla="*/ 0 h 6233160"/>
            <a:gd name="csX7" fmla="*/ 2645257 w 8625839"/>
            <a:gd name="csY7" fmla="*/ 0 h 6233160"/>
            <a:gd name="csX8" fmla="*/ 3220313 w 8625839"/>
            <a:gd name="csY8" fmla="*/ 0 h 6233160"/>
            <a:gd name="csX9" fmla="*/ 3622852 w 8625839"/>
            <a:gd name="csY9" fmla="*/ 0 h 6233160"/>
            <a:gd name="csX10" fmla="*/ 3939133 w 8625839"/>
            <a:gd name="csY10" fmla="*/ 0 h 6233160"/>
            <a:gd name="csX11" fmla="*/ 4600447 w 8625839"/>
            <a:gd name="csY11" fmla="*/ 0 h 6233160"/>
            <a:gd name="csX12" fmla="*/ 5261762 w 8625839"/>
            <a:gd name="csY12" fmla="*/ 0 h 6233160"/>
            <a:gd name="csX13" fmla="*/ 5750559 w 8625839"/>
            <a:gd name="csY13" fmla="*/ 0 h 6233160"/>
            <a:gd name="csX14" fmla="*/ 6498132 w 8625839"/>
            <a:gd name="csY14" fmla="*/ 0 h 6233160"/>
            <a:gd name="csX15" fmla="*/ 7073188 w 8625839"/>
            <a:gd name="csY15" fmla="*/ 0 h 6233160"/>
            <a:gd name="csX16" fmla="*/ 7475727 w 8625839"/>
            <a:gd name="csY16" fmla="*/ 0 h 6233160"/>
            <a:gd name="csX17" fmla="*/ 8050783 w 8625839"/>
            <a:gd name="csY17" fmla="*/ 0 h 6233160"/>
            <a:gd name="csX18" fmla="*/ 8625839 w 8625839"/>
            <a:gd name="csY18" fmla="*/ 0 h 6233160"/>
            <a:gd name="csX19" fmla="*/ 8625839 w 8625839"/>
            <a:gd name="csY19" fmla="*/ 441988 h 6233160"/>
            <a:gd name="csX20" fmla="*/ 8625839 w 8625839"/>
            <a:gd name="csY20" fmla="*/ 1133302 h 6233160"/>
            <a:gd name="csX21" fmla="*/ 8625839 w 8625839"/>
            <a:gd name="csY21" fmla="*/ 1575290 h 6233160"/>
            <a:gd name="csX22" fmla="*/ 8625839 w 8625839"/>
            <a:gd name="csY22" fmla="*/ 1954946 h 6233160"/>
            <a:gd name="csX23" fmla="*/ 8625839 w 8625839"/>
            <a:gd name="csY23" fmla="*/ 2646260 h 6233160"/>
            <a:gd name="csX24" fmla="*/ 8625839 w 8625839"/>
            <a:gd name="csY24" fmla="*/ 3275242 h 6233160"/>
            <a:gd name="csX25" fmla="*/ 8625839 w 8625839"/>
            <a:gd name="csY25" fmla="*/ 3904225 h 6233160"/>
            <a:gd name="csX26" fmla="*/ 8625839 w 8625839"/>
            <a:gd name="csY26" fmla="*/ 4346212 h 6233160"/>
            <a:gd name="csX27" fmla="*/ 8625839 w 8625839"/>
            <a:gd name="csY27" fmla="*/ 4788200 h 6233160"/>
            <a:gd name="csX28" fmla="*/ 8625839 w 8625839"/>
            <a:gd name="csY28" fmla="*/ 5417183 h 6233160"/>
            <a:gd name="csX29" fmla="*/ 8625839 w 8625839"/>
            <a:gd name="csY29" fmla="*/ 6233160 h 6233160"/>
            <a:gd name="csX30" fmla="*/ 8309558 w 8625839"/>
            <a:gd name="csY30" fmla="*/ 6233160 h 6233160"/>
            <a:gd name="csX31" fmla="*/ 7907019 w 8625839"/>
            <a:gd name="csY31" fmla="*/ 6233160 h 6233160"/>
            <a:gd name="csX32" fmla="*/ 7504480 w 8625839"/>
            <a:gd name="csY32" fmla="*/ 6233160 h 6233160"/>
            <a:gd name="csX33" fmla="*/ 7101941 w 8625839"/>
            <a:gd name="csY33" fmla="*/ 6233160 h 6233160"/>
            <a:gd name="csX34" fmla="*/ 6354368 w 8625839"/>
            <a:gd name="csY34" fmla="*/ 6233160 h 6233160"/>
            <a:gd name="csX35" fmla="*/ 6038087 w 8625839"/>
            <a:gd name="csY35" fmla="*/ 6233160 h 6233160"/>
            <a:gd name="csX36" fmla="*/ 5290515 w 8625839"/>
            <a:gd name="csY36" fmla="*/ 6233160 h 6233160"/>
            <a:gd name="csX37" fmla="*/ 4542942 w 8625839"/>
            <a:gd name="csY37" fmla="*/ 6233160 h 6233160"/>
            <a:gd name="csX38" fmla="*/ 3795369 w 8625839"/>
            <a:gd name="csY38" fmla="*/ 6233160 h 6233160"/>
            <a:gd name="csX39" fmla="*/ 3479088 w 8625839"/>
            <a:gd name="csY39" fmla="*/ 6233160 h 6233160"/>
            <a:gd name="csX40" fmla="*/ 2731516 w 8625839"/>
            <a:gd name="csY40" fmla="*/ 6233160 h 6233160"/>
            <a:gd name="csX41" fmla="*/ 2242718 w 8625839"/>
            <a:gd name="csY41" fmla="*/ 6233160 h 6233160"/>
            <a:gd name="csX42" fmla="*/ 1753921 w 8625839"/>
            <a:gd name="csY42" fmla="*/ 6233160 h 6233160"/>
            <a:gd name="csX43" fmla="*/ 1265123 w 8625839"/>
            <a:gd name="csY43" fmla="*/ 6233160 h 6233160"/>
            <a:gd name="csX44" fmla="*/ 690067 w 8625839"/>
            <a:gd name="csY44" fmla="*/ 6233160 h 6233160"/>
            <a:gd name="csX45" fmla="*/ 0 w 8625839"/>
            <a:gd name="csY45" fmla="*/ 6233160 h 6233160"/>
            <a:gd name="csX46" fmla="*/ 0 w 8625839"/>
            <a:gd name="csY46" fmla="*/ 5541846 h 6233160"/>
            <a:gd name="csX47" fmla="*/ 0 w 8625839"/>
            <a:gd name="csY47" fmla="*/ 5037527 h 6233160"/>
            <a:gd name="csX48" fmla="*/ 0 w 8625839"/>
            <a:gd name="csY48" fmla="*/ 4657870 h 6233160"/>
            <a:gd name="csX49" fmla="*/ 0 w 8625839"/>
            <a:gd name="csY49" fmla="*/ 4091220 h 6233160"/>
            <a:gd name="csX50" fmla="*/ 0 w 8625839"/>
            <a:gd name="csY50" fmla="*/ 3524569 h 6233160"/>
            <a:gd name="csX51" fmla="*/ 0 w 8625839"/>
            <a:gd name="csY51" fmla="*/ 2895586 h 6233160"/>
            <a:gd name="csX52" fmla="*/ 0 w 8625839"/>
            <a:gd name="csY52" fmla="*/ 2391267 h 6233160"/>
            <a:gd name="csX53" fmla="*/ 0 w 8625839"/>
            <a:gd name="csY53" fmla="*/ 1762284 h 6233160"/>
            <a:gd name="csX54" fmla="*/ 0 w 8625839"/>
            <a:gd name="csY54" fmla="*/ 1257965 h 6233160"/>
            <a:gd name="csX55" fmla="*/ 0 w 8625839"/>
            <a:gd name="csY55" fmla="*/ 628983 h 6233160"/>
            <a:gd name="csX56" fmla="*/ 0 w 8625839"/>
            <a:gd name="csY56" fmla="*/ 0 h 6233160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  <a:cxn ang="0">
              <a:pos x="csX47" y="csY47"/>
            </a:cxn>
            <a:cxn ang="0">
              <a:pos x="csX48" y="csY48"/>
            </a:cxn>
            <a:cxn ang="0">
              <a:pos x="csX49" y="csY49"/>
            </a:cxn>
            <a:cxn ang="0">
              <a:pos x="csX50" y="csY50"/>
            </a:cxn>
            <a:cxn ang="0">
              <a:pos x="csX51" y="csY51"/>
            </a:cxn>
            <a:cxn ang="0">
              <a:pos x="csX52" y="csY52"/>
            </a:cxn>
            <a:cxn ang="0">
              <a:pos x="csX53" y="csY53"/>
            </a:cxn>
            <a:cxn ang="0">
              <a:pos x="csX54" y="csY54"/>
            </a:cxn>
            <a:cxn ang="0">
              <a:pos x="csX55" y="csY55"/>
            </a:cxn>
            <a:cxn ang="0">
              <a:pos x="csX56" y="csY56"/>
            </a:cxn>
          </a:cxnLst>
          <a:rect l="l" t="t" r="r" b="b"/>
          <a:pathLst>
            <a:path w="8625839" h="6233160" extrusionOk="0">
              <a:moveTo>
                <a:pt x="0" y="0"/>
              </a:moveTo>
              <a:cubicBezTo>
                <a:pt x="137307" y="-18219"/>
                <a:pt x="228325" y="16135"/>
                <a:pt x="316281" y="0"/>
              </a:cubicBezTo>
              <a:cubicBezTo>
                <a:pt x="404237" y="-16135"/>
                <a:pt x="557237" y="30040"/>
                <a:pt x="632562" y="0"/>
              </a:cubicBezTo>
              <a:cubicBezTo>
                <a:pt x="707887" y="-30040"/>
                <a:pt x="949181" y="1600"/>
                <a:pt x="1035101" y="0"/>
              </a:cubicBezTo>
              <a:cubicBezTo>
                <a:pt x="1121021" y="-1600"/>
                <a:pt x="1216803" y="20921"/>
                <a:pt x="1351381" y="0"/>
              </a:cubicBezTo>
              <a:cubicBezTo>
                <a:pt x="1485959" y="-20921"/>
                <a:pt x="1709315" y="43483"/>
                <a:pt x="1926437" y="0"/>
              </a:cubicBezTo>
              <a:cubicBezTo>
                <a:pt x="2143559" y="-43483"/>
                <a:pt x="2164346" y="1584"/>
                <a:pt x="2242718" y="0"/>
              </a:cubicBezTo>
              <a:cubicBezTo>
                <a:pt x="2321090" y="-1584"/>
                <a:pt x="2547814" y="44994"/>
                <a:pt x="2645257" y="0"/>
              </a:cubicBezTo>
              <a:cubicBezTo>
                <a:pt x="2742700" y="-44994"/>
                <a:pt x="3069650" y="17300"/>
                <a:pt x="3220313" y="0"/>
              </a:cubicBezTo>
              <a:cubicBezTo>
                <a:pt x="3370976" y="-17300"/>
                <a:pt x="3531568" y="13956"/>
                <a:pt x="3622852" y="0"/>
              </a:cubicBezTo>
              <a:cubicBezTo>
                <a:pt x="3714136" y="-13956"/>
                <a:pt x="3862392" y="13926"/>
                <a:pt x="3939133" y="0"/>
              </a:cubicBezTo>
              <a:cubicBezTo>
                <a:pt x="4015874" y="-13926"/>
                <a:pt x="4339089" y="77479"/>
                <a:pt x="4600447" y="0"/>
              </a:cubicBezTo>
              <a:cubicBezTo>
                <a:pt x="4861805" y="-77479"/>
                <a:pt x="4993179" y="51204"/>
                <a:pt x="5261762" y="0"/>
              </a:cubicBezTo>
              <a:cubicBezTo>
                <a:pt x="5530346" y="-51204"/>
                <a:pt x="5522429" y="32177"/>
                <a:pt x="5750559" y="0"/>
              </a:cubicBezTo>
              <a:cubicBezTo>
                <a:pt x="5978689" y="-32177"/>
                <a:pt x="6305175" y="82789"/>
                <a:pt x="6498132" y="0"/>
              </a:cubicBezTo>
              <a:cubicBezTo>
                <a:pt x="6691089" y="-82789"/>
                <a:pt x="6845835" y="65341"/>
                <a:pt x="7073188" y="0"/>
              </a:cubicBezTo>
              <a:cubicBezTo>
                <a:pt x="7300541" y="-65341"/>
                <a:pt x="7365232" y="30471"/>
                <a:pt x="7475727" y="0"/>
              </a:cubicBezTo>
              <a:cubicBezTo>
                <a:pt x="7586222" y="-30471"/>
                <a:pt x="7795007" y="39860"/>
                <a:pt x="8050783" y="0"/>
              </a:cubicBezTo>
              <a:cubicBezTo>
                <a:pt x="8306559" y="-39860"/>
                <a:pt x="8492542" y="14481"/>
                <a:pt x="8625839" y="0"/>
              </a:cubicBezTo>
              <a:cubicBezTo>
                <a:pt x="8655093" y="154000"/>
                <a:pt x="8602180" y="254619"/>
                <a:pt x="8625839" y="441988"/>
              </a:cubicBezTo>
              <a:cubicBezTo>
                <a:pt x="8649498" y="629357"/>
                <a:pt x="8574732" y="992948"/>
                <a:pt x="8625839" y="1133302"/>
              </a:cubicBezTo>
              <a:cubicBezTo>
                <a:pt x="8676946" y="1273656"/>
                <a:pt x="8612937" y="1389371"/>
                <a:pt x="8625839" y="1575290"/>
              </a:cubicBezTo>
              <a:cubicBezTo>
                <a:pt x="8638741" y="1761209"/>
                <a:pt x="8613555" y="1799229"/>
                <a:pt x="8625839" y="1954946"/>
              </a:cubicBezTo>
              <a:cubicBezTo>
                <a:pt x="8638123" y="2110663"/>
                <a:pt x="8547312" y="2398088"/>
                <a:pt x="8625839" y="2646260"/>
              </a:cubicBezTo>
              <a:cubicBezTo>
                <a:pt x="8704366" y="2894432"/>
                <a:pt x="8580058" y="3120607"/>
                <a:pt x="8625839" y="3275242"/>
              </a:cubicBezTo>
              <a:cubicBezTo>
                <a:pt x="8671620" y="3429877"/>
                <a:pt x="8589491" y="3640019"/>
                <a:pt x="8625839" y="3904225"/>
              </a:cubicBezTo>
              <a:cubicBezTo>
                <a:pt x="8662187" y="4168431"/>
                <a:pt x="8620634" y="4146027"/>
                <a:pt x="8625839" y="4346212"/>
              </a:cubicBezTo>
              <a:cubicBezTo>
                <a:pt x="8631044" y="4546397"/>
                <a:pt x="8589230" y="4660472"/>
                <a:pt x="8625839" y="4788200"/>
              </a:cubicBezTo>
              <a:cubicBezTo>
                <a:pt x="8662448" y="4915928"/>
                <a:pt x="8585604" y="5139546"/>
                <a:pt x="8625839" y="5417183"/>
              </a:cubicBezTo>
              <a:cubicBezTo>
                <a:pt x="8666074" y="5694820"/>
                <a:pt x="8551410" y="5963516"/>
                <a:pt x="8625839" y="6233160"/>
              </a:cubicBezTo>
              <a:cubicBezTo>
                <a:pt x="8544606" y="6242409"/>
                <a:pt x="8388166" y="6229658"/>
                <a:pt x="8309558" y="6233160"/>
              </a:cubicBezTo>
              <a:cubicBezTo>
                <a:pt x="8230950" y="6236662"/>
                <a:pt x="8008915" y="6193415"/>
                <a:pt x="7907019" y="6233160"/>
              </a:cubicBezTo>
              <a:cubicBezTo>
                <a:pt x="7805123" y="6272905"/>
                <a:pt x="7647711" y="6185131"/>
                <a:pt x="7504480" y="6233160"/>
              </a:cubicBezTo>
              <a:cubicBezTo>
                <a:pt x="7361249" y="6281189"/>
                <a:pt x="7189665" y="6226017"/>
                <a:pt x="7101941" y="6233160"/>
              </a:cubicBezTo>
              <a:cubicBezTo>
                <a:pt x="7014217" y="6240303"/>
                <a:pt x="6566261" y="6192944"/>
                <a:pt x="6354368" y="6233160"/>
              </a:cubicBezTo>
              <a:cubicBezTo>
                <a:pt x="6142475" y="6273376"/>
                <a:pt x="6145605" y="6200636"/>
                <a:pt x="6038087" y="6233160"/>
              </a:cubicBezTo>
              <a:cubicBezTo>
                <a:pt x="5930569" y="6265684"/>
                <a:pt x="5461293" y="6160552"/>
                <a:pt x="5290515" y="6233160"/>
              </a:cubicBezTo>
              <a:cubicBezTo>
                <a:pt x="5119737" y="6305768"/>
                <a:pt x="4705475" y="6209253"/>
                <a:pt x="4542942" y="6233160"/>
              </a:cubicBezTo>
              <a:cubicBezTo>
                <a:pt x="4380409" y="6257067"/>
                <a:pt x="4024721" y="6219757"/>
                <a:pt x="3795369" y="6233160"/>
              </a:cubicBezTo>
              <a:cubicBezTo>
                <a:pt x="3566017" y="6246563"/>
                <a:pt x="3636533" y="6198806"/>
                <a:pt x="3479088" y="6233160"/>
              </a:cubicBezTo>
              <a:cubicBezTo>
                <a:pt x="3321643" y="6267514"/>
                <a:pt x="2993877" y="6144022"/>
                <a:pt x="2731516" y="6233160"/>
              </a:cubicBezTo>
              <a:cubicBezTo>
                <a:pt x="2469155" y="6322298"/>
                <a:pt x="2344814" y="6185456"/>
                <a:pt x="2242718" y="6233160"/>
              </a:cubicBezTo>
              <a:cubicBezTo>
                <a:pt x="2140622" y="6280864"/>
                <a:pt x="1965140" y="6175329"/>
                <a:pt x="1753921" y="6233160"/>
              </a:cubicBezTo>
              <a:cubicBezTo>
                <a:pt x="1542702" y="6290991"/>
                <a:pt x="1374429" y="6189329"/>
                <a:pt x="1265123" y="6233160"/>
              </a:cubicBezTo>
              <a:cubicBezTo>
                <a:pt x="1155817" y="6276991"/>
                <a:pt x="895561" y="6214757"/>
                <a:pt x="690067" y="6233160"/>
              </a:cubicBezTo>
              <a:cubicBezTo>
                <a:pt x="484573" y="6251563"/>
                <a:pt x="271684" y="6215833"/>
                <a:pt x="0" y="6233160"/>
              </a:cubicBezTo>
              <a:cubicBezTo>
                <a:pt x="-38418" y="5892655"/>
                <a:pt x="39060" y="5817294"/>
                <a:pt x="0" y="5541846"/>
              </a:cubicBezTo>
              <a:cubicBezTo>
                <a:pt x="-39060" y="5266398"/>
                <a:pt x="43588" y="5187952"/>
                <a:pt x="0" y="5037527"/>
              </a:cubicBezTo>
              <a:cubicBezTo>
                <a:pt x="-43588" y="4887102"/>
                <a:pt x="15270" y="4766111"/>
                <a:pt x="0" y="4657870"/>
              </a:cubicBezTo>
              <a:cubicBezTo>
                <a:pt x="-15270" y="4549629"/>
                <a:pt x="19884" y="4229584"/>
                <a:pt x="0" y="4091220"/>
              </a:cubicBezTo>
              <a:cubicBezTo>
                <a:pt x="-19884" y="3952856"/>
                <a:pt x="12274" y="3686868"/>
                <a:pt x="0" y="3524569"/>
              </a:cubicBezTo>
              <a:cubicBezTo>
                <a:pt x="-12274" y="3362270"/>
                <a:pt x="10440" y="3055054"/>
                <a:pt x="0" y="2895586"/>
              </a:cubicBezTo>
              <a:cubicBezTo>
                <a:pt x="-10440" y="2736118"/>
                <a:pt x="9587" y="2522376"/>
                <a:pt x="0" y="2391267"/>
              </a:cubicBezTo>
              <a:cubicBezTo>
                <a:pt x="-9587" y="2260158"/>
                <a:pt x="73142" y="1918716"/>
                <a:pt x="0" y="1762284"/>
              </a:cubicBezTo>
              <a:cubicBezTo>
                <a:pt x="-73142" y="1605852"/>
                <a:pt x="26471" y="1453092"/>
                <a:pt x="0" y="1257965"/>
              </a:cubicBezTo>
              <a:cubicBezTo>
                <a:pt x="-26471" y="1062838"/>
                <a:pt x="35723" y="910721"/>
                <a:pt x="0" y="628983"/>
              </a:cubicBezTo>
              <a:cubicBezTo>
                <a:pt x="-35723" y="347245"/>
                <a:pt x="48194" y="160069"/>
                <a:pt x="0" y="0"/>
              </a:cubicBezTo>
              <a:close/>
            </a:path>
          </a:pathLst>
        </a:custGeom>
        <a:noFill/>
        <a:ln w="127000" cmpd="thickThin">
          <a:solidFill>
            <a:srgbClr val="CC00FF"/>
          </a:solidFill>
          <a:extLst>
            <a:ext uri="{C807C97D-BFC1-408E-A445-0C87EB9F89A2}">
              <ask:lineSketchStyleProps xmlns:ask="http://schemas.microsoft.com/office/drawing/2018/sketchyshapes" sd="2737183560">
                <a:prstGeom prst="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oneCellAnchor>
    <xdr:from>
      <xdr:col>18</xdr:col>
      <xdr:colOff>320553</xdr:colOff>
      <xdr:row>60</xdr:row>
      <xdr:rowOff>5</xdr:rowOff>
    </xdr:from>
    <xdr:ext cx="763960" cy="5760719"/>
    <xdr:sp macro="" textlink="">
      <xdr:nvSpPr>
        <xdr:cNvPr id="36" name="Tekstvak 35">
          <a:extLst>
            <a:ext uri="{FF2B5EF4-FFF2-40B4-BE49-F238E27FC236}">
              <a16:creationId xmlns:a16="http://schemas.microsoft.com/office/drawing/2014/main" id="{4BC0B1BF-D248-45E5-AA2A-B70FD345245D}"/>
            </a:ext>
          </a:extLst>
        </xdr:cNvPr>
        <xdr:cNvSpPr txBox="1"/>
      </xdr:nvSpPr>
      <xdr:spPr>
        <a:xfrm rot="5400000">
          <a:off x="10966673" y="18919485"/>
          <a:ext cx="5760719" cy="7639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nl-NL" sz="3600" b="1" baseline="0">
              <a:solidFill>
                <a:srgbClr val="CC00FF"/>
              </a:solidFill>
              <a:latin typeface="Aptos Slab ExtraBold" panose="020B0004020202020204" pitchFamily="34" charset="0"/>
            </a:rPr>
            <a:t>ZO GAAT HET OP SCHOOL</a:t>
          </a:r>
        </a:p>
        <a:p>
          <a:endParaRPr lang="nl-NL" sz="3600">
            <a:solidFill>
              <a:srgbClr val="CC00FF"/>
            </a:solidFill>
          </a:endParaRPr>
        </a:p>
      </xdr:txBody>
    </xdr:sp>
    <xdr:clientData/>
  </xdr:oneCellAnchor>
  <xdr:twoCellAnchor editAs="oneCell">
    <xdr:from>
      <xdr:col>7</xdr:col>
      <xdr:colOff>0</xdr:colOff>
      <xdr:row>61</xdr:row>
      <xdr:rowOff>182880</xdr:rowOff>
    </xdr:from>
    <xdr:to>
      <xdr:col>18</xdr:col>
      <xdr:colOff>7672</xdr:colOff>
      <xdr:row>68</xdr:row>
      <xdr:rowOff>1</xdr:rowOff>
    </xdr:to>
    <xdr:pic>
      <xdr:nvPicPr>
        <xdr:cNvPr id="37" name="Afbeelding 36">
          <a:extLst>
            <a:ext uri="{FF2B5EF4-FFF2-40B4-BE49-F238E27FC236}">
              <a16:creationId xmlns:a16="http://schemas.microsoft.com/office/drawing/2014/main" id="{39ECD26D-0CA2-493A-B823-01E44F7134BA}"/>
            </a:ext>
          </a:extLst>
        </xdr:cNvPr>
        <xdr:cNvPicPr/>
      </xdr:nvPicPr>
      <xdr:blipFill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backgroundRemoval t="9091" b="95041" l="6048" r="96544">
                      <a14:foregroundMark x1="17495" y1="43802" x2="17495" y2="43802"/>
                      <a14:foregroundMark x1="10799" y1="43802" x2="10799" y2="43802"/>
                      <a14:foregroundMark x1="14039" y1="16529" x2="14039" y2="16529"/>
                      <a14:foregroundMark x1="21598" y1="28926" x2="21598" y2="28926"/>
                      <a14:foregroundMark x1="18143" y1="72727" x2="18143" y2="72727"/>
                      <a14:foregroundMark x1="6479" y1="75207" x2="6479" y2="75207"/>
                      <a14:foregroundMark x1="48380" y1="63636" x2="48380" y2="63636"/>
                      <a14:foregroundMark x1="47732" y1="47107" x2="47732" y2="47107"/>
                      <a14:foregroundMark x1="54644" y1="46281" x2="54644" y2="46281"/>
                      <a14:foregroundMark x1="90281" y1="45455" x2="90281" y2="45455"/>
                      <a14:foregroundMark x1="83585" y1="47934" x2="83585" y2="47934"/>
                      <a14:foregroundMark x1="81641" y1="23140" x2="81641" y2="23140"/>
                      <a14:foregroundMark x1="96760" y1="52066" x2="96760" y2="52066"/>
                      <a14:foregroundMark x1="88553" y1="71901" x2="88553" y2="71901"/>
                      <a14:foregroundMark x1="50324" y1="95041" x2="50324" y2="95041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6540" y="16847820"/>
          <a:ext cx="6545632" cy="15240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0</xdr:colOff>
      <xdr:row>70</xdr:row>
      <xdr:rowOff>0</xdr:rowOff>
    </xdr:from>
    <xdr:to>
      <xdr:col>17</xdr:col>
      <xdr:colOff>540771</xdr:colOff>
      <xdr:row>75</xdr:row>
      <xdr:rowOff>228600</xdr:rowOff>
    </xdr:to>
    <xdr:pic>
      <xdr:nvPicPr>
        <xdr:cNvPr id="38" name="Afbeelding 37">
          <a:extLst>
            <a:ext uri="{FF2B5EF4-FFF2-40B4-BE49-F238E27FC236}">
              <a16:creationId xmlns:a16="http://schemas.microsoft.com/office/drawing/2014/main" id="{C9802F86-288F-4DC0-9E25-CFC02C14EE68}"/>
            </a:ext>
          </a:extLst>
        </xdr:cNvPr>
        <xdr:cNvPicPr/>
      </xdr:nvPicPr>
      <xdr:blipFill>
        <a:blip xmlns:r="http://schemas.openxmlformats.org/officeDocument/2006/relationships" r:embed="rId6">
          <a:extLst>
            <a:ext uri="{BEBA8EAE-BF5A-486C-A8C5-ECC9F3942E4B}">
              <a14:imgProps xmlns:a14="http://schemas.microsoft.com/office/drawing/2010/main">
                <a14:imgLayer r:embed="rId7">
                  <a14:imgEffect>
                    <a14:backgroundRemoval t="5556" b="91667" l="2667" r="96444">
                      <a14:foregroundMark x1="9333" y1="39815" x2="9333" y2="39815"/>
                      <a14:foregroundMark x1="15778" y1="44444" x2="15778" y2="44444"/>
                      <a14:foregroundMark x1="12889" y1="70370" x2="12889" y2="70370"/>
                      <a14:foregroundMark x1="22667" y1="66667" x2="22667" y2="66667"/>
                      <a14:foregroundMark x1="2667" y1="56481" x2="2667" y2="56481"/>
                      <a14:foregroundMark x1="46667" y1="30556" x2="46667" y2="30556"/>
                      <a14:foregroundMark x1="52667" y1="30556" x2="52667" y2="30556"/>
                      <a14:foregroundMark x1="59333" y1="33333" x2="59333" y2="33333"/>
                      <a14:foregroundMark x1="47778" y1="91667" x2="47778" y2="91667"/>
                      <a14:foregroundMark x1="84222" y1="70370" x2="84222" y2="70370"/>
                      <a14:foregroundMark x1="84444" y1="46296" x2="84444" y2="46296"/>
                      <a14:foregroundMark x1="91333" y1="41667" x2="91333" y2="41667"/>
                      <a14:foregroundMark x1="96444" y1="30556" x2="96444" y2="30556"/>
                      <a14:foregroundMark x1="56000" y1="89815" x2="56000" y2="89815"/>
                      <a14:foregroundMark x1="49333" y1="63889" x2="49333" y2="63889"/>
                      <a14:backgroundMark x1="14000" y1="57407" x2="14000" y2="57407"/>
                      <a14:backgroundMark x1="56000" y1="90741" x2="56000" y2="90741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6540" y="18859500"/>
          <a:ext cx="6484371" cy="1447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0</xdr:colOff>
      <xdr:row>78</xdr:row>
      <xdr:rowOff>0</xdr:rowOff>
    </xdr:from>
    <xdr:to>
      <xdr:col>17</xdr:col>
      <xdr:colOff>583001</xdr:colOff>
      <xdr:row>84</xdr:row>
      <xdr:rowOff>30479</xdr:rowOff>
    </xdr:to>
    <xdr:pic>
      <xdr:nvPicPr>
        <xdr:cNvPr id="39" name="Afbeelding 38">
          <a:extLst>
            <a:ext uri="{FF2B5EF4-FFF2-40B4-BE49-F238E27FC236}">
              <a16:creationId xmlns:a16="http://schemas.microsoft.com/office/drawing/2014/main" id="{F9104738-2E48-4346-B284-BBA43A63EAC5}"/>
            </a:ext>
          </a:extLst>
        </xdr:cNvPr>
        <xdr:cNvPicPr/>
      </xdr:nvPicPr>
      <xdr:blipFill>
        <a:blip xmlns:r="http://schemas.openxmlformats.org/officeDocument/2006/relationships" r:embed="rId8">
          <a:extLst>
            <a:ext uri="{BEBA8EAE-BF5A-486C-A8C5-ECC9F3942E4B}">
              <a14:imgProps xmlns:a14="http://schemas.microsoft.com/office/drawing/2010/main">
                <a14:imgLayer r:embed="rId9">
                  <a14:imgEffect>
                    <a14:backgroundRemoval t="8772" b="90351" l="2882" r="96231">
                      <a14:foregroundMark x1="46120" y1="44737" x2="46120" y2="44737"/>
                      <a14:foregroundMark x1="52772" y1="44737" x2="52772" y2="44737"/>
                      <a14:foregroundMark x1="59645" y1="44737" x2="59645" y2="44737"/>
                      <a14:foregroundMark x1="48780" y1="75439" x2="48780" y2="75439"/>
                      <a14:foregroundMark x1="47894" y1="90351" x2="47894" y2="90351"/>
                      <a14:foregroundMark x1="83149" y1="39474" x2="83149" y2="39474"/>
                      <a14:foregroundMark x1="90244" y1="42982" x2="90244" y2="42982"/>
                      <a14:foregroundMark x1="96231" y1="28947" x2="96231" y2="28947"/>
                      <a14:foregroundMark x1="88027" y1="90351" x2="88027" y2="90351"/>
                      <a14:foregroundMark x1="86253" y1="60526" x2="86253" y2="60526"/>
                      <a14:foregroundMark x1="15743" y1="64035" x2="15743" y2="64035"/>
                      <a14:foregroundMark x1="16851" y1="46491" x2="16851" y2="46491"/>
                      <a14:foregroundMark x1="9534" y1="47368" x2="9534" y2="47368"/>
                      <a14:foregroundMark x1="8204" y1="12281" x2="8204" y2="12281"/>
                      <a14:foregroundMark x1="2882" y1="66667" x2="2882" y2="66667"/>
                      <a14:foregroundMark x1="11530" y1="90351" x2="11530" y2="90351"/>
                      <a14:foregroundMark x1="50554" y1="11404" x2="50554" y2="11404"/>
                      <a14:foregroundMark x1="50776" y1="8772" x2="50776" y2="877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6540" y="20810220"/>
          <a:ext cx="6526601" cy="1493519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6</xdr:col>
      <xdr:colOff>137160</xdr:colOff>
      <xdr:row>88</xdr:row>
      <xdr:rowOff>198120</xdr:rowOff>
    </xdr:from>
    <xdr:ext cx="9265920" cy="2072640"/>
    <xdr:sp macro="" textlink="" fLocksText="0">
      <xdr:nvSpPr>
        <xdr:cNvPr id="40" name="Tekstvak 39">
          <a:extLst>
            <a:ext uri="{FF2B5EF4-FFF2-40B4-BE49-F238E27FC236}">
              <a16:creationId xmlns:a16="http://schemas.microsoft.com/office/drawing/2014/main" id="{56E3F2DC-53AC-4838-B584-0DC09D6BE308}"/>
            </a:ext>
          </a:extLst>
        </xdr:cNvPr>
        <xdr:cNvSpPr txBox="1"/>
      </xdr:nvSpPr>
      <xdr:spPr>
        <a:xfrm>
          <a:off x="6149340" y="23446740"/>
          <a:ext cx="9265920" cy="207264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nl-NL" sz="3200"/>
            <a:t>tekst</a:t>
          </a:r>
        </a:p>
      </xdr:txBody>
    </xdr:sp>
    <xdr:clientData/>
  </xdr:oneCellAnchor>
  <xdr:oneCellAnchor>
    <xdr:from>
      <xdr:col>6</xdr:col>
      <xdr:colOff>497859</xdr:colOff>
      <xdr:row>103</xdr:row>
      <xdr:rowOff>42794</xdr:rowOff>
    </xdr:from>
    <xdr:ext cx="9097199" cy="2371405"/>
    <xdr:sp macro="" textlink="" fLocksText="0">
      <xdr:nvSpPr>
        <xdr:cNvPr id="41" name="Tekstvak 40">
          <a:extLst>
            <a:ext uri="{FF2B5EF4-FFF2-40B4-BE49-F238E27FC236}">
              <a16:creationId xmlns:a16="http://schemas.microsoft.com/office/drawing/2014/main" id="{0AE9B979-613A-42D1-A0DB-1C6FD9018CB0}"/>
            </a:ext>
          </a:extLst>
        </xdr:cNvPr>
        <xdr:cNvSpPr txBox="1"/>
      </xdr:nvSpPr>
      <xdr:spPr>
        <a:xfrm rot="294414">
          <a:off x="6510039" y="26949014"/>
          <a:ext cx="9097199" cy="2371405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nl-NL" sz="3200"/>
            <a:t>tekst</a:t>
          </a:r>
        </a:p>
      </xdr:txBody>
    </xdr:sp>
    <xdr:clientData/>
  </xdr:oneCellAnchor>
  <xdr:oneCellAnchor>
    <xdr:from>
      <xdr:col>6</xdr:col>
      <xdr:colOff>297869</xdr:colOff>
      <xdr:row>118</xdr:row>
      <xdr:rowOff>30154</xdr:rowOff>
    </xdr:from>
    <xdr:ext cx="9175649" cy="2818584"/>
    <xdr:sp macro="" textlink="" fLocksText="0">
      <xdr:nvSpPr>
        <xdr:cNvPr id="42" name="Tekstvak 41">
          <a:extLst>
            <a:ext uri="{FF2B5EF4-FFF2-40B4-BE49-F238E27FC236}">
              <a16:creationId xmlns:a16="http://schemas.microsoft.com/office/drawing/2014/main" id="{F1F01652-D123-41FE-AD5A-A4DAD87208D5}"/>
            </a:ext>
          </a:extLst>
        </xdr:cNvPr>
        <xdr:cNvSpPr txBox="1"/>
      </xdr:nvSpPr>
      <xdr:spPr>
        <a:xfrm rot="21330930">
          <a:off x="6310049" y="30593974"/>
          <a:ext cx="9175649" cy="2818584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endParaRPr lang="nl-NL" sz="3200"/>
        </a:p>
      </xdr:txBody>
    </xdr:sp>
    <xdr:clientData/>
  </xdr:oneCellAnchor>
  <xdr:oneCellAnchor>
    <xdr:from>
      <xdr:col>24</xdr:col>
      <xdr:colOff>47801</xdr:colOff>
      <xdr:row>102</xdr:row>
      <xdr:rowOff>96801</xdr:rowOff>
    </xdr:from>
    <xdr:ext cx="9529389" cy="2119271"/>
    <xdr:sp macro="" textlink="" fLocksText="0">
      <xdr:nvSpPr>
        <xdr:cNvPr id="43" name="Tekstvak 42">
          <a:extLst>
            <a:ext uri="{FF2B5EF4-FFF2-40B4-BE49-F238E27FC236}">
              <a16:creationId xmlns:a16="http://schemas.microsoft.com/office/drawing/2014/main" id="{6C2A147D-71FA-410C-BD51-94EDAD5E8A22}"/>
            </a:ext>
          </a:extLst>
        </xdr:cNvPr>
        <xdr:cNvSpPr txBox="1"/>
      </xdr:nvSpPr>
      <xdr:spPr>
        <a:xfrm rot="21293535">
          <a:off x="16758461" y="26759181"/>
          <a:ext cx="9529389" cy="2119271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nl-NL" sz="3200"/>
            <a:t>tekst</a:t>
          </a:r>
        </a:p>
      </xdr:txBody>
    </xdr:sp>
    <xdr:clientData/>
  </xdr:oneCellAnchor>
  <xdr:oneCellAnchor>
    <xdr:from>
      <xdr:col>23</xdr:col>
      <xdr:colOff>320040</xdr:colOff>
      <xdr:row>117</xdr:row>
      <xdr:rowOff>0</xdr:rowOff>
    </xdr:from>
    <xdr:ext cx="9601200" cy="2270760"/>
    <xdr:sp macro="" textlink="" fLocksText="0">
      <xdr:nvSpPr>
        <xdr:cNvPr id="44" name="Tekstvak 43">
          <a:extLst>
            <a:ext uri="{FF2B5EF4-FFF2-40B4-BE49-F238E27FC236}">
              <a16:creationId xmlns:a16="http://schemas.microsoft.com/office/drawing/2014/main" id="{575D11B9-5BFF-4516-B1FF-EE4A148E5D8F}"/>
            </a:ext>
          </a:extLst>
        </xdr:cNvPr>
        <xdr:cNvSpPr txBox="1"/>
      </xdr:nvSpPr>
      <xdr:spPr>
        <a:xfrm>
          <a:off x="16436340" y="30319980"/>
          <a:ext cx="9601200" cy="227076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endParaRPr lang="nl-NL" sz="3200"/>
        </a:p>
      </xdr:txBody>
    </xdr:sp>
    <xdr:clientData/>
  </xdr:oneCellAnchor>
  <xdr:twoCellAnchor>
    <xdr:from>
      <xdr:col>26</xdr:col>
      <xdr:colOff>563880</xdr:colOff>
      <xdr:row>127</xdr:row>
      <xdr:rowOff>30480</xdr:rowOff>
    </xdr:from>
    <xdr:to>
      <xdr:col>36</xdr:col>
      <xdr:colOff>0</xdr:colOff>
      <xdr:row>131</xdr:row>
      <xdr:rowOff>45720</xdr:rowOff>
    </xdr:to>
    <xdr:sp macro="" textlink="" fLocksText="0">
      <xdr:nvSpPr>
        <xdr:cNvPr id="45" name="Rechthoek: afgeronde hoeken 44">
          <a:extLst>
            <a:ext uri="{FF2B5EF4-FFF2-40B4-BE49-F238E27FC236}">
              <a16:creationId xmlns:a16="http://schemas.microsoft.com/office/drawing/2014/main" id="{20BED360-B04A-43F8-80BE-9A7BB1311F59}"/>
            </a:ext>
          </a:extLst>
        </xdr:cNvPr>
        <xdr:cNvSpPr/>
      </xdr:nvSpPr>
      <xdr:spPr>
        <a:xfrm>
          <a:off x="18463260" y="32788860"/>
          <a:ext cx="5654040" cy="990600"/>
        </a:xfrm>
        <a:prstGeom prst="roundRect">
          <a:avLst/>
        </a:prstGeom>
        <a:solidFill>
          <a:schemeClr val="bg1">
            <a:lumMod val="95000"/>
          </a:schemeClr>
        </a:solidFill>
        <a:ln w="1016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3600" b="1">
              <a:solidFill>
                <a:schemeClr val="tx1"/>
              </a:solidFill>
              <a:latin typeface="Aptos Slab ExtraBold" panose="020B0004020202020204" pitchFamily="34" charset="0"/>
            </a:rPr>
            <a:t>23 maart 2026</a:t>
          </a:r>
        </a:p>
      </xdr:txBody>
    </xdr:sp>
    <xdr:clientData/>
  </xdr:twoCellAnchor>
  <xdr:twoCellAnchor>
    <xdr:from>
      <xdr:col>2</xdr:col>
      <xdr:colOff>0</xdr:colOff>
      <xdr:row>1</xdr:row>
      <xdr:rowOff>0</xdr:rowOff>
    </xdr:from>
    <xdr:to>
      <xdr:col>2</xdr:col>
      <xdr:colOff>3438447</xdr:colOff>
      <xdr:row>1</xdr:row>
      <xdr:rowOff>853440</xdr:rowOff>
    </xdr:to>
    <xdr:sp macro="" textlink="">
      <xdr:nvSpPr>
        <xdr:cNvPr id="46" name="Rechthoek: afgeronde hoeken 4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343E6656-4434-4CFC-8AEA-A6F5040172C6}"/>
            </a:ext>
          </a:extLst>
        </xdr:cNvPr>
        <xdr:cNvSpPr/>
      </xdr:nvSpPr>
      <xdr:spPr>
        <a:xfrm>
          <a:off x="1074420" y="243840"/>
          <a:ext cx="3438447" cy="853440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20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ONTWIKKELINGSPERSPECTIEF</a:t>
          </a:r>
        </a:p>
      </xdr:txBody>
    </xdr:sp>
    <xdr:clientData fPrintsWithSheet="0"/>
  </xdr:twoCellAnchor>
  <xdr:twoCellAnchor>
    <xdr:from>
      <xdr:col>36</xdr:col>
      <xdr:colOff>60960</xdr:colOff>
      <xdr:row>34</xdr:row>
      <xdr:rowOff>45720</xdr:rowOff>
    </xdr:from>
    <xdr:to>
      <xdr:col>38</xdr:col>
      <xdr:colOff>579120</xdr:colOff>
      <xdr:row>37</xdr:row>
      <xdr:rowOff>198120</xdr:rowOff>
    </xdr:to>
    <xdr:sp macro="" textlink="">
      <xdr:nvSpPr>
        <xdr:cNvPr id="47" name="Rechthoek: afgeronde hoeken 46">
          <a:extLst>
            <a:ext uri="{FF2B5EF4-FFF2-40B4-BE49-F238E27FC236}">
              <a16:creationId xmlns:a16="http://schemas.microsoft.com/office/drawing/2014/main" id="{C1D6CF11-4BA2-4FA4-8D02-F2B0821B440F}"/>
            </a:ext>
          </a:extLst>
        </xdr:cNvPr>
        <xdr:cNvSpPr/>
      </xdr:nvSpPr>
      <xdr:spPr>
        <a:xfrm>
          <a:off x="24178260" y="10165080"/>
          <a:ext cx="1798320" cy="861060"/>
        </a:xfrm>
        <a:prstGeom prst="roundRect">
          <a:avLst/>
        </a:prstGeom>
        <a:noFill/>
        <a:ln w="762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/>
            <a:t>1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1243012</xdr:colOff>
      <xdr:row>60</xdr:row>
      <xdr:rowOff>80962</xdr:rowOff>
    </xdr:from>
    <xdr:to>
      <xdr:col>42</xdr:col>
      <xdr:colOff>107156</xdr:colOff>
      <xdr:row>63</xdr:row>
      <xdr:rowOff>119064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FC19C2BD-86E7-4249-9747-F0D07787D94C}"/>
            </a:ext>
          </a:extLst>
        </xdr:cNvPr>
        <xdr:cNvSpPr>
          <a:spLocks noChangeArrowheads="1"/>
        </xdr:cNvSpPr>
      </xdr:nvSpPr>
      <xdr:spPr bwMode="auto">
        <a:xfrm>
          <a:off x="2100262" y="10920412"/>
          <a:ext cx="8951119" cy="523877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152399</xdr:colOff>
      <xdr:row>59</xdr:row>
      <xdr:rowOff>21430</xdr:rowOff>
    </xdr:from>
    <xdr:to>
      <xdr:col>51</xdr:col>
      <xdr:colOff>0</xdr:colOff>
      <xdr:row>91</xdr:row>
      <xdr:rowOff>154781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A27461AE-7A91-4949-A247-93B4DC811D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9526</xdr:colOff>
      <xdr:row>59</xdr:row>
      <xdr:rowOff>21431</xdr:rowOff>
    </xdr:from>
    <xdr:to>
      <xdr:col>9</xdr:col>
      <xdr:colOff>1</xdr:colOff>
      <xdr:row>91</xdr:row>
      <xdr:rowOff>142875</xdr:rowOff>
    </xdr:to>
    <xdr:graphicFrame macro="">
      <xdr:nvGraphicFramePr>
        <xdr:cNvPr id="4" name="Grafiek 8">
          <a:extLst>
            <a:ext uri="{FF2B5EF4-FFF2-40B4-BE49-F238E27FC236}">
              <a16:creationId xmlns:a16="http://schemas.microsoft.com/office/drawing/2014/main" id="{DF2A3160-D59F-41D3-9B39-135A77A629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44824</xdr:colOff>
      <xdr:row>5</xdr:row>
      <xdr:rowOff>152400</xdr:rowOff>
    </xdr:from>
    <xdr:to>
      <xdr:col>8</xdr:col>
      <xdr:colOff>708212</xdr:colOff>
      <xdr:row>8</xdr:row>
      <xdr:rowOff>17929</xdr:rowOff>
    </xdr:to>
    <xdr:sp macro="" textlink="">
      <xdr:nvSpPr>
        <xdr:cNvPr id="5" name="Rechthoek: afgeronde hoek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5261F8A-2BC1-4ABA-892B-B5BB59EA91EF}"/>
            </a:ext>
          </a:extLst>
        </xdr:cNvPr>
        <xdr:cNvSpPr/>
      </xdr:nvSpPr>
      <xdr:spPr>
        <a:xfrm>
          <a:off x="3946264" y="1348740"/>
          <a:ext cx="2141668" cy="368449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/>
            <a:t>Terug naar START</a:t>
          </a:r>
        </a:p>
      </xdr:txBody>
    </xdr:sp>
    <xdr:clientData fPrintsWithSheet="0"/>
  </xdr:twoCellAnchor>
  <xdr:twoCellAnchor>
    <xdr:from>
      <xdr:col>10</xdr:col>
      <xdr:colOff>0</xdr:colOff>
      <xdr:row>6</xdr:row>
      <xdr:rowOff>0</xdr:rowOff>
    </xdr:from>
    <xdr:to>
      <xdr:col>12</xdr:col>
      <xdr:colOff>663388</xdr:colOff>
      <xdr:row>8</xdr:row>
      <xdr:rowOff>35858</xdr:rowOff>
    </xdr:to>
    <xdr:sp macro="" textlink="">
      <xdr:nvSpPr>
        <xdr:cNvPr id="9" name="Rechthoek: afgeronde hoeken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96849A9-C0BB-4417-8718-7203E5CB7EC7}"/>
            </a:ext>
          </a:extLst>
        </xdr:cNvPr>
        <xdr:cNvSpPr/>
      </xdr:nvSpPr>
      <xdr:spPr>
        <a:xfrm>
          <a:off x="6858000" y="1363980"/>
          <a:ext cx="2141668" cy="371138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>
              <a:solidFill>
                <a:schemeClr val="tx1"/>
              </a:solidFill>
            </a:rPr>
            <a:t>Eindtoets</a:t>
          </a:r>
          <a:r>
            <a:rPr lang="nl-NL" sz="1800" baseline="0">
              <a:solidFill>
                <a:schemeClr val="tx1"/>
              </a:solidFill>
            </a:rPr>
            <a:t> gr.7</a:t>
          </a:r>
          <a:endParaRPr lang="nl-NL" sz="1800">
            <a:solidFill>
              <a:schemeClr val="tx1"/>
            </a:solidFill>
          </a:endParaRPr>
        </a:p>
      </xdr:txBody>
    </xdr:sp>
    <xdr:clientData fPrintsWithSheet="0"/>
  </xdr:twoCellAnchor>
  <xdr:twoCellAnchor>
    <xdr:from>
      <xdr:col>37</xdr:col>
      <xdr:colOff>0</xdr:colOff>
      <xdr:row>6</xdr:row>
      <xdr:rowOff>0</xdr:rowOff>
    </xdr:from>
    <xdr:to>
      <xdr:col>41</xdr:col>
      <xdr:colOff>663388</xdr:colOff>
      <xdr:row>8</xdr:row>
      <xdr:rowOff>35858</xdr:rowOff>
    </xdr:to>
    <xdr:sp macro="" textlink="">
      <xdr:nvSpPr>
        <xdr:cNvPr id="10" name="Rechthoek: afgeronde hoeken 9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64882FD-DF73-42DF-9B17-D93AEFA1B666}"/>
            </a:ext>
          </a:extLst>
        </xdr:cNvPr>
        <xdr:cNvSpPr/>
      </xdr:nvSpPr>
      <xdr:spPr>
        <a:xfrm>
          <a:off x="9814560" y="1363980"/>
          <a:ext cx="2141668" cy="371138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>
              <a:solidFill>
                <a:schemeClr val="tx1"/>
              </a:solidFill>
            </a:rPr>
            <a:t>Totaal</a:t>
          </a:r>
          <a:r>
            <a:rPr lang="nl-NL" sz="1800" baseline="0">
              <a:solidFill>
                <a:schemeClr val="tx1"/>
              </a:solidFill>
            </a:rPr>
            <a:t> per leerling</a:t>
          </a:r>
          <a:endParaRPr lang="nl-NL" sz="1800">
            <a:solidFill>
              <a:schemeClr val="tx1"/>
            </a:solidFill>
          </a:endParaRPr>
        </a:p>
      </xdr:txBody>
    </xdr:sp>
    <xdr:clientData fPrintsWithSheet="0"/>
  </xdr:twoCellAnchor>
  <xdr:twoCellAnchor>
    <xdr:from>
      <xdr:col>43</xdr:col>
      <xdr:colOff>0</xdr:colOff>
      <xdr:row>6</xdr:row>
      <xdr:rowOff>0</xdr:rowOff>
    </xdr:from>
    <xdr:to>
      <xdr:col>47</xdr:col>
      <xdr:colOff>224118</xdr:colOff>
      <xdr:row>8</xdr:row>
      <xdr:rowOff>35858</xdr:rowOff>
    </xdr:to>
    <xdr:sp macro="" textlink="">
      <xdr:nvSpPr>
        <xdr:cNvPr id="11" name="Rechthoek: afgeronde hoeken 1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5F4B3F1-4F28-4B69-84AF-77EDCC3FD83E}"/>
            </a:ext>
          </a:extLst>
        </xdr:cNvPr>
        <xdr:cNvSpPr/>
      </xdr:nvSpPr>
      <xdr:spPr>
        <a:xfrm>
          <a:off x="12771120" y="1363980"/>
          <a:ext cx="2121498" cy="371138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>
              <a:solidFill>
                <a:schemeClr val="tx1"/>
              </a:solidFill>
            </a:rPr>
            <a:t>Kindgesprek</a:t>
          </a:r>
        </a:p>
      </xdr:txBody>
    </xdr:sp>
    <xdr:clientData fPrintsWithSheet="0"/>
  </xdr:twoCellAnchor>
  <xdr:twoCellAnchor>
    <xdr:from>
      <xdr:col>5</xdr:col>
      <xdr:colOff>726140</xdr:colOff>
      <xdr:row>1</xdr:row>
      <xdr:rowOff>17929</xdr:rowOff>
    </xdr:from>
    <xdr:to>
      <xdr:col>50</xdr:col>
      <xdr:colOff>699246</xdr:colOff>
      <xdr:row>3</xdr:row>
      <xdr:rowOff>8964</xdr:rowOff>
    </xdr:to>
    <xdr:sp macro="" textlink="">
      <xdr:nvSpPr>
        <xdr:cNvPr id="6" name="Rechthoek: afgeronde hoeken 5">
          <a:extLst>
            <a:ext uri="{FF2B5EF4-FFF2-40B4-BE49-F238E27FC236}">
              <a16:creationId xmlns:a16="http://schemas.microsoft.com/office/drawing/2014/main" id="{35E159B9-D7F5-4E25-A3A7-94550DC0AF86}"/>
            </a:ext>
          </a:extLst>
        </xdr:cNvPr>
        <xdr:cNvSpPr/>
      </xdr:nvSpPr>
      <xdr:spPr>
        <a:xfrm>
          <a:off x="3888440" y="193189"/>
          <a:ext cx="12218446" cy="509195"/>
        </a:xfrm>
        <a:prstGeom prst="roundRect">
          <a:avLst/>
        </a:prstGeom>
        <a:solidFill>
          <a:srgbClr val="FFFFCC"/>
        </a:solidFill>
        <a:ln>
          <a:solidFill>
            <a:schemeClr val="accent1">
              <a:shade val="15000"/>
              <a:alpha val="94000"/>
            </a:schemeClr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 b="1">
              <a:solidFill>
                <a:schemeClr val="tx1"/>
              </a:solidFill>
            </a:rPr>
            <a:t>Toetsoverzicht</a:t>
          </a:r>
          <a:r>
            <a:rPr lang="nl-NL" sz="1800" b="1" baseline="0">
              <a:solidFill>
                <a:schemeClr val="tx1"/>
              </a:solidFill>
            </a:rPr>
            <a:t> M7</a:t>
          </a:r>
          <a:endParaRPr lang="nl-NL" sz="1800" b="1">
            <a:solidFill>
              <a:schemeClr val="tx1"/>
            </a:solidFill>
          </a:endParaRP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1243012</xdr:colOff>
      <xdr:row>60</xdr:row>
      <xdr:rowOff>80962</xdr:rowOff>
    </xdr:from>
    <xdr:to>
      <xdr:col>42</xdr:col>
      <xdr:colOff>107156</xdr:colOff>
      <xdr:row>63</xdr:row>
      <xdr:rowOff>119064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11FB3745-DF91-47CD-BDDF-309226AC9388}"/>
            </a:ext>
          </a:extLst>
        </xdr:cNvPr>
        <xdr:cNvSpPr>
          <a:spLocks noChangeArrowheads="1"/>
        </xdr:cNvSpPr>
      </xdr:nvSpPr>
      <xdr:spPr bwMode="auto">
        <a:xfrm>
          <a:off x="1502092" y="11114722"/>
          <a:ext cx="10637044" cy="541022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152399</xdr:colOff>
      <xdr:row>59</xdr:row>
      <xdr:rowOff>21430</xdr:rowOff>
    </xdr:from>
    <xdr:to>
      <xdr:col>51</xdr:col>
      <xdr:colOff>0</xdr:colOff>
      <xdr:row>91</xdr:row>
      <xdr:rowOff>154781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7CE299E4-F400-4741-B533-7244C95892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9526</xdr:colOff>
      <xdr:row>59</xdr:row>
      <xdr:rowOff>21431</xdr:rowOff>
    </xdr:from>
    <xdr:to>
      <xdr:col>9</xdr:col>
      <xdr:colOff>1</xdr:colOff>
      <xdr:row>91</xdr:row>
      <xdr:rowOff>142875</xdr:rowOff>
    </xdr:to>
    <xdr:graphicFrame macro="">
      <xdr:nvGraphicFramePr>
        <xdr:cNvPr id="4" name="Grafiek 8">
          <a:extLst>
            <a:ext uri="{FF2B5EF4-FFF2-40B4-BE49-F238E27FC236}">
              <a16:creationId xmlns:a16="http://schemas.microsoft.com/office/drawing/2014/main" id="{608FEAEC-E4E7-49F7-B958-D86DEC859B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8961</xdr:colOff>
      <xdr:row>13</xdr:row>
      <xdr:rowOff>0</xdr:rowOff>
    </xdr:from>
    <xdr:to>
      <xdr:col>4</xdr:col>
      <xdr:colOff>1678</xdr:colOff>
      <xdr:row>53</xdr:row>
      <xdr:rowOff>2022</xdr:rowOff>
    </xdr:to>
    <xdr:pic>
      <xdr:nvPicPr>
        <xdr:cNvPr id="5" name="Afbeelding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8896F01-7548-4B9D-B00C-DB5426A853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68937" y="2644588"/>
          <a:ext cx="2886637" cy="6779340"/>
        </a:xfrm>
        <a:prstGeom prst="rect">
          <a:avLst/>
        </a:prstGeom>
      </xdr:spPr>
    </xdr:pic>
    <xdr:clientData/>
  </xdr:twoCellAnchor>
  <xdr:twoCellAnchor>
    <xdr:from>
      <xdr:col>6</xdr:col>
      <xdr:colOff>44824</xdr:colOff>
      <xdr:row>5</xdr:row>
      <xdr:rowOff>152400</xdr:rowOff>
    </xdr:from>
    <xdr:to>
      <xdr:col>8</xdr:col>
      <xdr:colOff>708212</xdr:colOff>
      <xdr:row>8</xdr:row>
      <xdr:rowOff>17929</xdr:rowOff>
    </xdr:to>
    <xdr:sp macro="" textlink="">
      <xdr:nvSpPr>
        <xdr:cNvPr id="6" name="Rechthoek: afgeronde hoeken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617EDC9-3550-439F-8AEC-C92C9068A593}"/>
            </a:ext>
          </a:extLst>
        </xdr:cNvPr>
        <xdr:cNvSpPr/>
      </xdr:nvSpPr>
      <xdr:spPr>
        <a:xfrm>
          <a:off x="3946264" y="1348740"/>
          <a:ext cx="2141668" cy="368449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/>
            <a:t>Terug naar START</a:t>
          </a:r>
        </a:p>
      </xdr:txBody>
    </xdr:sp>
    <xdr:clientData fPrintsWithSheet="0"/>
  </xdr:twoCellAnchor>
  <xdr:twoCellAnchor>
    <xdr:from>
      <xdr:col>10</xdr:col>
      <xdr:colOff>0</xdr:colOff>
      <xdr:row>6</xdr:row>
      <xdr:rowOff>0</xdr:rowOff>
    </xdr:from>
    <xdr:to>
      <xdr:col>12</xdr:col>
      <xdr:colOff>663388</xdr:colOff>
      <xdr:row>8</xdr:row>
      <xdr:rowOff>35858</xdr:rowOff>
    </xdr:to>
    <xdr:sp macro="" textlink="">
      <xdr:nvSpPr>
        <xdr:cNvPr id="7" name="Rechthoek: afgeronde hoeken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6F09131-9424-4F3D-AF79-26EB33CC2FCE}"/>
            </a:ext>
          </a:extLst>
        </xdr:cNvPr>
        <xdr:cNvSpPr/>
      </xdr:nvSpPr>
      <xdr:spPr>
        <a:xfrm>
          <a:off x="6858000" y="1363980"/>
          <a:ext cx="2141668" cy="371138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>
              <a:solidFill>
                <a:schemeClr val="tx1"/>
              </a:solidFill>
            </a:rPr>
            <a:t>Middentoets</a:t>
          </a:r>
          <a:r>
            <a:rPr lang="nl-NL" sz="1800" baseline="0">
              <a:solidFill>
                <a:schemeClr val="tx1"/>
              </a:solidFill>
            </a:rPr>
            <a:t> gr.7</a:t>
          </a:r>
          <a:endParaRPr lang="nl-NL" sz="1800">
            <a:solidFill>
              <a:schemeClr val="tx1"/>
            </a:solidFill>
          </a:endParaRPr>
        </a:p>
      </xdr:txBody>
    </xdr:sp>
    <xdr:clientData fPrintsWithSheet="0"/>
  </xdr:twoCellAnchor>
  <xdr:twoCellAnchor>
    <xdr:from>
      <xdr:col>37</xdr:col>
      <xdr:colOff>0</xdr:colOff>
      <xdr:row>6</xdr:row>
      <xdr:rowOff>0</xdr:rowOff>
    </xdr:from>
    <xdr:to>
      <xdr:col>41</xdr:col>
      <xdr:colOff>663388</xdr:colOff>
      <xdr:row>8</xdr:row>
      <xdr:rowOff>35858</xdr:rowOff>
    </xdr:to>
    <xdr:sp macro="" textlink="">
      <xdr:nvSpPr>
        <xdr:cNvPr id="8" name="Rechthoek: afgeronde hoeken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682804B-8495-4982-A0E0-D3F3318CCC77}"/>
            </a:ext>
          </a:extLst>
        </xdr:cNvPr>
        <xdr:cNvSpPr/>
      </xdr:nvSpPr>
      <xdr:spPr>
        <a:xfrm>
          <a:off x="9814560" y="1363980"/>
          <a:ext cx="2141668" cy="371138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>
              <a:solidFill>
                <a:schemeClr val="tx1"/>
              </a:solidFill>
            </a:rPr>
            <a:t>Totaal</a:t>
          </a:r>
          <a:r>
            <a:rPr lang="nl-NL" sz="1800" baseline="0">
              <a:solidFill>
                <a:schemeClr val="tx1"/>
              </a:solidFill>
            </a:rPr>
            <a:t> per leerling</a:t>
          </a:r>
          <a:endParaRPr lang="nl-NL" sz="1800">
            <a:solidFill>
              <a:schemeClr val="tx1"/>
            </a:solidFill>
          </a:endParaRPr>
        </a:p>
      </xdr:txBody>
    </xdr:sp>
    <xdr:clientData fPrintsWithSheet="0"/>
  </xdr:twoCellAnchor>
  <xdr:twoCellAnchor>
    <xdr:from>
      <xdr:col>43</xdr:col>
      <xdr:colOff>0</xdr:colOff>
      <xdr:row>6</xdr:row>
      <xdr:rowOff>0</xdr:rowOff>
    </xdr:from>
    <xdr:to>
      <xdr:col>47</xdr:col>
      <xdr:colOff>224118</xdr:colOff>
      <xdr:row>8</xdr:row>
      <xdr:rowOff>35858</xdr:rowOff>
    </xdr:to>
    <xdr:sp macro="" textlink="">
      <xdr:nvSpPr>
        <xdr:cNvPr id="9" name="Rechthoek: afgeronde hoeken 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5C657A2-DE1F-41A1-A436-38C0BDAB5F93}"/>
            </a:ext>
          </a:extLst>
        </xdr:cNvPr>
        <xdr:cNvSpPr/>
      </xdr:nvSpPr>
      <xdr:spPr>
        <a:xfrm>
          <a:off x="12771120" y="1363980"/>
          <a:ext cx="2121498" cy="371138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>
              <a:solidFill>
                <a:schemeClr val="tx1"/>
              </a:solidFill>
            </a:rPr>
            <a:t>Kindgesprek</a:t>
          </a:r>
        </a:p>
      </xdr:txBody>
    </xdr:sp>
    <xdr:clientData fPrintsWithSheet="0"/>
  </xdr:twoCellAnchor>
  <xdr:twoCellAnchor>
    <xdr:from>
      <xdr:col>5</xdr:col>
      <xdr:colOff>726140</xdr:colOff>
      <xdr:row>1</xdr:row>
      <xdr:rowOff>17929</xdr:rowOff>
    </xdr:from>
    <xdr:to>
      <xdr:col>50</xdr:col>
      <xdr:colOff>699246</xdr:colOff>
      <xdr:row>3</xdr:row>
      <xdr:rowOff>8964</xdr:rowOff>
    </xdr:to>
    <xdr:sp macro="" textlink="">
      <xdr:nvSpPr>
        <xdr:cNvPr id="10" name="Rechthoek: afgeronde hoeken 9">
          <a:extLst>
            <a:ext uri="{FF2B5EF4-FFF2-40B4-BE49-F238E27FC236}">
              <a16:creationId xmlns:a16="http://schemas.microsoft.com/office/drawing/2014/main" id="{F0F06FEC-5568-4BCD-B7EE-6411D5CDE07F}"/>
            </a:ext>
          </a:extLst>
        </xdr:cNvPr>
        <xdr:cNvSpPr/>
      </xdr:nvSpPr>
      <xdr:spPr>
        <a:xfrm>
          <a:off x="3888440" y="193189"/>
          <a:ext cx="12218446" cy="509195"/>
        </a:xfrm>
        <a:prstGeom prst="roundRect">
          <a:avLst/>
        </a:prstGeom>
        <a:solidFill>
          <a:srgbClr val="FFFFCC"/>
        </a:solidFill>
        <a:ln>
          <a:solidFill>
            <a:schemeClr val="accent1">
              <a:shade val="15000"/>
              <a:alpha val="94000"/>
            </a:schemeClr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 b="1">
              <a:solidFill>
                <a:schemeClr val="tx1"/>
              </a:solidFill>
            </a:rPr>
            <a:t>Toetsoverzicht</a:t>
          </a:r>
          <a:r>
            <a:rPr lang="nl-NL" sz="1800" b="1" baseline="0">
              <a:solidFill>
                <a:schemeClr val="tx1"/>
              </a:solidFill>
            </a:rPr>
            <a:t> E7</a:t>
          </a:r>
          <a:endParaRPr lang="nl-NL" sz="1800" b="1">
            <a:solidFill>
              <a:schemeClr val="tx1"/>
            </a:solidFill>
          </a:endParaRP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718038</xdr:colOff>
      <xdr:row>5</xdr:row>
      <xdr:rowOff>87923</xdr:rowOff>
    </xdr:from>
    <xdr:to>
      <xdr:col>5</xdr:col>
      <xdr:colOff>387020</xdr:colOff>
      <xdr:row>41</xdr:row>
      <xdr:rowOff>102578</xdr:rowOff>
    </xdr:to>
    <xdr:graphicFrame macro="">
      <xdr:nvGraphicFramePr>
        <xdr:cNvPr id="2" name="Grafiek 9">
          <a:extLst>
            <a:ext uri="{FF2B5EF4-FFF2-40B4-BE49-F238E27FC236}">
              <a16:creationId xmlns:a16="http://schemas.microsoft.com/office/drawing/2014/main" id="{90103EAD-CDDC-4D33-B7B4-F58BB7D78C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236904</xdr:colOff>
      <xdr:row>10</xdr:row>
      <xdr:rowOff>187325</xdr:rowOff>
    </xdr:from>
    <xdr:to>
      <xdr:col>4</xdr:col>
      <xdr:colOff>910004</xdr:colOff>
      <xdr:row>15</xdr:row>
      <xdr:rowOff>57150</xdr:rowOff>
    </xdr:to>
    <xdr:sp macro="" textlink="">
      <xdr:nvSpPr>
        <xdr:cNvPr id="3" name="AutoShape 5">
          <a:extLst>
            <a:ext uri="{FF2B5EF4-FFF2-40B4-BE49-F238E27FC236}">
              <a16:creationId xmlns:a16="http://schemas.microsoft.com/office/drawing/2014/main" id="{1EC9E663-4923-4516-A72A-BF9384E15E0F}"/>
            </a:ext>
          </a:extLst>
        </xdr:cNvPr>
        <xdr:cNvSpPr>
          <a:spLocks noChangeArrowheads="1"/>
        </xdr:cNvSpPr>
      </xdr:nvSpPr>
      <xdr:spPr bwMode="auto">
        <a:xfrm>
          <a:off x="3513504" y="4187825"/>
          <a:ext cx="1587500" cy="1050925"/>
        </a:xfrm>
        <a:prstGeom prst="rightArrow">
          <a:avLst>
            <a:gd name="adj1" fmla="val 50000"/>
            <a:gd name="adj2" fmla="val 40196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250825</xdr:colOff>
      <xdr:row>12</xdr:row>
      <xdr:rowOff>47625</xdr:rowOff>
    </xdr:from>
    <xdr:to>
      <xdr:col>4</xdr:col>
      <xdr:colOff>742950</xdr:colOff>
      <xdr:row>13</xdr:row>
      <xdr:rowOff>200025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A8C8CA66-6C61-463E-BFCD-937CFC18D3F5}"/>
            </a:ext>
          </a:extLst>
        </xdr:cNvPr>
        <xdr:cNvSpPr txBox="1">
          <a:spLocks noChangeArrowheads="1"/>
        </xdr:cNvSpPr>
      </xdr:nvSpPr>
      <xdr:spPr bwMode="auto">
        <a:xfrm>
          <a:off x="3527425" y="4520565"/>
          <a:ext cx="1406525" cy="388620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HAVO / VWO = E8</a:t>
          </a:r>
          <a:endParaRPr lang="nl-NL"/>
        </a:p>
      </xdr:txBody>
    </xdr:sp>
    <xdr:clientData/>
  </xdr:twoCellAnchor>
  <xdr:twoCellAnchor>
    <xdr:from>
      <xdr:col>2</xdr:col>
      <xdr:colOff>251558</xdr:colOff>
      <xdr:row>15</xdr:row>
      <xdr:rowOff>66675</xdr:rowOff>
    </xdr:from>
    <xdr:to>
      <xdr:col>4</xdr:col>
      <xdr:colOff>924658</xdr:colOff>
      <xdr:row>20</xdr:row>
      <xdr:rowOff>28575</xdr:rowOff>
    </xdr:to>
    <xdr:sp macro="" textlink="">
      <xdr:nvSpPr>
        <xdr:cNvPr id="5" name="AutoShape 7">
          <a:extLst>
            <a:ext uri="{FF2B5EF4-FFF2-40B4-BE49-F238E27FC236}">
              <a16:creationId xmlns:a16="http://schemas.microsoft.com/office/drawing/2014/main" id="{FC3623D0-ACAA-43E8-AEEF-11630B426DFD}"/>
            </a:ext>
          </a:extLst>
        </xdr:cNvPr>
        <xdr:cNvSpPr>
          <a:spLocks noChangeArrowheads="1"/>
        </xdr:cNvSpPr>
      </xdr:nvSpPr>
      <xdr:spPr bwMode="auto">
        <a:xfrm>
          <a:off x="3528158" y="5248275"/>
          <a:ext cx="1587500" cy="1143000"/>
        </a:xfrm>
        <a:prstGeom prst="rightArrow">
          <a:avLst>
            <a:gd name="adj1" fmla="val 50000"/>
            <a:gd name="adj2" fmla="val 38318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16</xdr:row>
      <xdr:rowOff>209550</xdr:rowOff>
    </xdr:from>
    <xdr:to>
      <xdr:col>4</xdr:col>
      <xdr:colOff>692150</xdr:colOff>
      <xdr:row>18</xdr:row>
      <xdr:rowOff>139621</xdr:rowOff>
    </xdr:to>
    <xdr:sp macro="" textlink="">
      <xdr:nvSpPr>
        <xdr:cNvPr id="6" name="Text Box 8">
          <a:extLst>
            <a:ext uri="{FF2B5EF4-FFF2-40B4-BE49-F238E27FC236}">
              <a16:creationId xmlns:a16="http://schemas.microsoft.com/office/drawing/2014/main" id="{2E0D250C-C031-411F-B0EF-E6E0D98A0EC7}"/>
            </a:ext>
          </a:extLst>
        </xdr:cNvPr>
        <xdr:cNvSpPr txBox="1">
          <a:spLocks noChangeArrowheads="1"/>
        </xdr:cNvSpPr>
      </xdr:nvSpPr>
      <xdr:spPr bwMode="auto">
        <a:xfrm>
          <a:off x="3543300" y="5627370"/>
          <a:ext cx="1339850" cy="402511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TL / HAVO = M8</a:t>
          </a:r>
          <a:endParaRPr lang="nl-NL"/>
        </a:p>
      </xdr:txBody>
    </xdr:sp>
    <xdr:clientData/>
  </xdr:twoCellAnchor>
  <xdr:twoCellAnchor>
    <xdr:from>
      <xdr:col>2</xdr:col>
      <xdr:colOff>249604</xdr:colOff>
      <xdr:row>20</xdr:row>
      <xdr:rowOff>38100</xdr:rowOff>
    </xdr:from>
    <xdr:to>
      <xdr:col>4</xdr:col>
      <xdr:colOff>922704</xdr:colOff>
      <xdr:row>25</xdr:row>
      <xdr:rowOff>28575</xdr:rowOff>
    </xdr:to>
    <xdr:sp macro="" textlink="">
      <xdr:nvSpPr>
        <xdr:cNvPr id="7" name="AutoShape 9">
          <a:extLst>
            <a:ext uri="{FF2B5EF4-FFF2-40B4-BE49-F238E27FC236}">
              <a16:creationId xmlns:a16="http://schemas.microsoft.com/office/drawing/2014/main" id="{05E90365-D163-4384-B043-5AEC111CFFC0}"/>
            </a:ext>
          </a:extLst>
        </xdr:cNvPr>
        <xdr:cNvSpPr>
          <a:spLocks noChangeArrowheads="1"/>
        </xdr:cNvSpPr>
      </xdr:nvSpPr>
      <xdr:spPr bwMode="auto">
        <a:xfrm>
          <a:off x="3526204" y="6400800"/>
          <a:ext cx="1587500" cy="1125855"/>
        </a:xfrm>
        <a:prstGeom prst="rightArrow">
          <a:avLst>
            <a:gd name="adj1" fmla="val 50000"/>
            <a:gd name="adj2" fmla="val 37615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21</xdr:row>
      <xdr:rowOff>174625</xdr:rowOff>
    </xdr:from>
    <xdr:to>
      <xdr:col>4</xdr:col>
      <xdr:colOff>777875</xdr:colOff>
      <xdr:row>23</xdr:row>
      <xdr:rowOff>127000</xdr:rowOff>
    </xdr:to>
    <xdr:sp macro="" textlink="">
      <xdr:nvSpPr>
        <xdr:cNvPr id="8" name="Text Box 10">
          <a:extLst>
            <a:ext uri="{FF2B5EF4-FFF2-40B4-BE49-F238E27FC236}">
              <a16:creationId xmlns:a16="http://schemas.microsoft.com/office/drawing/2014/main" id="{BC3A455E-34BD-4868-B960-63B207A682B4}"/>
            </a:ext>
          </a:extLst>
        </xdr:cNvPr>
        <xdr:cNvSpPr txBox="1">
          <a:spLocks noChangeArrowheads="1"/>
        </xdr:cNvSpPr>
      </xdr:nvSpPr>
      <xdr:spPr bwMode="auto">
        <a:xfrm>
          <a:off x="3543300" y="6773545"/>
          <a:ext cx="1425575" cy="4248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KADER / TL = E7</a:t>
          </a:r>
          <a:endParaRPr lang="nl-NL"/>
        </a:p>
      </xdr:txBody>
    </xdr:sp>
    <xdr:clientData/>
  </xdr:twoCellAnchor>
  <xdr:twoCellAnchor>
    <xdr:from>
      <xdr:col>2</xdr:col>
      <xdr:colOff>234950</xdr:colOff>
      <xdr:row>25</xdr:row>
      <xdr:rowOff>28575</xdr:rowOff>
    </xdr:from>
    <xdr:to>
      <xdr:col>4</xdr:col>
      <xdr:colOff>908050</xdr:colOff>
      <xdr:row>30</xdr:row>
      <xdr:rowOff>19050</xdr:rowOff>
    </xdr:to>
    <xdr:sp macro="" textlink="">
      <xdr:nvSpPr>
        <xdr:cNvPr id="9" name="AutoShape 11">
          <a:extLst>
            <a:ext uri="{FF2B5EF4-FFF2-40B4-BE49-F238E27FC236}">
              <a16:creationId xmlns:a16="http://schemas.microsoft.com/office/drawing/2014/main" id="{6D152C2A-FA43-4954-8326-4F1CEB4A967F}"/>
            </a:ext>
          </a:extLst>
        </xdr:cNvPr>
        <xdr:cNvSpPr>
          <a:spLocks noChangeArrowheads="1"/>
        </xdr:cNvSpPr>
      </xdr:nvSpPr>
      <xdr:spPr bwMode="auto">
        <a:xfrm>
          <a:off x="3511550" y="7526655"/>
          <a:ext cx="1587500" cy="1133475"/>
        </a:xfrm>
        <a:prstGeom prst="rightArrow">
          <a:avLst>
            <a:gd name="adj1" fmla="val 50000"/>
            <a:gd name="adj2" fmla="val 35652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26</xdr:row>
      <xdr:rowOff>190500</xdr:rowOff>
    </xdr:from>
    <xdr:to>
      <xdr:col>4</xdr:col>
      <xdr:colOff>1054100</xdr:colOff>
      <xdr:row>28</xdr:row>
      <xdr:rowOff>79375</xdr:rowOff>
    </xdr:to>
    <xdr:sp macro="" textlink="">
      <xdr:nvSpPr>
        <xdr:cNvPr id="10" name="Text Box 12">
          <a:extLst>
            <a:ext uri="{FF2B5EF4-FFF2-40B4-BE49-F238E27FC236}">
              <a16:creationId xmlns:a16="http://schemas.microsoft.com/office/drawing/2014/main" id="{C354E48C-D96A-4FC0-9CE1-66ADC53520F5}"/>
            </a:ext>
          </a:extLst>
        </xdr:cNvPr>
        <xdr:cNvSpPr txBox="1">
          <a:spLocks noChangeArrowheads="1"/>
        </xdr:cNvSpPr>
      </xdr:nvSpPr>
      <xdr:spPr bwMode="auto">
        <a:xfrm>
          <a:off x="3543300" y="7924800"/>
          <a:ext cx="1701800" cy="3613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BASIS / KADER = M7</a:t>
          </a:r>
          <a:endParaRPr lang="nl-NL"/>
        </a:p>
      </xdr:txBody>
    </xdr:sp>
    <xdr:clientData/>
  </xdr:twoCellAnchor>
  <xdr:twoCellAnchor>
    <xdr:from>
      <xdr:col>2</xdr:col>
      <xdr:colOff>241300</xdr:colOff>
      <xdr:row>30</xdr:row>
      <xdr:rowOff>50800</xdr:rowOff>
    </xdr:from>
    <xdr:to>
      <xdr:col>4</xdr:col>
      <xdr:colOff>911959</xdr:colOff>
      <xdr:row>35</xdr:row>
      <xdr:rowOff>41275</xdr:rowOff>
    </xdr:to>
    <xdr:sp macro="" textlink="">
      <xdr:nvSpPr>
        <xdr:cNvPr id="11" name="AutoShape 13">
          <a:extLst>
            <a:ext uri="{FF2B5EF4-FFF2-40B4-BE49-F238E27FC236}">
              <a16:creationId xmlns:a16="http://schemas.microsoft.com/office/drawing/2014/main" id="{0F8A09FC-2F8B-485D-A43A-B3EAD8E97257}"/>
            </a:ext>
          </a:extLst>
        </xdr:cNvPr>
        <xdr:cNvSpPr>
          <a:spLocks noChangeArrowheads="1"/>
        </xdr:cNvSpPr>
      </xdr:nvSpPr>
      <xdr:spPr bwMode="auto">
        <a:xfrm>
          <a:off x="3517900" y="8691880"/>
          <a:ext cx="1585059" cy="1171575"/>
        </a:xfrm>
        <a:prstGeom prst="rightArrow">
          <a:avLst>
            <a:gd name="adj1" fmla="val 50000"/>
            <a:gd name="adj2" fmla="val 34691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31</xdr:row>
      <xdr:rowOff>123825</xdr:rowOff>
    </xdr:from>
    <xdr:to>
      <xdr:col>4</xdr:col>
      <xdr:colOff>803275</xdr:colOff>
      <xdr:row>33</xdr:row>
      <xdr:rowOff>209550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31EC9516-CFDD-473F-A68F-4257E5480017}"/>
            </a:ext>
          </a:extLst>
        </xdr:cNvPr>
        <xdr:cNvSpPr txBox="1">
          <a:spLocks noChangeArrowheads="1"/>
        </xdr:cNvSpPr>
      </xdr:nvSpPr>
      <xdr:spPr bwMode="auto">
        <a:xfrm>
          <a:off x="3543300" y="9001125"/>
          <a:ext cx="1450975" cy="55816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PRO / </a:t>
          </a:r>
          <a:r>
            <a:rPr lang="nl-NL" sz="1100" b="0" i="0" u="none" strike="noStrike" baseline="0">
              <a:solidFill>
                <a:schemeClr val="tx1"/>
              </a:solidFill>
              <a:latin typeface="Comic Sans MS"/>
            </a:rPr>
            <a:t>BASIS</a:t>
          </a: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 = E6</a:t>
          </a:r>
          <a:endParaRPr lang="nl-NL"/>
        </a:p>
      </xdr:txBody>
    </xdr:sp>
    <xdr:clientData/>
  </xdr:twoCellAnchor>
  <xdr:twoCellAnchor>
    <xdr:from>
      <xdr:col>2</xdr:col>
      <xdr:colOff>236904</xdr:colOff>
      <xdr:row>6</xdr:row>
      <xdr:rowOff>47625</xdr:rowOff>
    </xdr:from>
    <xdr:to>
      <xdr:col>4</xdr:col>
      <xdr:colOff>910004</xdr:colOff>
      <xdr:row>10</xdr:row>
      <xdr:rowOff>190500</xdr:rowOff>
    </xdr:to>
    <xdr:sp macro="" textlink="">
      <xdr:nvSpPr>
        <xdr:cNvPr id="13" name="AutoShape 15">
          <a:extLst>
            <a:ext uri="{FF2B5EF4-FFF2-40B4-BE49-F238E27FC236}">
              <a16:creationId xmlns:a16="http://schemas.microsoft.com/office/drawing/2014/main" id="{B60EDCDC-BAD7-431A-AFE9-C0B36A790AA0}"/>
            </a:ext>
          </a:extLst>
        </xdr:cNvPr>
        <xdr:cNvSpPr>
          <a:spLocks noChangeArrowheads="1"/>
        </xdr:cNvSpPr>
      </xdr:nvSpPr>
      <xdr:spPr bwMode="auto">
        <a:xfrm>
          <a:off x="3513504" y="3103245"/>
          <a:ext cx="1587500" cy="1087755"/>
        </a:xfrm>
        <a:prstGeom prst="rightArrow">
          <a:avLst>
            <a:gd name="adj1" fmla="val 50000"/>
            <a:gd name="adj2" fmla="val 38679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260350</xdr:colOff>
      <xdr:row>7</xdr:row>
      <xdr:rowOff>142875</xdr:rowOff>
    </xdr:from>
    <xdr:to>
      <xdr:col>4</xdr:col>
      <xdr:colOff>752475</xdr:colOff>
      <xdr:row>9</xdr:row>
      <xdr:rowOff>95250</xdr:rowOff>
    </xdr:to>
    <xdr:sp macro="" textlink="">
      <xdr:nvSpPr>
        <xdr:cNvPr id="14" name="Text Box 16">
          <a:extLst>
            <a:ext uri="{FF2B5EF4-FFF2-40B4-BE49-F238E27FC236}">
              <a16:creationId xmlns:a16="http://schemas.microsoft.com/office/drawing/2014/main" id="{E968A3A3-0DE9-4C94-BCC9-2B7CD8A9BE6E}"/>
            </a:ext>
          </a:extLst>
        </xdr:cNvPr>
        <xdr:cNvSpPr txBox="1">
          <a:spLocks noChangeArrowheads="1"/>
        </xdr:cNvSpPr>
      </xdr:nvSpPr>
      <xdr:spPr bwMode="auto">
        <a:xfrm>
          <a:off x="3536950" y="3434715"/>
          <a:ext cx="1406525" cy="4248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VWO / GYM  = E8+</a:t>
          </a:r>
          <a:endParaRPr lang="nl-NL"/>
        </a:p>
      </xdr:txBody>
    </xdr:sp>
    <xdr:clientData/>
  </xdr:twoCellAnchor>
  <xdr:twoCellAnchor>
    <xdr:from>
      <xdr:col>5</xdr:col>
      <xdr:colOff>334108</xdr:colOff>
      <xdr:row>5</xdr:row>
      <xdr:rowOff>205155</xdr:rowOff>
    </xdr:from>
    <xdr:to>
      <xdr:col>6</xdr:col>
      <xdr:colOff>550008</xdr:colOff>
      <xdr:row>17</xdr:row>
      <xdr:rowOff>219808</xdr:rowOff>
    </xdr:to>
    <xdr:sp macro="" textlink="">
      <xdr:nvSpPr>
        <xdr:cNvPr id="15" name="PIJL-OMHOOG 20">
          <a:extLst>
            <a:ext uri="{FF2B5EF4-FFF2-40B4-BE49-F238E27FC236}">
              <a16:creationId xmlns:a16="http://schemas.microsoft.com/office/drawing/2014/main" id="{229B5D36-F6BB-45E2-AC20-EB1FF3CE1F42}"/>
            </a:ext>
          </a:extLst>
        </xdr:cNvPr>
        <xdr:cNvSpPr/>
      </xdr:nvSpPr>
      <xdr:spPr bwMode="auto">
        <a:xfrm>
          <a:off x="5759548" y="3016935"/>
          <a:ext cx="795020" cy="2856913"/>
        </a:xfrm>
        <a:prstGeom prst="upArrow">
          <a:avLst/>
        </a:prstGeom>
        <a:gradFill>
          <a:gsLst>
            <a:gs pos="0">
              <a:srgbClr val="0066FF"/>
            </a:gs>
            <a:gs pos="100000">
              <a:srgbClr val="00206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>
              <a:solidFill>
                <a:schemeClr val="bg1"/>
              </a:solidFill>
              <a:latin typeface="Comic Sans MS" panose="030F0702030302020204" pitchFamily="66" charset="0"/>
            </a:rPr>
            <a:t>2F /</a:t>
          </a:r>
          <a:r>
            <a:rPr lang="nl-NL" sz="1200" baseline="0">
              <a:solidFill>
                <a:schemeClr val="bg1"/>
              </a:solidFill>
              <a:latin typeface="Comic Sans MS" panose="030F0702030302020204" pitchFamily="66" charset="0"/>
            </a:rPr>
            <a:t> 1S</a:t>
          </a:r>
          <a:endParaRPr lang="nl-NL" sz="1200">
            <a:solidFill>
              <a:schemeClr val="bg1"/>
            </a:solidFill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5</xdr:col>
      <xdr:colOff>332154</xdr:colOff>
      <xdr:row>16</xdr:row>
      <xdr:rowOff>14653</xdr:rowOff>
    </xdr:from>
    <xdr:to>
      <xdr:col>6</xdr:col>
      <xdr:colOff>548054</xdr:colOff>
      <xdr:row>30</xdr:row>
      <xdr:rowOff>73269</xdr:rowOff>
    </xdr:to>
    <xdr:sp macro="" textlink="">
      <xdr:nvSpPr>
        <xdr:cNvPr id="16" name="PIJL-OMHOOG 19">
          <a:extLst>
            <a:ext uri="{FF2B5EF4-FFF2-40B4-BE49-F238E27FC236}">
              <a16:creationId xmlns:a16="http://schemas.microsoft.com/office/drawing/2014/main" id="{D575E918-ADB7-4B42-9806-4029003B38E7}"/>
            </a:ext>
          </a:extLst>
        </xdr:cNvPr>
        <xdr:cNvSpPr/>
      </xdr:nvSpPr>
      <xdr:spPr bwMode="auto">
        <a:xfrm>
          <a:off x="5757594" y="5432473"/>
          <a:ext cx="795020" cy="3281876"/>
        </a:xfrm>
        <a:prstGeom prst="upArrow">
          <a:avLst/>
        </a:prstGeom>
        <a:gradFill>
          <a:gsLst>
            <a:gs pos="83000">
              <a:srgbClr val="CCFFFF"/>
            </a:gs>
            <a:gs pos="53000">
              <a:srgbClr val="CCFFFF"/>
            </a:gs>
            <a:gs pos="0">
              <a:srgbClr val="00FF00"/>
            </a:gs>
            <a:gs pos="100000">
              <a:srgbClr val="0070C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 b="0">
              <a:latin typeface="Comic Sans MS" panose="030F0702030302020204" pitchFamily="66" charset="0"/>
            </a:rPr>
            <a:t>1F</a:t>
          </a:r>
        </a:p>
      </xdr:txBody>
    </xdr:sp>
    <xdr:clientData/>
  </xdr:twoCellAnchor>
  <xdr:twoCellAnchor>
    <xdr:from>
      <xdr:col>5</xdr:col>
      <xdr:colOff>317500</xdr:colOff>
      <xdr:row>28</xdr:row>
      <xdr:rowOff>165100</xdr:rowOff>
    </xdr:from>
    <xdr:to>
      <xdr:col>6</xdr:col>
      <xdr:colOff>533400</xdr:colOff>
      <xdr:row>40</xdr:row>
      <xdr:rowOff>249114</xdr:rowOff>
    </xdr:to>
    <xdr:sp macro="" textlink="">
      <xdr:nvSpPr>
        <xdr:cNvPr id="17" name="PIJL-OMHOOG 21">
          <a:extLst>
            <a:ext uri="{FF2B5EF4-FFF2-40B4-BE49-F238E27FC236}">
              <a16:creationId xmlns:a16="http://schemas.microsoft.com/office/drawing/2014/main" id="{1B30451E-9DC5-4255-A917-9D5EC030F6CA}"/>
            </a:ext>
          </a:extLst>
        </xdr:cNvPr>
        <xdr:cNvSpPr/>
      </xdr:nvSpPr>
      <xdr:spPr bwMode="auto">
        <a:xfrm>
          <a:off x="5742940" y="8371840"/>
          <a:ext cx="795020" cy="2865314"/>
        </a:xfrm>
        <a:prstGeom prst="upArrow">
          <a:avLst/>
        </a:prstGeom>
        <a:gradFill>
          <a:gsLst>
            <a:gs pos="35000">
              <a:srgbClr val="FFFF99"/>
            </a:gs>
            <a:gs pos="0">
              <a:srgbClr val="FFFFCC"/>
            </a:gs>
            <a:gs pos="82000">
              <a:srgbClr val="FFFF99"/>
            </a:gs>
            <a:gs pos="100000">
              <a:srgbClr val="00FF0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>
              <a:latin typeface="Comic Sans MS" panose="030F0702030302020204" pitchFamily="66" charset="0"/>
            </a:rPr>
            <a:t>naar 1F - 2F - 1S</a:t>
          </a:r>
        </a:p>
      </xdr:txBody>
    </xdr:sp>
    <xdr:clientData/>
  </xdr:twoCellAnchor>
  <xdr:twoCellAnchor>
    <xdr:from>
      <xdr:col>7</xdr:col>
      <xdr:colOff>26376</xdr:colOff>
      <xdr:row>5</xdr:row>
      <xdr:rowOff>23447</xdr:rowOff>
    </xdr:from>
    <xdr:to>
      <xdr:col>35</xdr:col>
      <xdr:colOff>12700</xdr:colOff>
      <xdr:row>42</xdr:row>
      <xdr:rowOff>4104</xdr:rowOff>
    </xdr:to>
    <xdr:graphicFrame macro="">
      <xdr:nvGraphicFramePr>
        <xdr:cNvPr id="18" name="Grafiek 17">
          <a:extLst>
            <a:ext uri="{FF2B5EF4-FFF2-40B4-BE49-F238E27FC236}">
              <a16:creationId xmlns:a16="http://schemas.microsoft.com/office/drawing/2014/main" id="{4AF5BBF5-B18C-45C5-A571-D36E3496F9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1</xdr:row>
      <xdr:rowOff>26276</xdr:rowOff>
    </xdr:from>
    <xdr:to>
      <xdr:col>1</xdr:col>
      <xdr:colOff>879117</xdr:colOff>
      <xdr:row>2</xdr:row>
      <xdr:rowOff>665168</xdr:rowOff>
    </xdr:to>
    <xdr:sp macro="" textlink="">
      <xdr:nvSpPr>
        <xdr:cNvPr id="19" name="Rechthoek: afgeronde hoeken 1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F66011B-1E9E-4658-859B-C0E68DE9E356}"/>
            </a:ext>
          </a:extLst>
        </xdr:cNvPr>
        <xdr:cNvSpPr/>
      </xdr:nvSpPr>
      <xdr:spPr>
        <a:xfrm>
          <a:off x="446690" y="1300655"/>
          <a:ext cx="879117" cy="875375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START</a:t>
          </a:r>
          <a:endParaRPr lang="nl-NL" sz="1100" b="1" i="0" u="none" strike="noStrike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</xdr:txBody>
    </xdr:sp>
    <xdr:clientData fPrintsWithSheet="0"/>
  </xdr:twoCellAnchor>
  <xdr:twoCellAnchor>
    <xdr:from>
      <xdr:col>1</xdr:col>
      <xdr:colOff>982969</xdr:colOff>
      <xdr:row>1</xdr:row>
      <xdr:rowOff>21508</xdr:rowOff>
    </xdr:from>
    <xdr:to>
      <xdr:col>1</xdr:col>
      <xdr:colOff>1863969</xdr:colOff>
      <xdr:row>2</xdr:row>
      <xdr:rowOff>660400</xdr:rowOff>
    </xdr:to>
    <xdr:sp macro="" textlink="">
      <xdr:nvSpPr>
        <xdr:cNvPr id="20" name="Rechthoek: afgeronde hoeken 1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BE043A8-084C-44DB-9210-07B57216083F}"/>
            </a:ext>
          </a:extLst>
        </xdr:cNvPr>
        <xdr:cNvSpPr/>
      </xdr:nvSpPr>
      <xdr:spPr>
        <a:xfrm>
          <a:off x="1429659" y="1295887"/>
          <a:ext cx="881000" cy="875375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M7</a:t>
          </a:r>
          <a:endParaRPr lang="nl-NL" sz="1100" b="1" i="0" u="none" strike="noStrike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 fPrintsWithSheet="0"/>
  </xdr:twoCellAnchor>
  <xdr:twoCellAnchor>
    <xdr:from>
      <xdr:col>1</xdr:col>
      <xdr:colOff>1979717</xdr:colOff>
      <xdr:row>1</xdr:row>
      <xdr:rowOff>21508</xdr:rowOff>
    </xdr:from>
    <xdr:to>
      <xdr:col>2</xdr:col>
      <xdr:colOff>36147</xdr:colOff>
      <xdr:row>2</xdr:row>
      <xdr:rowOff>660400</xdr:rowOff>
    </xdr:to>
    <xdr:sp macro="" textlink="">
      <xdr:nvSpPr>
        <xdr:cNvPr id="21" name="Rechthoek: afgeronde hoeken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CFAAF94-F014-4D32-953D-DF7FFC666F41}"/>
            </a:ext>
          </a:extLst>
        </xdr:cNvPr>
        <xdr:cNvSpPr/>
      </xdr:nvSpPr>
      <xdr:spPr>
        <a:xfrm>
          <a:off x="2426407" y="1295887"/>
          <a:ext cx="894223" cy="875375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E7</a:t>
          </a:r>
          <a:endParaRPr lang="nl-NL" sz="1100" b="1" i="0" u="none" strike="noStrike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 fPrintsWithSheet="0"/>
  </xdr:twoCellAnchor>
  <xdr:twoCellAnchor>
    <xdr:from>
      <xdr:col>0</xdr:col>
      <xdr:colOff>419100</xdr:colOff>
      <xdr:row>3</xdr:row>
      <xdr:rowOff>70338</xdr:rowOff>
    </xdr:from>
    <xdr:to>
      <xdr:col>2</xdr:col>
      <xdr:colOff>36147</xdr:colOff>
      <xdr:row>5</xdr:row>
      <xdr:rowOff>103112</xdr:rowOff>
    </xdr:to>
    <xdr:sp macro="" textlink="">
      <xdr:nvSpPr>
        <xdr:cNvPr id="22" name="Rechthoek: afgeronde hoeken 2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30E5F8D-2A30-44A6-8F48-6E663FBD5F2F}"/>
            </a:ext>
          </a:extLst>
        </xdr:cNvPr>
        <xdr:cNvSpPr/>
      </xdr:nvSpPr>
      <xdr:spPr>
        <a:xfrm>
          <a:off x="419100" y="2280138"/>
          <a:ext cx="2893647" cy="634754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KINDGESPREK</a:t>
          </a:r>
          <a:endParaRPr lang="nl-NL" sz="1100" b="1" i="0" u="none" strike="noStrike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 fPrintsWithSheet="0"/>
  </xdr:twoCellAnchor>
  <xdr:twoCellAnchor>
    <xdr:from>
      <xdr:col>3</xdr:col>
      <xdr:colOff>15240</xdr:colOff>
      <xdr:row>65</xdr:row>
      <xdr:rowOff>124460</xdr:rowOff>
    </xdr:from>
    <xdr:to>
      <xdr:col>12</xdr:col>
      <xdr:colOff>27940</xdr:colOff>
      <xdr:row>92</xdr:row>
      <xdr:rowOff>137160</xdr:rowOff>
    </xdr:to>
    <xdr:sp macro="" textlink="" fLocksText="0">
      <xdr:nvSpPr>
        <xdr:cNvPr id="23" name="Tekstvak 22">
          <a:extLst>
            <a:ext uri="{FF2B5EF4-FFF2-40B4-BE49-F238E27FC236}">
              <a16:creationId xmlns:a16="http://schemas.microsoft.com/office/drawing/2014/main" id="{4D443C71-EC45-4A39-B9E6-A1A0679DECC3}"/>
            </a:ext>
          </a:extLst>
        </xdr:cNvPr>
        <xdr:cNvSpPr txBox="1"/>
      </xdr:nvSpPr>
      <xdr:spPr>
        <a:xfrm>
          <a:off x="3566160" y="25704800"/>
          <a:ext cx="6322060" cy="8928100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000">
            <a:latin typeface="+mn-lt"/>
          </a:endParaRPr>
        </a:p>
      </xdr:txBody>
    </xdr:sp>
    <xdr:clientData/>
  </xdr:twoCellAnchor>
  <xdr:twoCellAnchor>
    <xdr:from>
      <xdr:col>2</xdr:col>
      <xdr:colOff>76200</xdr:colOff>
      <xdr:row>46</xdr:row>
      <xdr:rowOff>1346200</xdr:rowOff>
    </xdr:from>
    <xdr:to>
      <xdr:col>12</xdr:col>
      <xdr:colOff>152400</xdr:colOff>
      <xdr:row>93</xdr:row>
      <xdr:rowOff>45720</xdr:rowOff>
    </xdr:to>
    <xdr:sp macro="" textlink="">
      <xdr:nvSpPr>
        <xdr:cNvPr id="24" name="Rechthoek: afgeronde hoeken 23">
          <a:extLst>
            <a:ext uri="{FF2B5EF4-FFF2-40B4-BE49-F238E27FC236}">
              <a16:creationId xmlns:a16="http://schemas.microsoft.com/office/drawing/2014/main" id="{A91BA5C9-801C-4855-882A-572CC0BC8F96}"/>
            </a:ext>
          </a:extLst>
        </xdr:cNvPr>
        <xdr:cNvSpPr/>
      </xdr:nvSpPr>
      <xdr:spPr>
        <a:xfrm>
          <a:off x="3352800" y="15687040"/>
          <a:ext cx="6659880" cy="19098260"/>
        </a:xfrm>
        <a:prstGeom prst="roundRect">
          <a:avLst>
            <a:gd name="adj" fmla="val 2178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12</xdr:col>
      <xdr:colOff>381000</xdr:colOff>
      <xdr:row>46</xdr:row>
      <xdr:rowOff>1295400</xdr:rowOff>
    </xdr:from>
    <xdr:to>
      <xdr:col>23</xdr:col>
      <xdr:colOff>127000</xdr:colOff>
      <xdr:row>93</xdr:row>
      <xdr:rowOff>38100</xdr:rowOff>
    </xdr:to>
    <xdr:sp macro="" textlink="">
      <xdr:nvSpPr>
        <xdr:cNvPr id="25" name="Rechthoek: afgeronde hoeken 24">
          <a:extLst>
            <a:ext uri="{FF2B5EF4-FFF2-40B4-BE49-F238E27FC236}">
              <a16:creationId xmlns:a16="http://schemas.microsoft.com/office/drawing/2014/main" id="{1F707D84-4242-483C-9E7C-9C0B221CCEB7}"/>
            </a:ext>
          </a:extLst>
        </xdr:cNvPr>
        <xdr:cNvSpPr/>
      </xdr:nvSpPr>
      <xdr:spPr>
        <a:xfrm>
          <a:off x="10241280" y="15636240"/>
          <a:ext cx="6954520" cy="19141440"/>
        </a:xfrm>
        <a:prstGeom prst="roundRect">
          <a:avLst>
            <a:gd name="adj" fmla="val 3800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23</xdr:col>
      <xdr:colOff>411480</xdr:colOff>
      <xdr:row>46</xdr:row>
      <xdr:rowOff>1295400</xdr:rowOff>
    </xdr:from>
    <xdr:to>
      <xdr:col>34</xdr:col>
      <xdr:colOff>304800</xdr:colOff>
      <xdr:row>93</xdr:row>
      <xdr:rowOff>50800</xdr:rowOff>
    </xdr:to>
    <xdr:sp macro="" textlink="">
      <xdr:nvSpPr>
        <xdr:cNvPr id="26" name="Rechthoek: afgeronde hoeken 25">
          <a:extLst>
            <a:ext uri="{FF2B5EF4-FFF2-40B4-BE49-F238E27FC236}">
              <a16:creationId xmlns:a16="http://schemas.microsoft.com/office/drawing/2014/main" id="{2B45106E-C95A-4C1F-B3A1-591A417CB884}"/>
            </a:ext>
          </a:extLst>
        </xdr:cNvPr>
        <xdr:cNvSpPr/>
      </xdr:nvSpPr>
      <xdr:spPr>
        <a:xfrm>
          <a:off x="17480280" y="15636240"/>
          <a:ext cx="7018020" cy="19154140"/>
        </a:xfrm>
        <a:prstGeom prst="roundRect">
          <a:avLst>
            <a:gd name="adj" fmla="val 2516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12</xdr:col>
      <xdr:colOff>469900</xdr:colOff>
      <xdr:row>65</xdr:row>
      <xdr:rowOff>127000</xdr:rowOff>
    </xdr:from>
    <xdr:to>
      <xdr:col>23</xdr:col>
      <xdr:colOff>63500</xdr:colOff>
      <xdr:row>92</xdr:row>
      <xdr:rowOff>139700</xdr:rowOff>
    </xdr:to>
    <xdr:sp macro="" textlink="" fLocksText="0">
      <xdr:nvSpPr>
        <xdr:cNvPr id="27" name="Tekstvak 26">
          <a:extLst>
            <a:ext uri="{FF2B5EF4-FFF2-40B4-BE49-F238E27FC236}">
              <a16:creationId xmlns:a16="http://schemas.microsoft.com/office/drawing/2014/main" id="{C8020398-B109-4D19-8FAF-D5220B8B132E}"/>
            </a:ext>
          </a:extLst>
        </xdr:cNvPr>
        <xdr:cNvSpPr txBox="1"/>
      </xdr:nvSpPr>
      <xdr:spPr>
        <a:xfrm>
          <a:off x="10330180" y="25707340"/>
          <a:ext cx="6802120" cy="8928100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000">
            <a:latin typeface="+mn-lt"/>
          </a:endParaRPr>
        </a:p>
      </xdr:txBody>
    </xdr:sp>
    <xdr:clientData/>
  </xdr:twoCellAnchor>
  <xdr:twoCellAnchor>
    <xdr:from>
      <xdr:col>23</xdr:col>
      <xdr:colOff>546100</xdr:colOff>
      <xdr:row>65</xdr:row>
      <xdr:rowOff>139700</xdr:rowOff>
    </xdr:from>
    <xdr:to>
      <xdr:col>34</xdr:col>
      <xdr:colOff>127000</xdr:colOff>
      <xdr:row>92</xdr:row>
      <xdr:rowOff>152400</xdr:rowOff>
    </xdr:to>
    <xdr:sp macro="" textlink="" fLocksText="0">
      <xdr:nvSpPr>
        <xdr:cNvPr id="28" name="Tekstvak 27">
          <a:extLst>
            <a:ext uri="{FF2B5EF4-FFF2-40B4-BE49-F238E27FC236}">
              <a16:creationId xmlns:a16="http://schemas.microsoft.com/office/drawing/2014/main" id="{4EEEA50F-E69E-4879-86F5-B1328AA73C2D}"/>
            </a:ext>
          </a:extLst>
        </xdr:cNvPr>
        <xdr:cNvSpPr txBox="1"/>
      </xdr:nvSpPr>
      <xdr:spPr>
        <a:xfrm>
          <a:off x="17614900" y="25720040"/>
          <a:ext cx="6743700" cy="8928100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000">
            <a:latin typeface="+mn-lt"/>
          </a:endParaRP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279400</xdr:colOff>
      <xdr:row>30</xdr:row>
      <xdr:rowOff>50800</xdr:rowOff>
    </xdr:from>
    <xdr:to>
      <xdr:col>40</xdr:col>
      <xdr:colOff>406400</xdr:colOff>
      <xdr:row>133</xdr:row>
      <xdr:rowOff>228600</xdr:rowOff>
    </xdr:to>
    <xdr:sp macro="" textlink="">
      <xdr:nvSpPr>
        <xdr:cNvPr id="2" name="Rechthoek 1">
          <a:extLst>
            <a:ext uri="{FF2B5EF4-FFF2-40B4-BE49-F238E27FC236}">
              <a16:creationId xmlns:a16="http://schemas.microsoft.com/office/drawing/2014/main" id="{A1624E71-3E68-410F-8E58-804CBD7BA67E}"/>
            </a:ext>
          </a:extLst>
        </xdr:cNvPr>
        <xdr:cNvSpPr/>
      </xdr:nvSpPr>
      <xdr:spPr>
        <a:xfrm>
          <a:off x="5697220" y="9263380"/>
          <a:ext cx="21386800" cy="25186640"/>
        </a:xfrm>
        <a:prstGeom prst="rect">
          <a:avLst/>
        </a:prstGeom>
        <a:noFill/>
        <a:ln w="381000"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twoCellAnchor>
    <xdr:from>
      <xdr:col>6</xdr:col>
      <xdr:colOff>98404</xdr:colOff>
      <xdr:row>115</xdr:row>
      <xdr:rowOff>107292</xdr:rowOff>
    </xdr:from>
    <xdr:to>
      <xdr:col>22</xdr:col>
      <xdr:colOff>249074</xdr:colOff>
      <xdr:row>130</xdr:row>
      <xdr:rowOff>193511</xdr:rowOff>
    </xdr:to>
    <xdr:sp macro="" textlink="">
      <xdr:nvSpPr>
        <xdr:cNvPr id="3" name="Rechthoek 2">
          <a:extLst>
            <a:ext uri="{FF2B5EF4-FFF2-40B4-BE49-F238E27FC236}">
              <a16:creationId xmlns:a16="http://schemas.microsoft.com/office/drawing/2014/main" id="{19110E5F-8AA2-485C-BA29-B91E3A9C47D1}"/>
            </a:ext>
          </a:extLst>
        </xdr:cNvPr>
        <xdr:cNvSpPr/>
      </xdr:nvSpPr>
      <xdr:spPr>
        <a:xfrm rot="21418421">
          <a:off x="6110584" y="29939592"/>
          <a:ext cx="9660430" cy="3743819"/>
        </a:xfrm>
        <a:custGeom>
          <a:avLst/>
          <a:gdLst>
            <a:gd name="csX0" fmla="*/ 0 w 9660430"/>
            <a:gd name="csY0" fmla="*/ 0 h 3743819"/>
            <a:gd name="csX1" fmla="*/ 278448 w 9660430"/>
            <a:gd name="csY1" fmla="*/ 0 h 3743819"/>
            <a:gd name="csX2" fmla="*/ 556895 w 9660430"/>
            <a:gd name="csY2" fmla="*/ 0 h 3743819"/>
            <a:gd name="csX3" fmla="*/ 1125156 w 9660430"/>
            <a:gd name="csY3" fmla="*/ 0 h 3743819"/>
            <a:gd name="csX4" fmla="*/ 1886625 w 9660430"/>
            <a:gd name="csY4" fmla="*/ 0 h 3743819"/>
            <a:gd name="csX5" fmla="*/ 2358281 w 9660430"/>
            <a:gd name="csY5" fmla="*/ 0 h 3743819"/>
            <a:gd name="csX6" fmla="*/ 2926542 w 9660430"/>
            <a:gd name="csY6" fmla="*/ 0 h 3743819"/>
            <a:gd name="csX7" fmla="*/ 3398198 w 9660430"/>
            <a:gd name="csY7" fmla="*/ 0 h 3743819"/>
            <a:gd name="csX8" fmla="*/ 4063063 w 9660430"/>
            <a:gd name="csY8" fmla="*/ 0 h 3743819"/>
            <a:gd name="csX9" fmla="*/ 4438115 w 9660430"/>
            <a:gd name="csY9" fmla="*/ 0 h 3743819"/>
            <a:gd name="csX10" fmla="*/ 5102980 w 9660430"/>
            <a:gd name="csY10" fmla="*/ 0 h 3743819"/>
            <a:gd name="csX11" fmla="*/ 5574636 w 9660430"/>
            <a:gd name="csY11" fmla="*/ 0 h 3743819"/>
            <a:gd name="csX12" fmla="*/ 5949688 w 9660430"/>
            <a:gd name="csY12" fmla="*/ 0 h 3743819"/>
            <a:gd name="csX13" fmla="*/ 6421345 w 9660430"/>
            <a:gd name="csY13" fmla="*/ 0 h 3743819"/>
            <a:gd name="csX14" fmla="*/ 6893001 w 9660430"/>
            <a:gd name="csY14" fmla="*/ 0 h 3743819"/>
            <a:gd name="csX15" fmla="*/ 7268053 w 9660430"/>
            <a:gd name="csY15" fmla="*/ 0 h 3743819"/>
            <a:gd name="csX16" fmla="*/ 7546501 w 9660430"/>
            <a:gd name="csY16" fmla="*/ 0 h 3743819"/>
            <a:gd name="csX17" fmla="*/ 7921553 w 9660430"/>
            <a:gd name="csY17" fmla="*/ 0 h 3743819"/>
            <a:gd name="csX18" fmla="*/ 8296605 w 9660430"/>
            <a:gd name="csY18" fmla="*/ 0 h 3743819"/>
            <a:gd name="csX19" fmla="*/ 8671657 w 9660430"/>
            <a:gd name="csY19" fmla="*/ 0 h 3743819"/>
            <a:gd name="csX20" fmla="*/ 9046709 w 9660430"/>
            <a:gd name="csY20" fmla="*/ 0 h 3743819"/>
            <a:gd name="csX21" fmla="*/ 9660430 w 9660430"/>
            <a:gd name="csY21" fmla="*/ 0 h 3743819"/>
            <a:gd name="csX22" fmla="*/ 9660430 w 9660430"/>
            <a:gd name="csY22" fmla="*/ 534831 h 3743819"/>
            <a:gd name="csX23" fmla="*/ 9660430 w 9660430"/>
            <a:gd name="csY23" fmla="*/ 1107101 h 3743819"/>
            <a:gd name="csX24" fmla="*/ 9660430 w 9660430"/>
            <a:gd name="csY24" fmla="*/ 1679370 h 3743819"/>
            <a:gd name="csX25" fmla="*/ 9660430 w 9660430"/>
            <a:gd name="csY25" fmla="*/ 2176763 h 3743819"/>
            <a:gd name="csX26" fmla="*/ 9660430 w 9660430"/>
            <a:gd name="csY26" fmla="*/ 2711595 h 3743819"/>
            <a:gd name="csX27" fmla="*/ 9660430 w 9660430"/>
            <a:gd name="csY27" fmla="*/ 3208988 h 3743819"/>
            <a:gd name="csX28" fmla="*/ 9660430 w 9660430"/>
            <a:gd name="csY28" fmla="*/ 3743819 h 3743819"/>
            <a:gd name="csX29" fmla="*/ 8898961 w 9660430"/>
            <a:gd name="csY29" fmla="*/ 3743819 h 3743819"/>
            <a:gd name="csX30" fmla="*/ 8620513 w 9660430"/>
            <a:gd name="csY30" fmla="*/ 3743819 h 3743819"/>
            <a:gd name="csX31" fmla="*/ 8245461 w 9660430"/>
            <a:gd name="csY31" fmla="*/ 3743819 h 3743819"/>
            <a:gd name="csX32" fmla="*/ 7870409 w 9660430"/>
            <a:gd name="csY32" fmla="*/ 3743819 h 3743819"/>
            <a:gd name="csX33" fmla="*/ 7495357 w 9660430"/>
            <a:gd name="csY33" fmla="*/ 3743819 h 3743819"/>
            <a:gd name="csX34" fmla="*/ 6927097 w 9660430"/>
            <a:gd name="csY34" fmla="*/ 3743819 h 3743819"/>
            <a:gd name="csX35" fmla="*/ 6358836 w 9660430"/>
            <a:gd name="csY35" fmla="*/ 3743819 h 3743819"/>
            <a:gd name="csX36" fmla="*/ 6080388 w 9660430"/>
            <a:gd name="csY36" fmla="*/ 3743819 h 3743819"/>
            <a:gd name="csX37" fmla="*/ 5512128 w 9660430"/>
            <a:gd name="csY37" fmla="*/ 3743819 h 3743819"/>
            <a:gd name="csX38" fmla="*/ 4750659 w 9660430"/>
            <a:gd name="csY38" fmla="*/ 3743819 h 3743819"/>
            <a:gd name="csX39" fmla="*/ 4279002 w 9660430"/>
            <a:gd name="csY39" fmla="*/ 3743819 h 3743819"/>
            <a:gd name="csX40" fmla="*/ 3517533 w 9660430"/>
            <a:gd name="csY40" fmla="*/ 3743819 h 3743819"/>
            <a:gd name="csX41" fmla="*/ 2852668 w 9660430"/>
            <a:gd name="csY41" fmla="*/ 3743819 h 3743819"/>
            <a:gd name="csX42" fmla="*/ 2187803 w 9660430"/>
            <a:gd name="csY42" fmla="*/ 3743819 h 3743819"/>
            <a:gd name="csX43" fmla="*/ 1716147 w 9660430"/>
            <a:gd name="csY43" fmla="*/ 3743819 h 3743819"/>
            <a:gd name="csX44" fmla="*/ 1437699 w 9660430"/>
            <a:gd name="csY44" fmla="*/ 3743819 h 3743819"/>
            <a:gd name="csX45" fmla="*/ 869439 w 9660430"/>
            <a:gd name="csY45" fmla="*/ 3743819 h 3743819"/>
            <a:gd name="csX46" fmla="*/ 0 w 9660430"/>
            <a:gd name="csY46" fmla="*/ 3743819 h 3743819"/>
            <a:gd name="csX47" fmla="*/ 0 w 9660430"/>
            <a:gd name="csY47" fmla="*/ 3208988 h 3743819"/>
            <a:gd name="csX48" fmla="*/ 0 w 9660430"/>
            <a:gd name="csY48" fmla="*/ 2749033 h 3743819"/>
            <a:gd name="csX49" fmla="*/ 0 w 9660430"/>
            <a:gd name="csY49" fmla="*/ 2289078 h 3743819"/>
            <a:gd name="csX50" fmla="*/ 0 w 9660430"/>
            <a:gd name="csY50" fmla="*/ 1866561 h 3743819"/>
            <a:gd name="csX51" fmla="*/ 0 w 9660430"/>
            <a:gd name="csY51" fmla="*/ 1369168 h 3743819"/>
            <a:gd name="csX52" fmla="*/ 0 w 9660430"/>
            <a:gd name="csY52" fmla="*/ 946651 h 3743819"/>
            <a:gd name="csX53" fmla="*/ 0 w 9660430"/>
            <a:gd name="csY53" fmla="*/ 0 h 3743819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  <a:cxn ang="0">
              <a:pos x="csX47" y="csY47"/>
            </a:cxn>
            <a:cxn ang="0">
              <a:pos x="csX48" y="csY48"/>
            </a:cxn>
            <a:cxn ang="0">
              <a:pos x="csX49" y="csY49"/>
            </a:cxn>
            <a:cxn ang="0">
              <a:pos x="csX50" y="csY50"/>
            </a:cxn>
            <a:cxn ang="0">
              <a:pos x="csX51" y="csY51"/>
            </a:cxn>
            <a:cxn ang="0">
              <a:pos x="csX52" y="csY52"/>
            </a:cxn>
            <a:cxn ang="0">
              <a:pos x="csX53" y="csY53"/>
            </a:cxn>
          </a:cxnLst>
          <a:rect l="l" t="t" r="r" b="b"/>
          <a:pathLst>
            <a:path w="9660430" h="3743819" extrusionOk="0">
              <a:moveTo>
                <a:pt x="0" y="0"/>
              </a:moveTo>
              <a:cubicBezTo>
                <a:pt x="77888" y="-8415"/>
                <a:pt x="170354" y="4459"/>
                <a:pt x="278448" y="0"/>
              </a:cubicBezTo>
              <a:cubicBezTo>
                <a:pt x="386542" y="-4459"/>
                <a:pt x="431029" y="8894"/>
                <a:pt x="556895" y="0"/>
              </a:cubicBezTo>
              <a:cubicBezTo>
                <a:pt x="682761" y="-8894"/>
                <a:pt x="909821" y="34610"/>
                <a:pt x="1125156" y="0"/>
              </a:cubicBezTo>
              <a:cubicBezTo>
                <a:pt x="1340491" y="-34610"/>
                <a:pt x="1506933" y="22932"/>
                <a:pt x="1886625" y="0"/>
              </a:cubicBezTo>
              <a:cubicBezTo>
                <a:pt x="2266317" y="-22932"/>
                <a:pt x="2234172" y="39037"/>
                <a:pt x="2358281" y="0"/>
              </a:cubicBezTo>
              <a:cubicBezTo>
                <a:pt x="2482390" y="-39037"/>
                <a:pt x="2715024" y="57762"/>
                <a:pt x="2926542" y="0"/>
              </a:cubicBezTo>
              <a:cubicBezTo>
                <a:pt x="3138060" y="-57762"/>
                <a:pt x="3261178" y="48914"/>
                <a:pt x="3398198" y="0"/>
              </a:cubicBezTo>
              <a:cubicBezTo>
                <a:pt x="3535218" y="-48914"/>
                <a:pt x="3846920" y="32460"/>
                <a:pt x="4063063" y="0"/>
              </a:cubicBezTo>
              <a:cubicBezTo>
                <a:pt x="4279207" y="-32460"/>
                <a:pt x="4343834" y="23072"/>
                <a:pt x="4438115" y="0"/>
              </a:cubicBezTo>
              <a:cubicBezTo>
                <a:pt x="4532396" y="-23072"/>
                <a:pt x="4945611" y="13602"/>
                <a:pt x="5102980" y="0"/>
              </a:cubicBezTo>
              <a:cubicBezTo>
                <a:pt x="5260350" y="-13602"/>
                <a:pt x="5442473" y="2531"/>
                <a:pt x="5574636" y="0"/>
              </a:cubicBezTo>
              <a:cubicBezTo>
                <a:pt x="5706799" y="-2531"/>
                <a:pt x="5837860" y="6156"/>
                <a:pt x="5949688" y="0"/>
              </a:cubicBezTo>
              <a:cubicBezTo>
                <a:pt x="6061516" y="-6156"/>
                <a:pt x="6289400" y="22118"/>
                <a:pt x="6421345" y="0"/>
              </a:cubicBezTo>
              <a:cubicBezTo>
                <a:pt x="6553290" y="-22118"/>
                <a:pt x="6794580" y="47384"/>
                <a:pt x="6893001" y="0"/>
              </a:cubicBezTo>
              <a:cubicBezTo>
                <a:pt x="6991422" y="-47384"/>
                <a:pt x="7083021" y="28071"/>
                <a:pt x="7268053" y="0"/>
              </a:cubicBezTo>
              <a:cubicBezTo>
                <a:pt x="7453085" y="-28071"/>
                <a:pt x="7420363" y="12845"/>
                <a:pt x="7546501" y="0"/>
              </a:cubicBezTo>
              <a:cubicBezTo>
                <a:pt x="7672639" y="-12845"/>
                <a:pt x="7814580" y="44542"/>
                <a:pt x="7921553" y="0"/>
              </a:cubicBezTo>
              <a:cubicBezTo>
                <a:pt x="8028526" y="-44542"/>
                <a:pt x="8191856" y="33358"/>
                <a:pt x="8296605" y="0"/>
              </a:cubicBezTo>
              <a:cubicBezTo>
                <a:pt x="8401354" y="-33358"/>
                <a:pt x="8560958" y="23861"/>
                <a:pt x="8671657" y="0"/>
              </a:cubicBezTo>
              <a:cubicBezTo>
                <a:pt x="8782356" y="-23861"/>
                <a:pt x="8951041" y="17355"/>
                <a:pt x="9046709" y="0"/>
              </a:cubicBezTo>
              <a:cubicBezTo>
                <a:pt x="9142377" y="-17355"/>
                <a:pt x="9361437" y="5364"/>
                <a:pt x="9660430" y="0"/>
              </a:cubicBezTo>
              <a:cubicBezTo>
                <a:pt x="9679332" y="123128"/>
                <a:pt x="9626453" y="300926"/>
                <a:pt x="9660430" y="534831"/>
              </a:cubicBezTo>
              <a:cubicBezTo>
                <a:pt x="9694407" y="768736"/>
                <a:pt x="9634997" y="977726"/>
                <a:pt x="9660430" y="1107101"/>
              </a:cubicBezTo>
              <a:cubicBezTo>
                <a:pt x="9685863" y="1236476"/>
                <a:pt x="9604993" y="1493019"/>
                <a:pt x="9660430" y="1679370"/>
              </a:cubicBezTo>
              <a:cubicBezTo>
                <a:pt x="9715867" y="1865721"/>
                <a:pt x="9614135" y="2027376"/>
                <a:pt x="9660430" y="2176763"/>
              </a:cubicBezTo>
              <a:cubicBezTo>
                <a:pt x="9706725" y="2326150"/>
                <a:pt x="9651900" y="2482869"/>
                <a:pt x="9660430" y="2711595"/>
              </a:cubicBezTo>
              <a:cubicBezTo>
                <a:pt x="9668960" y="2940321"/>
                <a:pt x="9614190" y="2972573"/>
                <a:pt x="9660430" y="3208988"/>
              </a:cubicBezTo>
              <a:cubicBezTo>
                <a:pt x="9706670" y="3445403"/>
                <a:pt x="9654788" y="3506587"/>
                <a:pt x="9660430" y="3743819"/>
              </a:cubicBezTo>
              <a:cubicBezTo>
                <a:pt x="9443828" y="3788756"/>
                <a:pt x="9191734" y="3662736"/>
                <a:pt x="8898961" y="3743819"/>
              </a:cubicBezTo>
              <a:cubicBezTo>
                <a:pt x="8606188" y="3824902"/>
                <a:pt x="8723106" y="3717797"/>
                <a:pt x="8620513" y="3743819"/>
              </a:cubicBezTo>
              <a:cubicBezTo>
                <a:pt x="8517920" y="3769841"/>
                <a:pt x="8374935" y="3717133"/>
                <a:pt x="8245461" y="3743819"/>
              </a:cubicBezTo>
              <a:cubicBezTo>
                <a:pt x="8115987" y="3770505"/>
                <a:pt x="7945817" y="3701780"/>
                <a:pt x="7870409" y="3743819"/>
              </a:cubicBezTo>
              <a:cubicBezTo>
                <a:pt x="7795001" y="3785858"/>
                <a:pt x="7629931" y="3703849"/>
                <a:pt x="7495357" y="3743819"/>
              </a:cubicBezTo>
              <a:cubicBezTo>
                <a:pt x="7360783" y="3783789"/>
                <a:pt x="7073963" y="3704413"/>
                <a:pt x="6927097" y="3743819"/>
              </a:cubicBezTo>
              <a:cubicBezTo>
                <a:pt x="6780231" y="3783225"/>
                <a:pt x="6520349" y="3724575"/>
                <a:pt x="6358836" y="3743819"/>
              </a:cubicBezTo>
              <a:cubicBezTo>
                <a:pt x="6197323" y="3763063"/>
                <a:pt x="6182563" y="3743189"/>
                <a:pt x="6080388" y="3743819"/>
              </a:cubicBezTo>
              <a:cubicBezTo>
                <a:pt x="5978213" y="3744449"/>
                <a:pt x="5663118" y="3695720"/>
                <a:pt x="5512128" y="3743819"/>
              </a:cubicBezTo>
              <a:cubicBezTo>
                <a:pt x="5361138" y="3791918"/>
                <a:pt x="5033521" y="3737134"/>
                <a:pt x="4750659" y="3743819"/>
              </a:cubicBezTo>
              <a:cubicBezTo>
                <a:pt x="4467797" y="3750504"/>
                <a:pt x="4481235" y="3727227"/>
                <a:pt x="4279002" y="3743819"/>
              </a:cubicBezTo>
              <a:cubicBezTo>
                <a:pt x="4076769" y="3760411"/>
                <a:pt x="3750818" y="3709022"/>
                <a:pt x="3517533" y="3743819"/>
              </a:cubicBezTo>
              <a:cubicBezTo>
                <a:pt x="3284248" y="3778616"/>
                <a:pt x="3029299" y="3702008"/>
                <a:pt x="2852668" y="3743819"/>
              </a:cubicBezTo>
              <a:cubicBezTo>
                <a:pt x="2676038" y="3785630"/>
                <a:pt x="2382419" y="3696235"/>
                <a:pt x="2187803" y="3743819"/>
              </a:cubicBezTo>
              <a:cubicBezTo>
                <a:pt x="1993187" y="3791403"/>
                <a:pt x="1880484" y="3712923"/>
                <a:pt x="1716147" y="3743819"/>
              </a:cubicBezTo>
              <a:cubicBezTo>
                <a:pt x="1551810" y="3774715"/>
                <a:pt x="1497043" y="3713647"/>
                <a:pt x="1437699" y="3743819"/>
              </a:cubicBezTo>
              <a:cubicBezTo>
                <a:pt x="1378355" y="3773991"/>
                <a:pt x="1103326" y="3698963"/>
                <a:pt x="869439" y="3743819"/>
              </a:cubicBezTo>
              <a:cubicBezTo>
                <a:pt x="635552" y="3788675"/>
                <a:pt x="329415" y="3724696"/>
                <a:pt x="0" y="3743819"/>
              </a:cubicBezTo>
              <a:cubicBezTo>
                <a:pt x="-19449" y="3489538"/>
                <a:pt x="42918" y="3446575"/>
                <a:pt x="0" y="3208988"/>
              </a:cubicBezTo>
              <a:cubicBezTo>
                <a:pt x="-42918" y="2971401"/>
                <a:pt x="9227" y="2909569"/>
                <a:pt x="0" y="2749033"/>
              </a:cubicBezTo>
              <a:cubicBezTo>
                <a:pt x="-9227" y="2588498"/>
                <a:pt x="46955" y="2443356"/>
                <a:pt x="0" y="2289078"/>
              </a:cubicBezTo>
              <a:cubicBezTo>
                <a:pt x="-46955" y="2134800"/>
                <a:pt x="1895" y="1951321"/>
                <a:pt x="0" y="1866561"/>
              </a:cubicBezTo>
              <a:cubicBezTo>
                <a:pt x="-1895" y="1781801"/>
                <a:pt x="2967" y="1474874"/>
                <a:pt x="0" y="1369168"/>
              </a:cubicBezTo>
              <a:cubicBezTo>
                <a:pt x="-2967" y="1263462"/>
                <a:pt x="40158" y="1069920"/>
                <a:pt x="0" y="946651"/>
              </a:cubicBezTo>
              <a:cubicBezTo>
                <a:pt x="-40158" y="823382"/>
                <a:pt x="3364" y="272951"/>
                <a:pt x="0" y="0"/>
              </a:cubicBezTo>
              <a:close/>
            </a:path>
          </a:pathLst>
        </a:custGeom>
        <a:noFill/>
        <a:ln w="127000">
          <a:solidFill>
            <a:srgbClr val="00B0F0"/>
          </a:solidFill>
          <a:extLst>
            <a:ext uri="{C807C97D-BFC1-408E-A445-0C87EB9F89A2}">
              <ask:lineSketchStyleProps xmlns:ask="http://schemas.microsoft.com/office/drawing/2018/sketchyshapes" sd="681359694">
                <a:prstGeom prst="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twoCellAnchor>
    <xdr:from>
      <xdr:col>22</xdr:col>
      <xdr:colOff>320040</xdr:colOff>
      <xdr:row>83</xdr:row>
      <xdr:rowOff>15240</xdr:rowOff>
    </xdr:from>
    <xdr:to>
      <xdr:col>38</xdr:col>
      <xdr:colOff>101600</xdr:colOff>
      <xdr:row>97</xdr:row>
      <xdr:rowOff>190500</xdr:rowOff>
    </xdr:to>
    <xdr:sp macro="" textlink="">
      <xdr:nvSpPr>
        <xdr:cNvPr id="4" name="Rechthoek: afgeronde hoeken 3">
          <a:extLst>
            <a:ext uri="{FF2B5EF4-FFF2-40B4-BE49-F238E27FC236}">
              <a16:creationId xmlns:a16="http://schemas.microsoft.com/office/drawing/2014/main" id="{D8142316-80FA-4B71-BA9B-641AD40DEA0E}"/>
            </a:ext>
          </a:extLst>
        </xdr:cNvPr>
        <xdr:cNvSpPr/>
      </xdr:nvSpPr>
      <xdr:spPr>
        <a:xfrm>
          <a:off x="15841980" y="22044660"/>
          <a:ext cx="9657080" cy="3589020"/>
        </a:xfrm>
        <a:custGeom>
          <a:avLst/>
          <a:gdLst>
            <a:gd name="csX0" fmla="*/ 0 w 9657080"/>
            <a:gd name="csY0" fmla="*/ 598182 h 3589020"/>
            <a:gd name="csX1" fmla="*/ 598182 w 9657080"/>
            <a:gd name="csY1" fmla="*/ 0 h 3589020"/>
            <a:gd name="csX2" fmla="*/ 908408 w 9657080"/>
            <a:gd name="csY2" fmla="*/ 0 h 3589020"/>
            <a:gd name="csX3" fmla="*/ 1557063 w 9657080"/>
            <a:gd name="csY3" fmla="*/ 0 h 3589020"/>
            <a:gd name="csX4" fmla="*/ 2121111 w 9657080"/>
            <a:gd name="csY4" fmla="*/ 0 h 3589020"/>
            <a:gd name="csX5" fmla="*/ 2854373 w 9657080"/>
            <a:gd name="csY5" fmla="*/ 0 h 3589020"/>
            <a:gd name="csX6" fmla="*/ 3587635 w 9657080"/>
            <a:gd name="csY6" fmla="*/ 0 h 3589020"/>
            <a:gd name="csX7" fmla="*/ 4236290 w 9657080"/>
            <a:gd name="csY7" fmla="*/ 0 h 3589020"/>
            <a:gd name="csX8" fmla="*/ 4715730 w 9657080"/>
            <a:gd name="csY8" fmla="*/ 0 h 3589020"/>
            <a:gd name="csX9" fmla="*/ 5110564 w 9657080"/>
            <a:gd name="csY9" fmla="*/ 0 h 3589020"/>
            <a:gd name="csX10" fmla="*/ 5674612 w 9657080"/>
            <a:gd name="csY10" fmla="*/ 0 h 3589020"/>
            <a:gd name="csX11" fmla="*/ 6154052 w 9657080"/>
            <a:gd name="csY11" fmla="*/ 0 h 3589020"/>
            <a:gd name="csX12" fmla="*/ 6718100 w 9657080"/>
            <a:gd name="csY12" fmla="*/ 0 h 3589020"/>
            <a:gd name="csX13" fmla="*/ 7028326 w 9657080"/>
            <a:gd name="csY13" fmla="*/ 0 h 3589020"/>
            <a:gd name="csX14" fmla="*/ 7338552 w 9657080"/>
            <a:gd name="csY14" fmla="*/ 0 h 3589020"/>
            <a:gd name="csX15" fmla="*/ 7987207 w 9657080"/>
            <a:gd name="csY15" fmla="*/ 0 h 3589020"/>
            <a:gd name="csX16" fmla="*/ 8551255 w 9657080"/>
            <a:gd name="csY16" fmla="*/ 0 h 3589020"/>
            <a:gd name="csX17" fmla="*/ 9058898 w 9657080"/>
            <a:gd name="csY17" fmla="*/ 0 h 3589020"/>
            <a:gd name="csX18" fmla="*/ 9657080 w 9657080"/>
            <a:gd name="csY18" fmla="*/ 598182 h 3589020"/>
            <a:gd name="csX19" fmla="*/ 9657080 w 9657080"/>
            <a:gd name="csY19" fmla="*/ 1220273 h 3589020"/>
            <a:gd name="csX20" fmla="*/ 9657080 w 9657080"/>
            <a:gd name="csY20" fmla="*/ 1770583 h 3589020"/>
            <a:gd name="csX21" fmla="*/ 9657080 w 9657080"/>
            <a:gd name="csY21" fmla="*/ 2344821 h 3589020"/>
            <a:gd name="csX22" fmla="*/ 9657080 w 9657080"/>
            <a:gd name="csY22" fmla="*/ 2990838 h 3589020"/>
            <a:gd name="csX23" fmla="*/ 9058898 w 9657080"/>
            <a:gd name="csY23" fmla="*/ 3589020 h 3589020"/>
            <a:gd name="csX24" fmla="*/ 8494850 w 9657080"/>
            <a:gd name="csY24" fmla="*/ 3589020 h 3589020"/>
            <a:gd name="csX25" fmla="*/ 8184624 w 9657080"/>
            <a:gd name="csY25" fmla="*/ 3589020 h 3589020"/>
            <a:gd name="csX26" fmla="*/ 7789791 w 9657080"/>
            <a:gd name="csY26" fmla="*/ 3589020 h 3589020"/>
            <a:gd name="csX27" fmla="*/ 7225743 w 9657080"/>
            <a:gd name="csY27" fmla="*/ 3589020 h 3589020"/>
            <a:gd name="csX28" fmla="*/ 6915517 w 9657080"/>
            <a:gd name="csY28" fmla="*/ 3589020 h 3589020"/>
            <a:gd name="csX29" fmla="*/ 6351469 w 9657080"/>
            <a:gd name="csY29" fmla="*/ 3589020 h 3589020"/>
            <a:gd name="csX30" fmla="*/ 6041243 w 9657080"/>
            <a:gd name="csY30" fmla="*/ 3589020 h 3589020"/>
            <a:gd name="csX31" fmla="*/ 5477195 w 9657080"/>
            <a:gd name="csY31" fmla="*/ 3589020 h 3589020"/>
            <a:gd name="csX32" fmla="*/ 4913147 w 9657080"/>
            <a:gd name="csY32" fmla="*/ 3589020 h 3589020"/>
            <a:gd name="csX33" fmla="*/ 4264492 w 9657080"/>
            <a:gd name="csY33" fmla="*/ 3589020 h 3589020"/>
            <a:gd name="csX34" fmla="*/ 3785052 w 9657080"/>
            <a:gd name="csY34" fmla="*/ 3589020 h 3589020"/>
            <a:gd name="csX35" fmla="*/ 3221004 w 9657080"/>
            <a:gd name="csY35" fmla="*/ 3589020 h 3589020"/>
            <a:gd name="csX36" fmla="*/ 2741563 w 9657080"/>
            <a:gd name="csY36" fmla="*/ 3589020 h 3589020"/>
            <a:gd name="csX37" fmla="*/ 2346730 w 9657080"/>
            <a:gd name="csY37" fmla="*/ 3589020 h 3589020"/>
            <a:gd name="csX38" fmla="*/ 1951897 w 9657080"/>
            <a:gd name="csY38" fmla="*/ 3589020 h 3589020"/>
            <a:gd name="csX39" fmla="*/ 1641670 w 9657080"/>
            <a:gd name="csY39" fmla="*/ 3589020 h 3589020"/>
            <a:gd name="csX40" fmla="*/ 1246837 w 9657080"/>
            <a:gd name="csY40" fmla="*/ 3589020 h 3589020"/>
            <a:gd name="csX41" fmla="*/ 598182 w 9657080"/>
            <a:gd name="csY41" fmla="*/ 3589020 h 3589020"/>
            <a:gd name="csX42" fmla="*/ 0 w 9657080"/>
            <a:gd name="csY42" fmla="*/ 2990838 h 3589020"/>
            <a:gd name="csX43" fmla="*/ 0 w 9657080"/>
            <a:gd name="csY43" fmla="*/ 2440527 h 3589020"/>
            <a:gd name="csX44" fmla="*/ 0 w 9657080"/>
            <a:gd name="csY44" fmla="*/ 1914143 h 3589020"/>
            <a:gd name="csX45" fmla="*/ 0 w 9657080"/>
            <a:gd name="csY45" fmla="*/ 1363832 h 3589020"/>
            <a:gd name="csX46" fmla="*/ 0 w 9657080"/>
            <a:gd name="csY46" fmla="*/ 598182 h 3589020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</a:cxnLst>
          <a:rect l="l" t="t" r="r" b="b"/>
          <a:pathLst>
            <a:path w="9657080" h="3589020" extrusionOk="0">
              <a:moveTo>
                <a:pt x="0" y="598182"/>
              </a:moveTo>
              <a:cubicBezTo>
                <a:pt x="-43977" y="340424"/>
                <a:pt x="283223" y="4120"/>
                <a:pt x="598182" y="0"/>
              </a:cubicBezTo>
              <a:cubicBezTo>
                <a:pt x="690374" y="-34368"/>
                <a:pt x="768762" y="23249"/>
                <a:pt x="908408" y="0"/>
              </a:cubicBezTo>
              <a:cubicBezTo>
                <a:pt x="1048054" y="-23249"/>
                <a:pt x="1324679" y="49748"/>
                <a:pt x="1557063" y="0"/>
              </a:cubicBezTo>
              <a:cubicBezTo>
                <a:pt x="1789448" y="-49748"/>
                <a:pt x="1868053" y="24780"/>
                <a:pt x="2121111" y="0"/>
              </a:cubicBezTo>
              <a:cubicBezTo>
                <a:pt x="2374169" y="-24780"/>
                <a:pt x="2674366" y="17948"/>
                <a:pt x="2854373" y="0"/>
              </a:cubicBezTo>
              <a:cubicBezTo>
                <a:pt x="3034380" y="-17948"/>
                <a:pt x="3278528" y="4454"/>
                <a:pt x="3587635" y="0"/>
              </a:cubicBezTo>
              <a:cubicBezTo>
                <a:pt x="3896742" y="-4454"/>
                <a:pt x="4100103" y="67406"/>
                <a:pt x="4236290" y="0"/>
              </a:cubicBezTo>
              <a:cubicBezTo>
                <a:pt x="4372478" y="-67406"/>
                <a:pt x="4487092" y="19324"/>
                <a:pt x="4715730" y="0"/>
              </a:cubicBezTo>
              <a:cubicBezTo>
                <a:pt x="4944368" y="-19324"/>
                <a:pt x="5018374" y="3640"/>
                <a:pt x="5110564" y="0"/>
              </a:cubicBezTo>
              <a:cubicBezTo>
                <a:pt x="5202754" y="-3640"/>
                <a:pt x="5407708" y="50042"/>
                <a:pt x="5674612" y="0"/>
              </a:cubicBezTo>
              <a:cubicBezTo>
                <a:pt x="5941516" y="-50042"/>
                <a:pt x="6054438" y="44787"/>
                <a:pt x="6154052" y="0"/>
              </a:cubicBezTo>
              <a:cubicBezTo>
                <a:pt x="6253666" y="-44787"/>
                <a:pt x="6448858" y="29490"/>
                <a:pt x="6718100" y="0"/>
              </a:cubicBezTo>
              <a:cubicBezTo>
                <a:pt x="6987342" y="-29490"/>
                <a:pt x="6942700" y="11896"/>
                <a:pt x="7028326" y="0"/>
              </a:cubicBezTo>
              <a:cubicBezTo>
                <a:pt x="7113952" y="-11896"/>
                <a:pt x="7230205" y="29820"/>
                <a:pt x="7338552" y="0"/>
              </a:cubicBezTo>
              <a:cubicBezTo>
                <a:pt x="7446899" y="-29820"/>
                <a:pt x="7834067" y="56436"/>
                <a:pt x="7987207" y="0"/>
              </a:cubicBezTo>
              <a:cubicBezTo>
                <a:pt x="8140348" y="-56436"/>
                <a:pt x="8384062" y="47810"/>
                <a:pt x="8551255" y="0"/>
              </a:cubicBezTo>
              <a:cubicBezTo>
                <a:pt x="8718448" y="-47810"/>
                <a:pt x="8869319" y="2172"/>
                <a:pt x="9058898" y="0"/>
              </a:cubicBezTo>
              <a:cubicBezTo>
                <a:pt x="9346841" y="-18644"/>
                <a:pt x="9680456" y="255230"/>
                <a:pt x="9657080" y="598182"/>
              </a:cubicBezTo>
              <a:cubicBezTo>
                <a:pt x="9718727" y="801413"/>
                <a:pt x="9653773" y="936265"/>
                <a:pt x="9657080" y="1220273"/>
              </a:cubicBezTo>
              <a:cubicBezTo>
                <a:pt x="9660387" y="1504281"/>
                <a:pt x="9615700" y="1568093"/>
                <a:pt x="9657080" y="1770583"/>
              </a:cubicBezTo>
              <a:cubicBezTo>
                <a:pt x="9698460" y="1973073"/>
                <a:pt x="9643460" y="2134665"/>
                <a:pt x="9657080" y="2344821"/>
              </a:cubicBezTo>
              <a:cubicBezTo>
                <a:pt x="9670700" y="2554977"/>
                <a:pt x="9597672" y="2749108"/>
                <a:pt x="9657080" y="2990838"/>
              </a:cubicBezTo>
              <a:cubicBezTo>
                <a:pt x="9739528" y="3367320"/>
                <a:pt x="9385813" y="3582408"/>
                <a:pt x="9058898" y="3589020"/>
              </a:cubicBezTo>
              <a:cubicBezTo>
                <a:pt x="8808726" y="3637621"/>
                <a:pt x="8763681" y="3565786"/>
                <a:pt x="8494850" y="3589020"/>
              </a:cubicBezTo>
              <a:cubicBezTo>
                <a:pt x="8226019" y="3612254"/>
                <a:pt x="8281681" y="3588562"/>
                <a:pt x="8184624" y="3589020"/>
              </a:cubicBezTo>
              <a:cubicBezTo>
                <a:pt x="8087567" y="3589478"/>
                <a:pt x="7874081" y="3588413"/>
                <a:pt x="7789791" y="3589020"/>
              </a:cubicBezTo>
              <a:cubicBezTo>
                <a:pt x="7705501" y="3589627"/>
                <a:pt x="7386125" y="3565357"/>
                <a:pt x="7225743" y="3589020"/>
              </a:cubicBezTo>
              <a:cubicBezTo>
                <a:pt x="7065361" y="3612683"/>
                <a:pt x="6983835" y="3553930"/>
                <a:pt x="6915517" y="3589020"/>
              </a:cubicBezTo>
              <a:cubicBezTo>
                <a:pt x="6847199" y="3624110"/>
                <a:pt x="6480904" y="3534705"/>
                <a:pt x="6351469" y="3589020"/>
              </a:cubicBezTo>
              <a:cubicBezTo>
                <a:pt x="6222034" y="3643335"/>
                <a:pt x="6150569" y="3559756"/>
                <a:pt x="6041243" y="3589020"/>
              </a:cubicBezTo>
              <a:cubicBezTo>
                <a:pt x="5931917" y="3618284"/>
                <a:pt x="5739076" y="3583419"/>
                <a:pt x="5477195" y="3589020"/>
              </a:cubicBezTo>
              <a:cubicBezTo>
                <a:pt x="5215314" y="3594621"/>
                <a:pt x="5157714" y="3528959"/>
                <a:pt x="4913147" y="3589020"/>
              </a:cubicBezTo>
              <a:cubicBezTo>
                <a:pt x="4668580" y="3649081"/>
                <a:pt x="4488997" y="3551888"/>
                <a:pt x="4264492" y="3589020"/>
              </a:cubicBezTo>
              <a:cubicBezTo>
                <a:pt x="4039987" y="3626152"/>
                <a:pt x="4024564" y="3580107"/>
                <a:pt x="3785052" y="3589020"/>
              </a:cubicBezTo>
              <a:cubicBezTo>
                <a:pt x="3545540" y="3597933"/>
                <a:pt x="3375230" y="3521688"/>
                <a:pt x="3221004" y="3589020"/>
              </a:cubicBezTo>
              <a:cubicBezTo>
                <a:pt x="3066778" y="3656352"/>
                <a:pt x="2962690" y="3579885"/>
                <a:pt x="2741563" y="3589020"/>
              </a:cubicBezTo>
              <a:cubicBezTo>
                <a:pt x="2520436" y="3598155"/>
                <a:pt x="2508437" y="3561364"/>
                <a:pt x="2346730" y="3589020"/>
              </a:cubicBezTo>
              <a:cubicBezTo>
                <a:pt x="2185023" y="3616676"/>
                <a:pt x="2104839" y="3585903"/>
                <a:pt x="1951897" y="3589020"/>
              </a:cubicBezTo>
              <a:cubicBezTo>
                <a:pt x="1798955" y="3592137"/>
                <a:pt x="1706222" y="3570223"/>
                <a:pt x="1641670" y="3589020"/>
              </a:cubicBezTo>
              <a:cubicBezTo>
                <a:pt x="1577118" y="3607817"/>
                <a:pt x="1436260" y="3584099"/>
                <a:pt x="1246837" y="3589020"/>
              </a:cubicBezTo>
              <a:cubicBezTo>
                <a:pt x="1057414" y="3593941"/>
                <a:pt x="914579" y="3528836"/>
                <a:pt x="598182" y="3589020"/>
              </a:cubicBezTo>
              <a:cubicBezTo>
                <a:pt x="273041" y="3662945"/>
                <a:pt x="-68834" y="3283138"/>
                <a:pt x="0" y="2990838"/>
              </a:cubicBezTo>
              <a:cubicBezTo>
                <a:pt x="-59350" y="2767884"/>
                <a:pt x="51391" y="2619109"/>
                <a:pt x="0" y="2440527"/>
              </a:cubicBezTo>
              <a:cubicBezTo>
                <a:pt x="-51391" y="2261945"/>
                <a:pt x="61047" y="2115799"/>
                <a:pt x="0" y="1914143"/>
              </a:cubicBezTo>
              <a:cubicBezTo>
                <a:pt x="-61047" y="1712487"/>
                <a:pt x="23963" y="1578049"/>
                <a:pt x="0" y="1363832"/>
              </a:cubicBezTo>
              <a:cubicBezTo>
                <a:pt x="-23963" y="1149615"/>
                <a:pt x="45984" y="879693"/>
                <a:pt x="0" y="598182"/>
              </a:cubicBezTo>
              <a:close/>
            </a:path>
          </a:pathLst>
        </a:custGeom>
        <a:noFill/>
        <a:ln w="127000" cmpd="dbl">
          <a:solidFill>
            <a:srgbClr val="FFC000"/>
          </a:solidFill>
          <a:prstDash val="solid"/>
          <a:extLst>
            <a:ext uri="{C807C97D-BFC1-408E-A445-0C87EB9F89A2}">
              <ask:lineSketchStyleProps xmlns:ask="http://schemas.microsoft.com/office/drawing/2018/sketchyshapes" sd="3453261900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twoCellAnchor>
    <xdr:from>
      <xdr:col>23</xdr:col>
      <xdr:colOff>104140</xdr:colOff>
      <xdr:row>113</xdr:row>
      <xdr:rowOff>213360</xdr:rowOff>
    </xdr:from>
    <xdr:to>
      <xdr:col>39</xdr:col>
      <xdr:colOff>317500</xdr:colOff>
      <xdr:row>132</xdr:row>
      <xdr:rowOff>137160</xdr:rowOff>
    </xdr:to>
    <xdr:sp macro="" textlink="">
      <xdr:nvSpPr>
        <xdr:cNvPr id="5" name="Rechthoek: afgeronde hoeken 4">
          <a:extLst>
            <a:ext uri="{FF2B5EF4-FFF2-40B4-BE49-F238E27FC236}">
              <a16:creationId xmlns:a16="http://schemas.microsoft.com/office/drawing/2014/main" id="{7C3B1A70-A268-4CBD-805C-A4E1391EB368}"/>
            </a:ext>
          </a:extLst>
        </xdr:cNvPr>
        <xdr:cNvSpPr/>
      </xdr:nvSpPr>
      <xdr:spPr>
        <a:xfrm>
          <a:off x="16220440" y="29557980"/>
          <a:ext cx="10134600" cy="4556760"/>
        </a:xfrm>
        <a:custGeom>
          <a:avLst/>
          <a:gdLst>
            <a:gd name="csX0" fmla="*/ 0 w 10134600"/>
            <a:gd name="csY0" fmla="*/ 759475 h 4556760"/>
            <a:gd name="csX1" fmla="*/ 759475 w 10134600"/>
            <a:gd name="csY1" fmla="*/ 0 h 4556760"/>
            <a:gd name="csX2" fmla="*/ 1506165 w 10134600"/>
            <a:gd name="csY2" fmla="*/ 0 h 4556760"/>
            <a:gd name="csX3" fmla="*/ 1822072 w 10134600"/>
            <a:gd name="csY3" fmla="*/ 0 h 4556760"/>
            <a:gd name="csX4" fmla="*/ 2137979 w 10134600"/>
            <a:gd name="csY4" fmla="*/ 0 h 4556760"/>
            <a:gd name="csX5" fmla="*/ 2453886 w 10134600"/>
            <a:gd name="csY5" fmla="*/ 0 h 4556760"/>
            <a:gd name="csX6" fmla="*/ 3200576 w 10134600"/>
            <a:gd name="csY6" fmla="*/ 0 h 4556760"/>
            <a:gd name="csX7" fmla="*/ 3774953 w 10134600"/>
            <a:gd name="csY7" fmla="*/ 0 h 4556760"/>
            <a:gd name="csX8" fmla="*/ 4349329 w 10134600"/>
            <a:gd name="csY8" fmla="*/ 0 h 4556760"/>
            <a:gd name="csX9" fmla="*/ 4665236 w 10134600"/>
            <a:gd name="csY9" fmla="*/ 0 h 4556760"/>
            <a:gd name="csX10" fmla="*/ 5325770 w 10134600"/>
            <a:gd name="csY10" fmla="*/ 0 h 4556760"/>
            <a:gd name="csX11" fmla="*/ 5986303 w 10134600"/>
            <a:gd name="csY11" fmla="*/ 0 h 4556760"/>
            <a:gd name="csX12" fmla="*/ 6474523 w 10134600"/>
            <a:gd name="csY12" fmla="*/ 0 h 4556760"/>
            <a:gd name="csX13" fmla="*/ 6790430 w 10134600"/>
            <a:gd name="csY13" fmla="*/ 0 h 4556760"/>
            <a:gd name="csX14" fmla="*/ 7106337 w 10134600"/>
            <a:gd name="csY14" fmla="*/ 0 h 4556760"/>
            <a:gd name="csX15" fmla="*/ 7508401 w 10134600"/>
            <a:gd name="csY15" fmla="*/ 0 h 4556760"/>
            <a:gd name="csX16" fmla="*/ 8255090 w 10134600"/>
            <a:gd name="csY16" fmla="*/ 0 h 4556760"/>
            <a:gd name="csX17" fmla="*/ 8570998 w 10134600"/>
            <a:gd name="csY17" fmla="*/ 0 h 4556760"/>
            <a:gd name="csX18" fmla="*/ 9375125 w 10134600"/>
            <a:gd name="csY18" fmla="*/ 0 h 4556760"/>
            <a:gd name="csX19" fmla="*/ 10134600 w 10134600"/>
            <a:gd name="csY19" fmla="*/ 759475 h 4556760"/>
            <a:gd name="csX20" fmla="*/ 10134600 w 10134600"/>
            <a:gd name="csY20" fmla="*/ 1326533 h 4556760"/>
            <a:gd name="csX21" fmla="*/ 10134600 w 10134600"/>
            <a:gd name="csY21" fmla="*/ 1893591 h 4556760"/>
            <a:gd name="csX22" fmla="*/ 10134600 w 10134600"/>
            <a:gd name="csY22" fmla="*/ 2460649 h 4556760"/>
            <a:gd name="csX23" fmla="*/ 10134600 w 10134600"/>
            <a:gd name="csY23" fmla="*/ 3027706 h 4556760"/>
            <a:gd name="csX24" fmla="*/ 10134600 w 10134600"/>
            <a:gd name="csY24" fmla="*/ 3797285 h 4556760"/>
            <a:gd name="csX25" fmla="*/ 9375125 w 10134600"/>
            <a:gd name="csY25" fmla="*/ 4556760 h 4556760"/>
            <a:gd name="csX26" fmla="*/ 8800748 w 10134600"/>
            <a:gd name="csY26" fmla="*/ 4556760 h 4556760"/>
            <a:gd name="csX27" fmla="*/ 8140215 w 10134600"/>
            <a:gd name="csY27" fmla="*/ 4556760 h 4556760"/>
            <a:gd name="csX28" fmla="*/ 7393526 w 10134600"/>
            <a:gd name="csY28" fmla="*/ 4556760 h 4556760"/>
            <a:gd name="csX29" fmla="*/ 6905305 w 10134600"/>
            <a:gd name="csY29" fmla="*/ 4556760 h 4556760"/>
            <a:gd name="csX30" fmla="*/ 6503242 w 10134600"/>
            <a:gd name="csY30" fmla="*/ 4556760 h 4556760"/>
            <a:gd name="csX31" fmla="*/ 6015022 w 10134600"/>
            <a:gd name="csY31" fmla="*/ 4556760 h 4556760"/>
            <a:gd name="csX32" fmla="*/ 5699114 w 10134600"/>
            <a:gd name="csY32" fmla="*/ 4556760 h 4556760"/>
            <a:gd name="csX33" fmla="*/ 5210894 w 10134600"/>
            <a:gd name="csY33" fmla="*/ 4556760 h 4556760"/>
            <a:gd name="csX34" fmla="*/ 4894987 w 10134600"/>
            <a:gd name="csY34" fmla="*/ 4556760 h 4556760"/>
            <a:gd name="csX35" fmla="*/ 4579080 w 10134600"/>
            <a:gd name="csY35" fmla="*/ 4556760 h 4556760"/>
            <a:gd name="csX36" fmla="*/ 3918547 w 10134600"/>
            <a:gd name="csY36" fmla="*/ 4556760 h 4556760"/>
            <a:gd name="csX37" fmla="*/ 3516483 w 10134600"/>
            <a:gd name="csY37" fmla="*/ 4556760 h 4556760"/>
            <a:gd name="csX38" fmla="*/ 2769793 w 10134600"/>
            <a:gd name="csY38" fmla="*/ 4556760 h 4556760"/>
            <a:gd name="csX39" fmla="*/ 2367730 w 10134600"/>
            <a:gd name="csY39" fmla="*/ 4556760 h 4556760"/>
            <a:gd name="csX40" fmla="*/ 1621040 w 10134600"/>
            <a:gd name="csY40" fmla="*/ 4556760 h 4556760"/>
            <a:gd name="csX41" fmla="*/ 759475 w 10134600"/>
            <a:gd name="csY41" fmla="*/ 4556760 h 4556760"/>
            <a:gd name="csX42" fmla="*/ 0 w 10134600"/>
            <a:gd name="csY42" fmla="*/ 3797285 h 4556760"/>
            <a:gd name="csX43" fmla="*/ 0 w 10134600"/>
            <a:gd name="csY43" fmla="*/ 3230227 h 4556760"/>
            <a:gd name="csX44" fmla="*/ 0 w 10134600"/>
            <a:gd name="csY44" fmla="*/ 2754304 h 4556760"/>
            <a:gd name="csX45" fmla="*/ 0 w 10134600"/>
            <a:gd name="csY45" fmla="*/ 2217624 h 4556760"/>
            <a:gd name="csX46" fmla="*/ 0 w 10134600"/>
            <a:gd name="csY46" fmla="*/ 1711322 h 4556760"/>
            <a:gd name="csX47" fmla="*/ 0 w 10134600"/>
            <a:gd name="csY47" fmla="*/ 1296155 h 4556760"/>
            <a:gd name="csX48" fmla="*/ 0 w 10134600"/>
            <a:gd name="csY48" fmla="*/ 759475 h 4556760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  <a:cxn ang="0">
              <a:pos x="csX47" y="csY47"/>
            </a:cxn>
            <a:cxn ang="0">
              <a:pos x="csX48" y="csY48"/>
            </a:cxn>
          </a:cxnLst>
          <a:rect l="l" t="t" r="r" b="b"/>
          <a:pathLst>
            <a:path w="10134600" h="4556760" extrusionOk="0">
              <a:moveTo>
                <a:pt x="0" y="759475"/>
              </a:moveTo>
              <a:cubicBezTo>
                <a:pt x="-89503" y="302814"/>
                <a:pt x="337272" y="-47415"/>
                <a:pt x="759475" y="0"/>
              </a:cubicBezTo>
              <a:cubicBezTo>
                <a:pt x="970000" y="-70751"/>
                <a:pt x="1200121" y="21728"/>
                <a:pt x="1506165" y="0"/>
              </a:cubicBezTo>
              <a:cubicBezTo>
                <a:pt x="1812209" y="-21728"/>
                <a:pt x="1710334" y="5682"/>
                <a:pt x="1822072" y="0"/>
              </a:cubicBezTo>
              <a:cubicBezTo>
                <a:pt x="1933810" y="-5682"/>
                <a:pt x="1980083" y="24184"/>
                <a:pt x="2137979" y="0"/>
              </a:cubicBezTo>
              <a:cubicBezTo>
                <a:pt x="2295875" y="-24184"/>
                <a:pt x="2303059" y="8038"/>
                <a:pt x="2453886" y="0"/>
              </a:cubicBezTo>
              <a:cubicBezTo>
                <a:pt x="2604713" y="-8038"/>
                <a:pt x="2875779" y="76158"/>
                <a:pt x="3200576" y="0"/>
              </a:cubicBezTo>
              <a:cubicBezTo>
                <a:pt x="3525373" y="-76158"/>
                <a:pt x="3589675" y="63053"/>
                <a:pt x="3774953" y="0"/>
              </a:cubicBezTo>
              <a:cubicBezTo>
                <a:pt x="3960231" y="-63053"/>
                <a:pt x="4108885" y="58774"/>
                <a:pt x="4349329" y="0"/>
              </a:cubicBezTo>
              <a:cubicBezTo>
                <a:pt x="4589773" y="-58774"/>
                <a:pt x="4590289" y="12708"/>
                <a:pt x="4665236" y="0"/>
              </a:cubicBezTo>
              <a:cubicBezTo>
                <a:pt x="4740183" y="-12708"/>
                <a:pt x="5128864" y="35754"/>
                <a:pt x="5325770" y="0"/>
              </a:cubicBezTo>
              <a:cubicBezTo>
                <a:pt x="5522676" y="-35754"/>
                <a:pt x="5751818" y="76088"/>
                <a:pt x="5986303" y="0"/>
              </a:cubicBezTo>
              <a:cubicBezTo>
                <a:pt x="6220788" y="-76088"/>
                <a:pt x="6330857" y="53962"/>
                <a:pt x="6474523" y="0"/>
              </a:cubicBezTo>
              <a:cubicBezTo>
                <a:pt x="6618189" y="-53962"/>
                <a:pt x="6661237" y="20724"/>
                <a:pt x="6790430" y="0"/>
              </a:cubicBezTo>
              <a:cubicBezTo>
                <a:pt x="6919623" y="-20724"/>
                <a:pt x="7007471" y="37175"/>
                <a:pt x="7106337" y="0"/>
              </a:cubicBezTo>
              <a:cubicBezTo>
                <a:pt x="7205203" y="-37175"/>
                <a:pt x="7366215" y="5213"/>
                <a:pt x="7508401" y="0"/>
              </a:cubicBezTo>
              <a:cubicBezTo>
                <a:pt x="7650587" y="-5213"/>
                <a:pt x="7982851" y="14940"/>
                <a:pt x="8255090" y="0"/>
              </a:cubicBezTo>
              <a:cubicBezTo>
                <a:pt x="8527329" y="-14940"/>
                <a:pt x="8450928" y="29527"/>
                <a:pt x="8570998" y="0"/>
              </a:cubicBezTo>
              <a:cubicBezTo>
                <a:pt x="8691068" y="-29527"/>
                <a:pt x="9160671" y="79050"/>
                <a:pt x="9375125" y="0"/>
              </a:cubicBezTo>
              <a:cubicBezTo>
                <a:pt x="9768160" y="78482"/>
                <a:pt x="10124813" y="352804"/>
                <a:pt x="10134600" y="759475"/>
              </a:cubicBezTo>
              <a:cubicBezTo>
                <a:pt x="10192285" y="1003669"/>
                <a:pt x="10068571" y="1063579"/>
                <a:pt x="10134600" y="1326533"/>
              </a:cubicBezTo>
              <a:cubicBezTo>
                <a:pt x="10200629" y="1589487"/>
                <a:pt x="10129819" y="1674126"/>
                <a:pt x="10134600" y="1893591"/>
              </a:cubicBezTo>
              <a:cubicBezTo>
                <a:pt x="10139381" y="2113056"/>
                <a:pt x="10099835" y="2331488"/>
                <a:pt x="10134600" y="2460649"/>
              </a:cubicBezTo>
              <a:cubicBezTo>
                <a:pt x="10169365" y="2589810"/>
                <a:pt x="10066874" y="2804023"/>
                <a:pt x="10134600" y="3027706"/>
              </a:cubicBezTo>
              <a:cubicBezTo>
                <a:pt x="10202326" y="3251389"/>
                <a:pt x="10102034" y="3470933"/>
                <a:pt x="10134600" y="3797285"/>
              </a:cubicBezTo>
              <a:cubicBezTo>
                <a:pt x="10175614" y="4268086"/>
                <a:pt x="9805612" y="4514896"/>
                <a:pt x="9375125" y="4556760"/>
              </a:cubicBezTo>
              <a:cubicBezTo>
                <a:pt x="9120201" y="4590442"/>
                <a:pt x="9075391" y="4520571"/>
                <a:pt x="8800748" y="4556760"/>
              </a:cubicBezTo>
              <a:cubicBezTo>
                <a:pt x="8526105" y="4592949"/>
                <a:pt x="8303287" y="4543290"/>
                <a:pt x="8140215" y="4556760"/>
              </a:cubicBezTo>
              <a:cubicBezTo>
                <a:pt x="7977143" y="4570230"/>
                <a:pt x="7659098" y="4498295"/>
                <a:pt x="7393526" y="4556760"/>
              </a:cubicBezTo>
              <a:cubicBezTo>
                <a:pt x="7127954" y="4615225"/>
                <a:pt x="7146720" y="4532482"/>
                <a:pt x="6905305" y="4556760"/>
              </a:cubicBezTo>
              <a:cubicBezTo>
                <a:pt x="6663890" y="4581038"/>
                <a:pt x="6631408" y="4541242"/>
                <a:pt x="6503242" y="4556760"/>
              </a:cubicBezTo>
              <a:cubicBezTo>
                <a:pt x="6375076" y="4572278"/>
                <a:pt x="6158368" y="4522967"/>
                <a:pt x="6015022" y="4556760"/>
              </a:cubicBezTo>
              <a:cubicBezTo>
                <a:pt x="5871676" y="4590553"/>
                <a:pt x="5809710" y="4522386"/>
                <a:pt x="5699114" y="4556760"/>
              </a:cubicBezTo>
              <a:cubicBezTo>
                <a:pt x="5588518" y="4591134"/>
                <a:pt x="5375421" y="4498235"/>
                <a:pt x="5210894" y="4556760"/>
              </a:cubicBezTo>
              <a:cubicBezTo>
                <a:pt x="5046367" y="4615285"/>
                <a:pt x="5007927" y="4554117"/>
                <a:pt x="4894987" y="4556760"/>
              </a:cubicBezTo>
              <a:cubicBezTo>
                <a:pt x="4782047" y="4559403"/>
                <a:pt x="4642444" y="4544643"/>
                <a:pt x="4579080" y="4556760"/>
              </a:cubicBezTo>
              <a:cubicBezTo>
                <a:pt x="4515716" y="4568877"/>
                <a:pt x="4165807" y="4486996"/>
                <a:pt x="3918547" y="4556760"/>
              </a:cubicBezTo>
              <a:cubicBezTo>
                <a:pt x="3671287" y="4626524"/>
                <a:pt x="3653094" y="4545169"/>
                <a:pt x="3516483" y="4556760"/>
              </a:cubicBezTo>
              <a:cubicBezTo>
                <a:pt x="3379872" y="4568351"/>
                <a:pt x="3138484" y="4543993"/>
                <a:pt x="2769793" y="4556760"/>
              </a:cubicBezTo>
              <a:cubicBezTo>
                <a:pt x="2401102" y="4569527"/>
                <a:pt x="2497053" y="4526183"/>
                <a:pt x="2367730" y="4556760"/>
              </a:cubicBezTo>
              <a:cubicBezTo>
                <a:pt x="2238407" y="4587337"/>
                <a:pt x="1970972" y="4539703"/>
                <a:pt x="1621040" y="4556760"/>
              </a:cubicBezTo>
              <a:cubicBezTo>
                <a:pt x="1271108" y="4573817"/>
                <a:pt x="986519" y="4472335"/>
                <a:pt x="759475" y="4556760"/>
              </a:cubicBezTo>
              <a:cubicBezTo>
                <a:pt x="331481" y="4605704"/>
                <a:pt x="60995" y="4124212"/>
                <a:pt x="0" y="3797285"/>
              </a:cubicBezTo>
              <a:cubicBezTo>
                <a:pt x="-28901" y="3578885"/>
                <a:pt x="47346" y="3389850"/>
                <a:pt x="0" y="3230227"/>
              </a:cubicBezTo>
              <a:cubicBezTo>
                <a:pt x="-47346" y="3070604"/>
                <a:pt x="13984" y="2903942"/>
                <a:pt x="0" y="2754304"/>
              </a:cubicBezTo>
              <a:cubicBezTo>
                <a:pt x="-13984" y="2604666"/>
                <a:pt x="59187" y="2389928"/>
                <a:pt x="0" y="2217624"/>
              </a:cubicBezTo>
              <a:cubicBezTo>
                <a:pt x="-59187" y="2045320"/>
                <a:pt x="29655" y="1858257"/>
                <a:pt x="0" y="1711322"/>
              </a:cubicBezTo>
              <a:cubicBezTo>
                <a:pt x="-29655" y="1564387"/>
                <a:pt x="30368" y="1394870"/>
                <a:pt x="0" y="1296155"/>
              </a:cubicBezTo>
              <a:cubicBezTo>
                <a:pt x="-30368" y="1197440"/>
                <a:pt x="22984" y="923932"/>
                <a:pt x="0" y="759475"/>
              </a:cubicBezTo>
              <a:close/>
            </a:path>
          </a:pathLst>
        </a:custGeom>
        <a:noFill/>
        <a:ln w="127000" cap="flat" cmpd="sng" algn="ctr">
          <a:solidFill>
            <a:srgbClr val="00CC99"/>
          </a:solidFill>
          <a:prstDash val="solid"/>
          <a:miter lim="800000"/>
          <a:extLst>
            <a:ext uri="{C807C97D-BFC1-408E-A445-0C87EB9F89A2}">
              <ask:lineSketchStyleProps xmlns:ask="http://schemas.microsoft.com/office/drawing/2018/sketchyshapes" sd="2970887918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nl-NL" sz="2000">
              <a:solidFill>
                <a:srgbClr val="00CC99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nl-NL" sz="2000">
              <a:solidFill>
                <a:srgbClr val="00CC99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nl-NL" sz="1100">
              <a:solidFill>
                <a:srgbClr val="00CC99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nl-NL" sz="1100">
              <a:solidFill>
                <a:srgbClr val="00CC99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21</xdr:col>
      <xdr:colOff>381000</xdr:colOff>
      <xdr:row>40</xdr:row>
      <xdr:rowOff>101600</xdr:rowOff>
    </xdr:from>
    <xdr:to>
      <xdr:col>39</xdr:col>
      <xdr:colOff>393700</xdr:colOff>
      <xdr:row>62</xdr:row>
      <xdr:rowOff>124460</xdr:rowOff>
    </xdr:to>
    <xdr:sp macro="" textlink="">
      <xdr:nvSpPr>
        <xdr:cNvPr id="6" name="Rechthoek: afgeronde hoeken 5">
          <a:extLst>
            <a:ext uri="{FF2B5EF4-FFF2-40B4-BE49-F238E27FC236}">
              <a16:creationId xmlns:a16="http://schemas.microsoft.com/office/drawing/2014/main" id="{07E690CB-4811-4624-9646-9326CF4FB1A5}"/>
            </a:ext>
          </a:extLst>
        </xdr:cNvPr>
        <xdr:cNvSpPr/>
      </xdr:nvSpPr>
      <xdr:spPr>
        <a:xfrm>
          <a:off x="15308580" y="11645900"/>
          <a:ext cx="11122660" cy="5387340"/>
        </a:xfrm>
        <a:custGeom>
          <a:avLst/>
          <a:gdLst>
            <a:gd name="csX0" fmla="*/ 0 w 11122660"/>
            <a:gd name="csY0" fmla="*/ 897908 h 5387340"/>
            <a:gd name="csX1" fmla="*/ 897908 w 11122660"/>
            <a:gd name="csY1" fmla="*/ 0 h 5387340"/>
            <a:gd name="csX2" fmla="*/ 1667373 w 11122660"/>
            <a:gd name="csY2" fmla="*/ 0 h 5387340"/>
            <a:gd name="csX3" fmla="*/ 1970495 w 11122660"/>
            <a:gd name="csY3" fmla="*/ 0 h 5387340"/>
            <a:gd name="csX4" fmla="*/ 2273617 w 11122660"/>
            <a:gd name="csY4" fmla="*/ 0 h 5387340"/>
            <a:gd name="csX5" fmla="*/ 2576740 w 11122660"/>
            <a:gd name="csY5" fmla="*/ 0 h 5387340"/>
            <a:gd name="csX6" fmla="*/ 3346205 w 11122660"/>
            <a:gd name="csY6" fmla="*/ 0 h 5387340"/>
            <a:gd name="csX7" fmla="*/ 3929132 w 11122660"/>
            <a:gd name="csY7" fmla="*/ 0 h 5387340"/>
            <a:gd name="csX8" fmla="*/ 4512060 w 11122660"/>
            <a:gd name="csY8" fmla="*/ 0 h 5387340"/>
            <a:gd name="csX9" fmla="*/ 4815182 w 11122660"/>
            <a:gd name="csY9" fmla="*/ 0 h 5387340"/>
            <a:gd name="csX10" fmla="*/ 5491379 w 11122660"/>
            <a:gd name="csY10" fmla="*/ 0 h 5387340"/>
            <a:gd name="csX11" fmla="*/ 6167575 w 11122660"/>
            <a:gd name="csY11" fmla="*/ 0 h 5387340"/>
            <a:gd name="csX12" fmla="*/ 6657234 w 11122660"/>
            <a:gd name="csY12" fmla="*/ 0 h 5387340"/>
            <a:gd name="csX13" fmla="*/ 6960357 w 11122660"/>
            <a:gd name="csY13" fmla="*/ 0 h 5387340"/>
            <a:gd name="csX14" fmla="*/ 7263479 w 11122660"/>
            <a:gd name="csY14" fmla="*/ 0 h 5387340"/>
            <a:gd name="csX15" fmla="*/ 7659870 w 11122660"/>
            <a:gd name="csY15" fmla="*/ 0 h 5387340"/>
            <a:gd name="csX16" fmla="*/ 8429335 w 11122660"/>
            <a:gd name="csY16" fmla="*/ 0 h 5387340"/>
            <a:gd name="csX17" fmla="*/ 8732457 w 11122660"/>
            <a:gd name="csY17" fmla="*/ 0 h 5387340"/>
            <a:gd name="csX18" fmla="*/ 9222116 w 11122660"/>
            <a:gd name="csY18" fmla="*/ 0 h 5387340"/>
            <a:gd name="csX19" fmla="*/ 9711776 w 11122660"/>
            <a:gd name="csY19" fmla="*/ 0 h 5387340"/>
            <a:gd name="csX20" fmla="*/ 10224752 w 11122660"/>
            <a:gd name="csY20" fmla="*/ 0 h 5387340"/>
            <a:gd name="csX21" fmla="*/ 11122660 w 11122660"/>
            <a:gd name="csY21" fmla="*/ 897908 h 5387340"/>
            <a:gd name="csX22" fmla="*/ 11122660 w 11122660"/>
            <a:gd name="csY22" fmla="*/ 1388750 h 5387340"/>
            <a:gd name="csX23" fmla="*/ 11122660 w 11122660"/>
            <a:gd name="csY23" fmla="*/ 2059167 h 5387340"/>
            <a:gd name="csX24" fmla="*/ 11122660 w 11122660"/>
            <a:gd name="csY24" fmla="*/ 2550009 h 5387340"/>
            <a:gd name="csX25" fmla="*/ 11122660 w 11122660"/>
            <a:gd name="csY25" fmla="*/ 3220427 h 5387340"/>
            <a:gd name="csX26" fmla="*/ 11122660 w 11122660"/>
            <a:gd name="csY26" fmla="*/ 3854929 h 5387340"/>
            <a:gd name="csX27" fmla="*/ 11122660 w 11122660"/>
            <a:gd name="csY27" fmla="*/ 4489432 h 5387340"/>
            <a:gd name="csX28" fmla="*/ 10224752 w 11122660"/>
            <a:gd name="csY28" fmla="*/ 5387340 h 5387340"/>
            <a:gd name="csX29" fmla="*/ 9828361 w 11122660"/>
            <a:gd name="csY29" fmla="*/ 5387340 h 5387340"/>
            <a:gd name="csX30" fmla="*/ 9431970 w 11122660"/>
            <a:gd name="csY30" fmla="*/ 5387340 h 5387340"/>
            <a:gd name="csX31" fmla="*/ 8942311 w 11122660"/>
            <a:gd name="csY31" fmla="*/ 5387340 h 5387340"/>
            <a:gd name="csX32" fmla="*/ 8639189 w 11122660"/>
            <a:gd name="csY32" fmla="*/ 5387340 h 5387340"/>
            <a:gd name="csX33" fmla="*/ 8149529 w 11122660"/>
            <a:gd name="csY33" fmla="*/ 5387340 h 5387340"/>
            <a:gd name="csX34" fmla="*/ 7846407 w 11122660"/>
            <a:gd name="csY34" fmla="*/ 5387340 h 5387340"/>
            <a:gd name="csX35" fmla="*/ 7543284 w 11122660"/>
            <a:gd name="csY35" fmla="*/ 5387340 h 5387340"/>
            <a:gd name="csX36" fmla="*/ 6867088 w 11122660"/>
            <a:gd name="csY36" fmla="*/ 5387340 h 5387340"/>
            <a:gd name="csX37" fmla="*/ 6470697 w 11122660"/>
            <a:gd name="csY37" fmla="*/ 5387340 h 5387340"/>
            <a:gd name="csX38" fmla="*/ 5701233 w 11122660"/>
            <a:gd name="csY38" fmla="*/ 5387340 h 5387340"/>
            <a:gd name="csX39" fmla="*/ 5304842 w 11122660"/>
            <a:gd name="csY39" fmla="*/ 5387340 h 5387340"/>
            <a:gd name="csX40" fmla="*/ 4535377 w 11122660"/>
            <a:gd name="csY40" fmla="*/ 5387340 h 5387340"/>
            <a:gd name="csX41" fmla="*/ 3952449 w 11122660"/>
            <a:gd name="csY41" fmla="*/ 5387340 h 5387340"/>
            <a:gd name="csX42" fmla="*/ 3556059 w 11122660"/>
            <a:gd name="csY42" fmla="*/ 5387340 h 5387340"/>
            <a:gd name="csX43" fmla="*/ 2879862 w 11122660"/>
            <a:gd name="csY43" fmla="*/ 5387340 h 5387340"/>
            <a:gd name="csX44" fmla="*/ 2576740 w 11122660"/>
            <a:gd name="csY44" fmla="*/ 5387340 h 5387340"/>
            <a:gd name="csX45" fmla="*/ 2087081 w 11122660"/>
            <a:gd name="csY45" fmla="*/ 5387340 h 5387340"/>
            <a:gd name="csX46" fmla="*/ 1410884 w 11122660"/>
            <a:gd name="csY46" fmla="*/ 5387340 h 5387340"/>
            <a:gd name="csX47" fmla="*/ 897908 w 11122660"/>
            <a:gd name="csY47" fmla="*/ 5387340 h 5387340"/>
            <a:gd name="csX48" fmla="*/ 0 w 11122660"/>
            <a:gd name="csY48" fmla="*/ 4489432 h 5387340"/>
            <a:gd name="csX49" fmla="*/ 0 w 11122660"/>
            <a:gd name="csY49" fmla="*/ 3890845 h 5387340"/>
            <a:gd name="csX50" fmla="*/ 0 w 11122660"/>
            <a:gd name="csY50" fmla="*/ 3364088 h 5387340"/>
            <a:gd name="csX51" fmla="*/ 0 w 11122660"/>
            <a:gd name="csY51" fmla="*/ 2873246 h 5387340"/>
            <a:gd name="csX52" fmla="*/ 0 w 11122660"/>
            <a:gd name="csY52" fmla="*/ 2202828 h 5387340"/>
            <a:gd name="csX53" fmla="*/ 0 w 11122660"/>
            <a:gd name="csY53" fmla="*/ 1676072 h 5387340"/>
            <a:gd name="csX54" fmla="*/ 0 w 11122660"/>
            <a:gd name="csY54" fmla="*/ 897908 h 5387340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  <a:cxn ang="0">
              <a:pos x="csX47" y="csY47"/>
            </a:cxn>
            <a:cxn ang="0">
              <a:pos x="csX48" y="csY48"/>
            </a:cxn>
            <a:cxn ang="0">
              <a:pos x="csX49" y="csY49"/>
            </a:cxn>
            <a:cxn ang="0">
              <a:pos x="csX50" y="csY50"/>
            </a:cxn>
            <a:cxn ang="0">
              <a:pos x="csX51" y="csY51"/>
            </a:cxn>
            <a:cxn ang="0">
              <a:pos x="csX52" y="csY52"/>
            </a:cxn>
            <a:cxn ang="0">
              <a:pos x="csX53" y="csY53"/>
            </a:cxn>
            <a:cxn ang="0">
              <a:pos x="csX54" y="csY54"/>
            </a:cxn>
          </a:cxnLst>
          <a:rect l="l" t="t" r="r" b="b"/>
          <a:pathLst>
            <a:path w="11122660" h="5387340" extrusionOk="0">
              <a:moveTo>
                <a:pt x="0" y="897908"/>
              </a:moveTo>
              <a:cubicBezTo>
                <a:pt x="-122875" y="350916"/>
                <a:pt x="393562" y="-145254"/>
                <a:pt x="897908" y="0"/>
              </a:cubicBezTo>
              <a:cubicBezTo>
                <a:pt x="1191042" y="-5878"/>
                <a:pt x="1368446" y="42332"/>
                <a:pt x="1667373" y="0"/>
              </a:cubicBezTo>
              <a:cubicBezTo>
                <a:pt x="1966300" y="-42332"/>
                <a:pt x="1821014" y="1781"/>
                <a:pt x="1970495" y="0"/>
              </a:cubicBezTo>
              <a:cubicBezTo>
                <a:pt x="2119976" y="-1781"/>
                <a:pt x="2134429" y="29613"/>
                <a:pt x="2273617" y="0"/>
              </a:cubicBezTo>
              <a:cubicBezTo>
                <a:pt x="2412805" y="-29613"/>
                <a:pt x="2485871" y="30811"/>
                <a:pt x="2576740" y="0"/>
              </a:cubicBezTo>
              <a:cubicBezTo>
                <a:pt x="2667609" y="-30811"/>
                <a:pt x="3117722" y="78355"/>
                <a:pt x="3346205" y="0"/>
              </a:cubicBezTo>
              <a:cubicBezTo>
                <a:pt x="3574688" y="-78355"/>
                <a:pt x="3772105" y="26463"/>
                <a:pt x="3929132" y="0"/>
              </a:cubicBezTo>
              <a:cubicBezTo>
                <a:pt x="4086159" y="-26463"/>
                <a:pt x="4332966" y="14968"/>
                <a:pt x="4512060" y="0"/>
              </a:cubicBezTo>
              <a:cubicBezTo>
                <a:pt x="4691154" y="-14968"/>
                <a:pt x="4698015" y="15331"/>
                <a:pt x="4815182" y="0"/>
              </a:cubicBezTo>
              <a:cubicBezTo>
                <a:pt x="4932349" y="-15331"/>
                <a:pt x="5179186" y="60527"/>
                <a:pt x="5491379" y="0"/>
              </a:cubicBezTo>
              <a:cubicBezTo>
                <a:pt x="5803572" y="-60527"/>
                <a:pt x="5960337" y="78505"/>
                <a:pt x="6167575" y="0"/>
              </a:cubicBezTo>
              <a:cubicBezTo>
                <a:pt x="6374813" y="-78505"/>
                <a:pt x="6482207" y="31490"/>
                <a:pt x="6657234" y="0"/>
              </a:cubicBezTo>
              <a:cubicBezTo>
                <a:pt x="6832261" y="-31490"/>
                <a:pt x="6859096" y="34087"/>
                <a:pt x="6960357" y="0"/>
              </a:cubicBezTo>
              <a:cubicBezTo>
                <a:pt x="7061618" y="-34087"/>
                <a:pt x="7152708" y="342"/>
                <a:pt x="7263479" y="0"/>
              </a:cubicBezTo>
              <a:cubicBezTo>
                <a:pt x="7374250" y="-342"/>
                <a:pt x="7528056" y="46240"/>
                <a:pt x="7659870" y="0"/>
              </a:cubicBezTo>
              <a:cubicBezTo>
                <a:pt x="7791684" y="-46240"/>
                <a:pt x="8098863" y="73025"/>
                <a:pt x="8429335" y="0"/>
              </a:cubicBezTo>
              <a:cubicBezTo>
                <a:pt x="8759808" y="-73025"/>
                <a:pt x="8618820" y="21905"/>
                <a:pt x="8732457" y="0"/>
              </a:cubicBezTo>
              <a:cubicBezTo>
                <a:pt x="8846094" y="-21905"/>
                <a:pt x="9094841" y="20345"/>
                <a:pt x="9222116" y="0"/>
              </a:cubicBezTo>
              <a:cubicBezTo>
                <a:pt x="9349391" y="-20345"/>
                <a:pt x="9590908" y="10075"/>
                <a:pt x="9711776" y="0"/>
              </a:cubicBezTo>
              <a:cubicBezTo>
                <a:pt x="9832644" y="-10075"/>
                <a:pt x="10114271" y="23677"/>
                <a:pt x="10224752" y="0"/>
              </a:cubicBezTo>
              <a:cubicBezTo>
                <a:pt x="10741191" y="12188"/>
                <a:pt x="11084303" y="525344"/>
                <a:pt x="11122660" y="897908"/>
              </a:cubicBezTo>
              <a:cubicBezTo>
                <a:pt x="11140526" y="1041044"/>
                <a:pt x="11082575" y="1250647"/>
                <a:pt x="11122660" y="1388750"/>
              </a:cubicBezTo>
              <a:cubicBezTo>
                <a:pt x="11162745" y="1526853"/>
                <a:pt x="11109364" y="1785685"/>
                <a:pt x="11122660" y="2059167"/>
              </a:cubicBezTo>
              <a:cubicBezTo>
                <a:pt x="11135956" y="2332649"/>
                <a:pt x="11120311" y="2338679"/>
                <a:pt x="11122660" y="2550009"/>
              </a:cubicBezTo>
              <a:cubicBezTo>
                <a:pt x="11125009" y="2761339"/>
                <a:pt x="11043207" y="2967026"/>
                <a:pt x="11122660" y="3220427"/>
              </a:cubicBezTo>
              <a:cubicBezTo>
                <a:pt x="11202113" y="3473828"/>
                <a:pt x="11046834" y="3584318"/>
                <a:pt x="11122660" y="3854929"/>
              </a:cubicBezTo>
              <a:cubicBezTo>
                <a:pt x="11198486" y="4125540"/>
                <a:pt x="11087989" y="4232086"/>
                <a:pt x="11122660" y="4489432"/>
              </a:cubicBezTo>
              <a:cubicBezTo>
                <a:pt x="11255483" y="4919039"/>
                <a:pt x="10681688" y="5357977"/>
                <a:pt x="10224752" y="5387340"/>
              </a:cubicBezTo>
              <a:cubicBezTo>
                <a:pt x="10125477" y="5422264"/>
                <a:pt x="9989004" y="5366586"/>
                <a:pt x="9828361" y="5387340"/>
              </a:cubicBezTo>
              <a:cubicBezTo>
                <a:pt x="9667718" y="5408094"/>
                <a:pt x="9585212" y="5358806"/>
                <a:pt x="9431970" y="5387340"/>
              </a:cubicBezTo>
              <a:cubicBezTo>
                <a:pt x="9278728" y="5415874"/>
                <a:pt x="9163715" y="5379478"/>
                <a:pt x="8942311" y="5387340"/>
              </a:cubicBezTo>
              <a:cubicBezTo>
                <a:pt x="8720907" y="5395202"/>
                <a:pt x="8754959" y="5379401"/>
                <a:pt x="8639189" y="5387340"/>
              </a:cubicBezTo>
              <a:cubicBezTo>
                <a:pt x="8523419" y="5395279"/>
                <a:pt x="8356262" y="5330197"/>
                <a:pt x="8149529" y="5387340"/>
              </a:cubicBezTo>
              <a:cubicBezTo>
                <a:pt x="7942796" y="5444483"/>
                <a:pt x="7974431" y="5360068"/>
                <a:pt x="7846407" y="5387340"/>
              </a:cubicBezTo>
              <a:cubicBezTo>
                <a:pt x="7718383" y="5414612"/>
                <a:pt x="7686616" y="5352586"/>
                <a:pt x="7543284" y="5387340"/>
              </a:cubicBezTo>
              <a:cubicBezTo>
                <a:pt x="7399952" y="5422094"/>
                <a:pt x="7034691" y="5385601"/>
                <a:pt x="6867088" y="5387340"/>
              </a:cubicBezTo>
              <a:cubicBezTo>
                <a:pt x="6699485" y="5389079"/>
                <a:pt x="6563667" y="5379772"/>
                <a:pt x="6470697" y="5387340"/>
              </a:cubicBezTo>
              <a:cubicBezTo>
                <a:pt x="6377727" y="5394908"/>
                <a:pt x="6067383" y="5365774"/>
                <a:pt x="5701233" y="5387340"/>
              </a:cubicBezTo>
              <a:cubicBezTo>
                <a:pt x="5335083" y="5408906"/>
                <a:pt x="5445265" y="5365663"/>
                <a:pt x="5304842" y="5387340"/>
              </a:cubicBezTo>
              <a:cubicBezTo>
                <a:pt x="5164419" y="5409017"/>
                <a:pt x="4720643" y="5378466"/>
                <a:pt x="4535377" y="5387340"/>
              </a:cubicBezTo>
              <a:cubicBezTo>
                <a:pt x="4350112" y="5396214"/>
                <a:pt x="4086179" y="5381154"/>
                <a:pt x="3952449" y="5387340"/>
              </a:cubicBezTo>
              <a:cubicBezTo>
                <a:pt x="3818719" y="5393526"/>
                <a:pt x="3697756" y="5374394"/>
                <a:pt x="3556059" y="5387340"/>
              </a:cubicBezTo>
              <a:cubicBezTo>
                <a:pt x="3414362" y="5400286"/>
                <a:pt x="3027413" y="5312945"/>
                <a:pt x="2879862" y="5387340"/>
              </a:cubicBezTo>
              <a:cubicBezTo>
                <a:pt x="2732311" y="5461735"/>
                <a:pt x="2725060" y="5352121"/>
                <a:pt x="2576740" y="5387340"/>
              </a:cubicBezTo>
              <a:cubicBezTo>
                <a:pt x="2428420" y="5422559"/>
                <a:pt x="2306159" y="5331238"/>
                <a:pt x="2087081" y="5387340"/>
              </a:cubicBezTo>
              <a:cubicBezTo>
                <a:pt x="1868003" y="5443442"/>
                <a:pt x="1585130" y="5357290"/>
                <a:pt x="1410884" y="5387340"/>
              </a:cubicBezTo>
              <a:cubicBezTo>
                <a:pt x="1236638" y="5417390"/>
                <a:pt x="1119787" y="5344285"/>
                <a:pt x="897908" y="5387340"/>
              </a:cubicBezTo>
              <a:cubicBezTo>
                <a:pt x="342630" y="5315582"/>
                <a:pt x="63436" y="5046872"/>
                <a:pt x="0" y="4489432"/>
              </a:cubicBezTo>
              <a:cubicBezTo>
                <a:pt x="-25171" y="4351766"/>
                <a:pt x="63423" y="4036905"/>
                <a:pt x="0" y="3890845"/>
              </a:cubicBezTo>
              <a:cubicBezTo>
                <a:pt x="-63423" y="3744785"/>
                <a:pt x="4605" y="3501512"/>
                <a:pt x="0" y="3364088"/>
              </a:cubicBezTo>
              <a:cubicBezTo>
                <a:pt x="-4605" y="3226664"/>
                <a:pt x="16503" y="3083293"/>
                <a:pt x="0" y="2873246"/>
              </a:cubicBezTo>
              <a:cubicBezTo>
                <a:pt x="-16503" y="2663199"/>
                <a:pt x="10950" y="2379777"/>
                <a:pt x="0" y="2202828"/>
              </a:cubicBezTo>
              <a:cubicBezTo>
                <a:pt x="-10950" y="2025879"/>
                <a:pt x="27693" y="1840012"/>
                <a:pt x="0" y="1676072"/>
              </a:cubicBezTo>
              <a:cubicBezTo>
                <a:pt x="-27693" y="1512132"/>
                <a:pt x="9477" y="1057620"/>
                <a:pt x="0" y="897908"/>
              </a:cubicBezTo>
              <a:close/>
            </a:path>
          </a:pathLst>
        </a:custGeom>
        <a:noFill/>
        <a:ln w="127000" cap="flat" cmpd="sng" algn="ctr">
          <a:solidFill>
            <a:srgbClr val="00CC99"/>
          </a:solidFill>
          <a:prstDash val="solid"/>
          <a:miter lim="800000"/>
          <a:extLst>
            <a:ext uri="{C807C97D-BFC1-408E-A445-0C87EB9F89A2}">
              <ask:lineSketchStyleProps xmlns:ask="http://schemas.microsoft.com/office/drawing/2018/sketchyshapes" sd="2970887918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nl-NL" sz="2000">
              <a:solidFill>
                <a:srgbClr val="00CC99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nl-NL" sz="2000">
              <a:solidFill>
                <a:srgbClr val="00CC99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nl-NL" sz="1100">
              <a:solidFill>
                <a:srgbClr val="00CC99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nl-NL" sz="1100">
              <a:solidFill>
                <a:srgbClr val="00CC99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22</xdr:col>
      <xdr:colOff>455285</xdr:colOff>
      <xdr:row>63</xdr:row>
      <xdr:rowOff>105089</xdr:rowOff>
    </xdr:from>
    <xdr:to>
      <xdr:col>38</xdr:col>
      <xdr:colOff>145046</xdr:colOff>
      <xdr:row>80</xdr:row>
      <xdr:rowOff>105994</xdr:rowOff>
    </xdr:to>
    <xdr:sp macro="" textlink="">
      <xdr:nvSpPr>
        <xdr:cNvPr id="7" name="Rechthoek 6">
          <a:extLst>
            <a:ext uri="{FF2B5EF4-FFF2-40B4-BE49-F238E27FC236}">
              <a16:creationId xmlns:a16="http://schemas.microsoft.com/office/drawing/2014/main" id="{9F693441-DC9E-4694-8174-05C5F531F582}"/>
            </a:ext>
          </a:extLst>
        </xdr:cNvPr>
        <xdr:cNvSpPr/>
      </xdr:nvSpPr>
      <xdr:spPr>
        <a:xfrm rot="336433">
          <a:off x="15977225" y="17257709"/>
          <a:ext cx="9565281" cy="4146185"/>
        </a:xfrm>
        <a:custGeom>
          <a:avLst/>
          <a:gdLst>
            <a:gd name="csX0" fmla="*/ 0 w 9565281"/>
            <a:gd name="csY0" fmla="*/ 0 h 4146185"/>
            <a:gd name="csX1" fmla="*/ 9565281 w 9565281"/>
            <a:gd name="csY1" fmla="*/ 0 h 4146185"/>
            <a:gd name="csX2" fmla="*/ 9565281 w 9565281"/>
            <a:gd name="csY2" fmla="*/ 4146185 h 4146185"/>
            <a:gd name="csX3" fmla="*/ 0 w 9565281"/>
            <a:gd name="csY3" fmla="*/ 4146185 h 4146185"/>
            <a:gd name="csX4" fmla="*/ 0 w 9565281"/>
            <a:gd name="csY4" fmla="*/ 0 h 4146185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</a:cxnLst>
          <a:rect l="l" t="t" r="r" b="b"/>
          <a:pathLst>
            <a:path w="9565281" h="4146185" extrusionOk="0">
              <a:moveTo>
                <a:pt x="0" y="0"/>
              </a:moveTo>
              <a:cubicBezTo>
                <a:pt x="4039313" y="-74274"/>
                <a:pt x="6685206" y="-120669"/>
                <a:pt x="9565281" y="0"/>
              </a:cubicBezTo>
              <a:cubicBezTo>
                <a:pt x="9718380" y="549300"/>
                <a:pt x="9413287" y="3722893"/>
                <a:pt x="9565281" y="4146185"/>
              </a:cubicBezTo>
              <a:cubicBezTo>
                <a:pt x="8439840" y="4269323"/>
                <a:pt x="2860745" y="4207170"/>
                <a:pt x="0" y="4146185"/>
              </a:cubicBezTo>
              <a:cubicBezTo>
                <a:pt x="-129013" y="3421361"/>
                <a:pt x="-29966" y="1884583"/>
                <a:pt x="0" y="0"/>
              </a:cubicBezTo>
              <a:close/>
            </a:path>
          </a:pathLst>
        </a:custGeom>
        <a:noFill/>
        <a:ln w="127000">
          <a:solidFill>
            <a:schemeClr val="accent6"/>
          </a:solidFill>
          <a:prstDash val="sysDash"/>
          <a:extLst>
            <a:ext uri="{C807C97D-BFC1-408E-A445-0C87EB9F89A2}">
              <ask:lineSketchStyleProps xmlns:ask="http://schemas.microsoft.com/office/drawing/2018/sketchyshapes" sd="484595453">
                <a:prstGeom prst="rect">
                  <a:avLst/>
                </a:prstGeom>
                <ask:type>
                  <ask:lineSketchCurved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oneCellAnchor>
    <xdr:from>
      <xdr:col>22</xdr:col>
      <xdr:colOff>83820</xdr:colOff>
      <xdr:row>41</xdr:row>
      <xdr:rowOff>40641</xdr:rowOff>
    </xdr:from>
    <xdr:ext cx="3787140" cy="784860"/>
    <xdr:sp macro="" textlink="">
      <xdr:nvSpPr>
        <xdr:cNvPr id="8" name="Tekstvak 7">
          <a:extLst>
            <a:ext uri="{FF2B5EF4-FFF2-40B4-BE49-F238E27FC236}">
              <a16:creationId xmlns:a16="http://schemas.microsoft.com/office/drawing/2014/main" id="{E0BE4A8B-97BD-437A-B241-F033A9FAFC83}"/>
            </a:ext>
          </a:extLst>
        </xdr:cNvPr>
        <xdr:cNvSpPr txBox="1"/>
      </xdr:nvSpPr>
      <xdr:spPr>
        <a:xfrm>
          <a:off x="15605760" y="11828781"/>
          <a:ext cx="3787140" cy="7848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3600">
              <a:latin typeface="Aptos Slab ExtraBold" panose="020B0004020202020204" pitchFamily="34" charset="0"/>
            </a:rPr>
            <a:t>Dit wil ik</a:t>
          </a:r>
          <a:r>
            <a:rPr lang="nl-NL" sz="3600" baseline="0">
              <a:latin typeface="Aptos Slab ExtraBold" panose="020B0004020202020204" pitchFamily="34" charset="0"/>
            </a:rPr>
            <a:t> leren:</a:t>
          </a:r>
        </a:p>
        <a:p>
          <a:endParaRPr lang="nl-NL" sz="3600">
            <a:latin typeface="Aptos Slab ExtraBold" panose="020B0004020202020204" pitchFamily="34" charset="0"/>
          </a:endParaRPr>
        </a:p>
      </xdr:txBody>
    </xdr:sp>
    <xdr:clientData/>
  </xdr:oneCellAnchor>
  <xdr:oneCellAnchor>
    <xdr:from>
      <xdr:col>23</xdr:col>
      <xdr:colOff>374280</xdr:colOff>
      <xdr:row>63</xdr:row>
      <xdr:rowOff>54580</xdr:rowOff>
    </xdr:from>
    <xdr:ext cx="3886513" cy="833109"/>
    <xdr:sp macro="" textlink="">
      <xdr:nvSpPr>
        <xdr:cNvPr id="9" name="Tekstvak 8">
          <a:extLst>
            <a:ext uri="{FF2B5EF4-FFF2-40B4-BE49-F238E27FC236}">
              <a16:creationId xmlns:a16="http://schemas.microsoft.com/office/drawing/2014/main" id="{85358EB0-CFE8-4262-97AD-74D12EE2EA08}"/>
            </a:ext>
          </a:extLst>
        </xdr:cNvPr>
        <xdr:cNvSpPr txBox="1"/>
      </xdr:nvSpPr>
      <xdr:spPr>
        <a:xfrm rot="339370">
          <a:off x="16490580" y="17207200"/>
          <a:ext cx="3886513" cy="8331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3600" baseline="0">
              <a:latin typeface="Aptos Slab ExtraBold" panose="020B0004020202020204" pitchFamily="34" charset="0"/>
            </a:rPr>
            <a:t>Zo ga ik dat doen:</a:t>
          </a:r>
        </a:p>
        <a:p>
          <a:endParaRPr lang="nl-NL" sz="3600">
            <a:latin typeface="Aptos Slab ExtraBold" panose="020B0004020202020204" pitchFamily="34" charset="0"/>
          </a:endParaRPr>
        </a:p>
      </xdr:txBody>
    </xdr:sp>
    <xdr:clientData/>
  </xdr:oneCellAnchor>
  <xdr:oneCellAnchor>
    <xdr:from>
      <xdr:col>7</xdr:col>
      <xdr:colOff>218039</xdr:colOff>
      <xdr:row>99</xdr:row>
      <xdr:rowOff>228723</xdr:rowOff>
    </xdr:from>
    <xdr:ext cx="4545192" cy="762000"/>
    <xdr:sp macro="" textlink="">
      <xdr:nvSpPr>
        <xdr:cNvPr id="10" name="Tekstvak 9">
          <a:extLst>
            <a:ext uri="{FF2B5EF4-FFF2-40B4-BE49-F238E27FC236}">
              <a16:creationId xmlns:a16="http://schemas.microsoft.com/office/drawing/2014/main" id="{4CC08DFE-5776-49B1-9079-DFB0E60D2C33}"/>
            </a:ext>
          </a:extLst>
        </xdr:cNvPr>
        <xdr:cNvSpPr txBox="1"/>
      </xdr:nvSpPr>
      <xdr:spPr>
        <a:xfrm rot="354679">
          <a:off x="6824579" y="26159583"/>
          <a:ext cx="4545192" cy="762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3600" baseline="0">
              <a:latin typeface="Aptos Slab ExtraBold" panose="020B0004020202020204" pitchFamily="34" charset="0"/>
            </a:rPr>
            <a:t>Leuke opdracht(en):</a:t>
          </a:r>
        </a:p>
        <a:p>
          <a:endParaRPr lang="nl-NL" sz="3600">
            <a:latin typeface="Aptos Slab ExtraBold" panose="020B0004020202020204" pitchFamily="34" charset="0"/>
          </a:endParaRPr>
        </a:p>
      </xdr:txBody>
    </xdr:sp>
    <xdr:clientData/>
  </xdr:oneCellAnchor>
  <xdr:oneCellAnchor>
    <xdr:from>
      <xdr:col>6</xdr:col>
      <xdr:colOff>152135</xdr:colOff>
      <xdr:row>116</xdr:row>
      <xdr:rowOff>52724</xdr:rowOff>
    </xdr:from>
    <xdr:ext cx="4393624" cy="746760"/>
    <xdr:sp macro="" textlink="">
      <xdr:nvSpPr>
        <xdr:cNvPr id="11" name="Tekstvak 10">
          <a:extLst>
            <a:ext uri="{FF2B5EF4-FFF2-40B4-BE49-F238E27FC236}">
              <a16:creationId xmlns:a16="http://schemas.microsoft.com/office/drawing/2014/main" id="{48A2CACA-9F9C-41ED-AAF5-7F142CD36DB5}"/>
            </a:ext>
          </a:extLst>
        </xdr:cNvPr>
        <xdr:cNvSpPr txBox="1"/>
      </xdr:nvSpPr>
      <xdr:spPr>
        <a:xfrm rot="21378443">
          <a:off x="6164315" y="30128864"/>
          <a:ext cx="4393624" cy="746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3600">
              <a:latin typeface="Aptos Slab ExtraBold" panose="020B0004020202020204" pitchFamily="34" charset="0"/>
            </a:rPr>
            <a:t>Dit wil</a:t>
          </a:r>
          <a:r>
            <a:rPr lang="nl-NL" sz="3600" baseline="0">
              <a:latin typeface="Aptos Slab ExtraBold" panose="020B0004020202020204" pitchFamily="34" charset="0"/>
            </a:rPr>
            <a:t> ik nog kwijt:</a:t>
          </a:r>
        </a:p>
        <a:p>
          <a:endParaRPr lang="nl-NL" sz="3600">
            <a:latin typeface="Aptos Slab ExtraBold" panose="020B0004020202020204" pitchFamily="34" charset="0"/>
          </a:endParaRPr>
        </a:p>
      </xdr:txBody>
    </xdr:sp>
    <xdr:clientData/>
  </xdr:oneCellAnchor>
  <xdr:oneCellAnchor>
    <xdr:from>
      <xdr:col>23</xdr:col>
      <xdr:colOff>523086</xdr:colOff>
      <xdr:row>100</xdr:row>
      <xdr:rowOff>176362</xdr:rowOff>
    </xdr:from>
    <xdr:ext cx="5055936" cy="836922"/>
    <xdr:sp macro="" textlink="">
      <xdr:nvSpPr>
        <xdr:cNvPr id="12" name="Tekstvak 11">
          <a:extLst>
            <a:ext uri="{FF2B5EF4-FFF2-40B4-BE49-F238E27FC236}">
              <a16:creationId xmlns:a16="http://schemas.microsoft.com/office/drawing/2014/main" id="{1B52ADC4-481F-4784-A35A-C8544744AE31}"/>
            </a:ext>
          </a:extLst>
        </xdr:cNvPr>
        <xdr:cNvSpPr txBox="1"/>
      </xdr:nvSpPr>
      <xdr:spPr>
        <a:xfrm rot="21333422">
          <a:off x="16639386" y="26351062"/>
          <a:ext cx="5055936" cy="8369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3600" baseline="0">
              <a:latin typeface="Aptos Slab ExtraBold" panose="020B0004020202020204" pitchFamily="34" charset="0"/>
            </a:rPr>
            <a:t>Ik word geholpen door:</a:t>
          </a:r>
        </a:p>
        <a:p>
          <a:endParaRPr lang="nl-NL" sz="3600">
            <a:latin typeface="Aptos Slab ExtraBold" panose="020B0004020202020204" pitchFamily="34" charset="0"/>
          </a:endParaRPr>
        </a:p>
      </xdr:txBody>
    </xdr:sp>
    <xdr:clientData/>
  </xdr:oneCellAnchor>
  <xdr:oneCellAnchor>
    <xdr:from>
      <xdr:col>23</xdr:col>
      <xdr:colOff>355600</xdr:colOff>
      <xdr:row>114</xdr:row>
      <xdr:rowOff>167640</xdr:rowOff>
    </xdr:from>
    <xdr:ext cx="6630661" cy="3896360"/>
    <xdr:sp macro="" textlink="">
      <xdr:nvSpPr>
        <xdr:cNvPr id="13" name="Tekstvak 12">
          <a:extLst>
            <a:ext uri="{FF2B5EF4-FFF2-40B4-BE49-F238E27FC236}">
              <a16:creationId xmlns:a16="http://schemas.microsoft.com/office/drawing/2014/main" id="{B437843D-4380-4873-8101-3F886973D507}"/>
            </a:ext>
          </a:extLst>
        </xdr:cNvPr>
        <xdr:cNvSpPr txBox="1"/>
      </xdr:nvSpPr>
      <xdr:spPr>
        <a:xfrm>
          <a:off x="16471900" y="29756100"/>
          <a:ext cx="6630661" cy="38963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3600" baseline="0">
              <a:latin typeface="Aptos Slab ExtraBold" panose="020B0004020202020204" pitchFamily="34" charset="0"/>
            </a:rPr>
            <a:t>Zo kun je zien dat het is gelukt:</a:t>
          </a:r>
        </a:p>
        <a:p>
          <a:endParaRPr lang="nl-NL" sz="3600" baseline="0">
            <a:latin typeface="Aptos Slab ExtraBold" panose="020B0004020202020204" pitchFamily="34" charset="0"/>
          </a:endParaRPr>
        </a:p>
        <a:p>
          <a:endParaRPr lang="nl-NL" sz="3600" baseline="0">
            <a:latin typeface="Aptos Slab ExtraBold" panose="020B0004020202020204" pitchFamily="34" charset="0"/>
          </a:endParaRPr>
        </a:p>
        <a:p>
          <a:endParaRPr lang="nl-NL" sz="3600" baseline="0">
            <a:latin typeface="Aptos Slab ExtraBold" panose="020B0004020202020204" pitchFamily="34" charset="0"/>
          </a:endParaRPr>
        </a:p>
        <a:p>
          <a:endParaRPr lang="nl-NL" sz="2000" baseline="0">
            <a:latin typeface="Aptos Slab ExtraBold" panose="020B0004020202020204" pitchFamily="34" charset="0"/>
          </a:endParaRPr>
        </a:p>
        <a:p>
          <a:endParaRPr lang="nl-NL" sz="2000" baseline="0">
            <a:latin typeface="Aptos Slab ExtraBold" panose="020B0004020202020204" pitchFamily="34" charset="0"/>
          </a:endParaRPr>
        </a:p>
        <a:p>
          <a:endParaRPr lang="nl-NL" sz="2000" baseline="0">
            <a:latin typeface="Aptos Slab ExtraBold" panose="020B0004020202020204" pitchFamily="34" charset="0"/>
          </a:endParaRPr>
        </a:p>
        <a:p>
          <a:r>
            <a:rPr lang="nl-NL" sz="3600" baseline="0">
              <a:latin typeface="Aptos Slab ExtraBold" panose="020B0004020202020204" pitchFamily="34" charset="0"/>
            </a:rPr>
            <a:t>Datum:</a:t>
          </a:r>
        </a:p>
        <a:p>
          <a:endParaRPr lang="nl-NL" sz="4000"/>
        </a:p>
      </xdr:txBody>
    </xdr:sp>
    <xdr:clientData/>
  </xdr:oneCellAnchor>
  <xdr:twoCellAnchor>
    <xdr:from>
      <xdr:col>23</xdr:col>
      <xdr:colOff>356111</xdr:colOff>
      <xdr:row>99</xdr:row>
      <xdr:rowOff>174655</xdr:rowOff>
    </xdr:from>
    <xdr:to>
      <xdr:col>39</xdr:col>
      <xdr:colOff>458237</xdr:colOff>
      <xdr:row>112</xdr:row>
      <xdr:rowOff>86942</xdr:rowOff>
    </xdr:to>
    <xdr:sp macro="" textlink="">
      <xdr:nvSpPr>
        <xdr:cNvPr id="14" name="Rechthoek 13">
          <a:extLst>
            <a:ext uri="{FF2B5EF4-FFF2-40B4-BE49-F238E27FC236}">
              <a16:creationId xmlns:a16="http://schemas.microsoft.com/office/drawing/2014/main" id="{7AE749C3-7DBE-43FD-87CF-46C7119EBD3C}"/>
            </a:ext>
          </a:extLst>
        </xdr:cNvPr>
        <xdr:cNvSpPr/>
      </xdr:nvSpPr>
      <xdr:spPr>
        <a:xfrm rot="21395945">
          <a:off x="16472411" y="26105515"/>
          <a:ext cx="10023366" cy="3082207"/>
        </a:xfrm>
        <a:custGeom>
          <a:avLst/>
          <a:gdLst>
            <a:gd name="csX0" fmla="*/ 0 w 10023366"/>
            <a:gd name="csY0" fmla="*/ 0 h 3082207"/>
            <a:gd name="csX1" fmla="*/ 288909 w 10023366"/>
            <a:gd name="csY1" fmla="*/ 0 h 3082207"/>
            <a:gd name="csX2" fmla="*/ 577818 w 10023366"/>
            <a:gd name="csY2" fmla="*/ 0 h 3082207"/>
            <a:gd name="csX3" fmla="*/ 966960 w 10023366"/>
            <a:gd name="csY3" fmla="*/ 0 h 3082207"/>
            <a:gd name="csX4" fmla="*/ 1255869 w 10023366"/>
            <a:gd name="csY4" fmla="*/ 0 h 3082207"/>
            <a:gd name="csX5" fmla="*/ 1845479 w 10023366"/>
            <a:gd name="csY5" fmla="*/ 0 h 3082207"/>
            <a:gd name="csX6" fmla="*/ 2134387 w 10023366"/>
            <a:gd name="csY6" fmla="*/ 0 h 3082207"/>
            <a:gd name="csX7" fmla="*/ 2523530 w 10023366"/>
            <a:gd name="csY7" fmla="*/ 0 h 3082207"/>
            <a:gd name="csX8" fmla="*/ 3113140 w 10023366"/>
            <a:gd name="csY8" fmla="*/ 0 h 3082207"/>
            <a:gd name="csX9" fmla="*/ 3502282 w 10023366"/>
            <a:gd name="csY9" fmla="*/ 0 h 3082207"/>
            <a:gd name="csX10" fmla="*/ 3791191 w 10023366"/>
            <a:gd name="csY10" fmla="*/ 0 h 3082207"/>
            <a:gd name="csX11" fmla="*/ 4481034 w 10023366"/>
            <a:gd name="csY11" fmla="*/ 0 h 3082207"/>
            <a:gd name="csX12" fmla="*/ 5170878 w 10023366"/>
            <a:gd name="csY12" fmla="*/ 0 h 3082207"/>
            <a:gd name="csX13" fmla="*/ 5660254 w 10023366"/>
            <a:gd name="csY13" fmla="*/ 0 h 3082207"/>
            <a:gd name="csX14" fmla="*/ 6450331 w 10023366"/>
            <a:gd name="csY14" fmla="*/ 0 h 3082207"/>
            <a:gd name="csX15" fmla="*/ 7039941 w 10023366"/>
            <a:gd name="csY15" fmla="*/ 0 h 3082207"/>
            <a:gd name="csX16" fmla="*/ 7429083 w 10023366"/>
            <a:gd name="csY16" fmla="*/ 0 h 3082207"/>
            <a:gd name="csX17" fmla="*/ 8018693 w 10023366"/>
            <a:gd name="csY17" fmla="*/ 0 h 3082207"/>
            <a:gd name="csX18" fmla="*/ 8808770 w 10023366"/>
            <a:gd name="csY18" fmla="*/ 0 h 3082207"/>
            <a:gd name="csX19" fmla="*/ 9197912 w 10023366"/>
            <a:gd name="csY19" fmla="*/ 0 h 3082207"/>
            <a:gd name="csX20" fmla="*/ 10023366 w 10023366"/>
            <a:gd name="csY20" fmla="*/ 0 h 3082207"/>
            <a:gd name="csX21" fmla="*/ 10023366 w 10023366"/>
            <a:gd name="csY21" fmla="*/ 575345 h 3082207"/>
            <a:gd name="csX22" fmla="*/ 10023366 w 10023366"/>
            <a:gd name="csY22" fmla="*/ 996580 h 3082207"/>
            <a:gd name="csX23" fmla="*/ 10023366 w 10023366"/>
            <a:gd name="csY23" fmla="*/ 1571926 h 3082207"/>
            <a:gd name="csX24" fmla="*/ 10023366 w 10023366"/>
            <a:gd name="csY24" fmla="*/ 2116449 h 3082207"/>
            <a:gd name="csX25" fmla="*/ 10023366 w 10023366"/>
            <a:gd name="csY25" fmla="*/ 3082207 h 3082207"/>
            <a:gd name="csX26" fmla="*/ 9634224 w 10023366"/>
            <a:gd name="csY26" fmla="*/ 3082207 h 3082207"/>
            <a:gd name="csX27" fmla="*/ 9345315 w 10023366"/>
            <a:gd name="csY27" fmla="*/ 3082207 h 3082207"/>
            <a:gd name="csX28" fmla="*/ 8855939 w 10023366"/>
            <a:gd name="csY28" fmla="*/ 3082207 h 3082207"/>
            <a:gd name="csX29" fmla="*/ 8366563 w 10023366"/>
            <a:gd name="csY29" fmla="*/ 3082207 h 3082207"/>
            <a:gd name="csX30" fmla="*/ 8077654 w 10023366"/>
            <a:gd name="csY30" fmla="*/ 3082207 h 3082207"/>
            <a:gd name="csX31" fmla="*/ 7688511 w 10023366"/>
            <a:gd name="csY31" fmla="*/ 3082207 h 3082207"/>
            <a:gd name="csX32" fmla="*/ 7299369 w 10023366"/>
            <a:gd name="csY32" fmla="*/ 3082207 h 3082207"/>
            <a:gd name="csX33" fmla="*/ 6910226 w 10023366"/>
            <a:gd name="csY33" fmla="*/ 3082207 h 3082207"/>
            <a:gd name="csX34" fmla="*/ 6120149 w 10023366"/>
            <a:gd name="csY34" fmla="*/ 3082207 h 3082207"/>
            <a:gd name="csX35" fmla="*/ 5831241 w 10023366"/>
            <a:gd name="csY35" fmla="*/ 3082207 h 3082207"/>
            <a:gd name="csX36" fmla="*/ 5041163 w 10023366"/>
            <a:gd name="csY36" fmla="*/ 3082207 h 3082207"/>
            <a:gd name="csX37" fmla="*/ 4251086 w 10023366"/>
            <a:gd name="csY37" fmla="*/ 3082207 h 3082207"/>
            <a:gd name="csX38" fmla="*/ 3461009 w 10023366"/>
            <a:gd name="csY38" fmla="*/ 3082207 h 3082207"/>
            <a:gd name="csX39" fmla="*/ 3172101 w 10023366"/>
            <a:gd name="csY39" fmla="*/ 3082207 h 3082207"/>
            <a:gd name="csX40" fmla="*/ 2382023 w 10023366"/>
            <a:gd name="csY40" fmla="*/ 3082207 h 3082207"/>
            <a:gd name="csX41" fmla="*/ 1892647 w 10023366"/>
            <a:gd name="csY41" fmla="*/ 3082207 h 3082207"/>
            <a:gd name="csX42" fmla="*/ 1403271 w 10023366"/>
            <a:gd name="csY42" fmla="*/ 3082207 h 3082207"/>
            <a:gd name="csX43" fmla="*/ 913895 w 10023366"/>
            <a:gd name="csY43" fmla="*/ 3082207 h 3082207"/>
            <a:gd name="csX44" fmla="*/ 0 w 10023366"/>
            <a:gd name="csY44" fmla="*/ 3082207 h 3082207"/>
            <a:gd name="csX45" fmla="*/ 0 w 10023366"/>
            <a:gd name="csY45" fmla="*/ 2506862 h 3082207"/>
            <a:gd name="csX46" fmla="*/ 0 w 10023366"/>
            <a:gd name="csY46" fmla="*/ 1962338 h 3082207"/>
            <a:gd name="csX47" fmla="*/ 0 w 10023366"/>
            <a:gd name="csY47" fmla="*/ 1479459 h 3082207"/>
            <a:gd name="csX48" fmla="*/ 0 w 10023366"/>
            <a:gd name="csY48" fmla="*/ 1058224 h 3082207"/>
            <a:gd name="csX49" fmla="*/ 0 w 10023366"/>
            <a:gd name="csY49" fmla="*/ 544523 h 3082207"/>
            <a:gd name="csX50" fmla="*/ 0 w 10023366"/>
            <a:gd name="csY50" fmla="*/ 0 h 3082207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  <a:cxn ang="0">
              <a:pos x="csX47" y="csY47"/>
            </a:cxn>
            <a:cxn ang="0">
              <a:pos x="csX48" y="csY48"/>
            </a:cxn>
            <a:cxn ang="0">
              <a:pos x="csX49" y="csY49"/>
            </a:cxn>
            <a:cxn ang="0">
              <a:pos x="csX50" y="csY50"/>
            </a:cxn>
          </a:cxnLst>
          <a:rect l="l" t="t" r="r" b="b"/>
          <a:pathLst>
            <a:path w="10023366" h="3082207" extrusionOk="0">
              <a:moveTo>
                <a:pt x="0" y="0"/>
              </a:moveTo>
              <a:cubicBezTo>
                <a:pt x="74737" y="-23175"/>
                <a:pt x="229723" y="11499"/>
                <a:pt x="288909" y="0"/>
              </a:cubicBezTo>
              <a:cubicBezTo>
                <a:pt x="348095" y="-11499"/>
                <a:pt x="499163" y="33986"/>
                <a:pt x="577818" y="0"/>
              </a:cubicBezTo>
              <a:cubicBezTo>
                <a:pt x="656473" y="-33986"/>
                <a:pt x="778152" y="27606"/>
                <a:pt x="966960" y="0"/>
              </a:cubicBezTo>
              <a:cubicBezTo>
                <a:pt x="1155768" y="-27606"/>
                <a:pt x="1112105" y="16166"/>
                <a:pt x="1255869" y="0"/>
              </a:cubicBezTo>
              <a:cubicBezTo>
                <a:pt x="1399633" y="-16166"/>
                <a:pt x="1710280" y="31026"/>
                <a:pt x="1845479" y="0"/>
              </a:cubicBezTo>
              <a:cubicBezTo>
                <a:pt x="1980678" y="-31026"/>
                <a:pt x="2073653" y="33209"/>
                <a:pt x="2134387" y="0"/>
              </a:cubicBezTo>
              <a:cubicBezTo>
                <a:pt x="2195121" y="-33209"/>
                <a:pt x="2357189" y="255"/>
                <a:pt x="2523530" y="0"/>
              </a:cubicBezTo>
              <a:cubicBezTo>
                <a:pt x="2689871" y="-255"/>
                <a:pt x="2866556" y="56021"/>
                <a:pt x="3113140" y="0"/>
              </a:cubicBezTo>
              <a:cubicBezTo>
                <a:pt x="3359724" y="-56021"/>
                <a:pt x="3402384" y="20369"/>
                <a:pt x="3502282" y="0"/>
              </a:cubicBezTo>
              <a:cubicBezTo>
                <a:pt x="3602180" y="-20369"/>
                <a:pt x="3728122" y="31217"/>
                <a:pt x="3791191" y="0"/>
              </a:cubicBezTo>
              <a:cubicBezTo>
                <a:pt x="3854260" y="-31217"/>
                <a:pt x="4306207" y="12911"/>
                <a:pt x="4481034" y="0"/>
              </a:cubicBezTo>
              <a:cubicBezTo>
                <a:pt x="4655861" y="-12911"/>
                <a:pt x="4988173" y="8225"/>
                <a:pt x="5170878" y="0"/>
              </a:cubicBezTo>
              <a:cubicBezTo>
                <a:pt x="5353583" y="-8225"/>
                <a:pt x="5550721" y="30907"/>
                <a:pt x="5660254" y="0"/>
              </a:cubicBezTo>
              <a:cubicBezTo>
                <a:pt x="5769787" y="-30907"/>
                <a:pt x="6074572" y="46107"/>
                <a:pt x="6450331" y="0"/>
              </a:cubicBezTo>
              <a:cubicBezTo>
                <a:pt x="6826090" y="-46107"/>
                <a:pt x="6822923" y="22773"/>
                <a:pt x="7039941" y="0"/>
              </a:cubicBezTo>
              <a:cubicBezTo>
                <a:pt x="7256959" y="-22773"/>
                <a:pt x="7239537" y="29509"/>
                <a:pt x="7429083" y="0"/>
              </a:cubicBezTo>
              <a:cubicBezTo>
                <a:pt x="7618629" y="-29509"/>
                <a:pt x="7737278" y="44046"/>
                <a:pt x="8018693" y="0"/>
              </a:cubicBezTo>
              <a:cubicBezTo>
                <a:pt x="8300108" y="-44046"/>
                <a:pt x="8433818" y="87082"/>
                <a:pt x="8808770" y="0"/>
              </a:cubicBezTo>
              <a:cubicBezTo>
                <a:pt x="9183722" y="-87082"/>
                <a:pt x="9045560" y="14347"/>
                <a:pt x="9197912" y="0"/>
              </a:cubicBezTo>
              <a:cubicBezTo>
                <a:pt x="9350264" y="-14347"/>
                <a:pt x="9706879" y="24231"/>
                <a:pt x="10023366" y="0"/>
              </a:cubicBezTo>
              <a:cubicBezTo>
                <a:pt x="10085667" y="117767"/>
                <a:pt x="9980329" y="301825"/>
                <a:pt x="10023366" y="575345"/>
              </a:cubicBezTo>
              <a:cubicBezTo>
                <a:pt x="10066403" y="848865"/>
                <a:pt x="10017247" y="879267"/>
                <a:pt x="10023366" y="996580"/>
              </a:cubicBezTo>
              <a:cubicBezTo>
                <a:pt x="10029485" y="1113894"/>
                <a:pt x="9999450" y="1304052"/>
                <a:pt x="10023366" y="1571926"/>
              </a:cubicBezTo>
              <a:cubicBezTo>
                <a:pt x="10047282" y="1839800"/>
                <a:pt x="9996900" y="1909588"/>
                <a:pt x="10023366" y="2116449"/>
              </a:cubicBezTo>
              <a:cubicBezTo>
                <a:pt x="10049832" y="2323310"/>
                <a:pt x="9950024" y="2825219"/>
                <a:pt x="10023366" y="3082207"/>
              </a:cubicBezTo>
              <a:cubicBezTo>
                <a:pt x="9891030" y="3095750"/>
                <a:pt x="9795126" y="3056928"/>
                <a:pt x="9634224" y="3082207"/>
              </a:cubicBezTo>
              <a:cubicBezTo>
                <a:pt x="9473322" y="3107486"/>
                <a:pt x="9406838" y="3081843"/>
                <a:pt x="9345315" y="3082207"/>
              </a:cubicBezTo>
              <a:cubicBezTo>
                <a:pt x="9283792" y="3082571"/>
                <a:pt x="8970016" y="3045182"/>
                <a:pt x="8855939" y="3082207"/>
              </a:cubicBezTo>
              <a:cubicBezTo>
                <a:pt x="8741862" y="3119232"/>
                <a:pt x="8561792" y="3082149"/>
                <a:pt x="8366563" y="3082207"/>
              </a:cubicBezTo>
              <a:cubicBezTo>
                <a:pt x="8171334" y="3082265"/>
                <a:pt x="8220989" y="3048068"/>
                <a:pt x="8077654" y="3082207"/>
              </a:cubicBezTo>
              <a:cubicBezTo>
                <a:pt x="7934319" y="3116346"/>
                <a:pt x="7833931" y="3062047"/>
                <a:pt x="7688511" y="3082207"/>
              </a:cubicBezTo>
              <a:cubicBezTo>
                <a:pt x="7543091" y="3102367"/>
                <a:pt x="7427985" y="3070129"/>
                <a:pt x="7299369" y="3082207"/>
              </a:cubicBezTo>
              <a:cubicBezTo>
                <a:pt x="7170753" y="3094285"/>
                <a:pt x="7076469" y="3078847"/>
                <a:pt x="6910226" y="3082207"/>
              </a:cubicBezTo>
              <a:cubicBezTo>
                <a:pt x="6743983" y="3085567"/>
                <a:pt x="6406126" y="3028785"/>
                <a:pt x="6120149" y="3082207"/>
              </a:cubicBezTo>
              <a:cubicBezTo>
                <a:pt x="5834172" y="3135629"/>
                <a:pt x="5909889" y="3056199"/>
                <a:pt x="5831241" y="3082207"/>
              </a:cubicBezTo>
              <a:cubicBezTo>
                <a:pt x="5752593" y="3108215"/>
                <a:pt x="5364047" y="2994712"/>
                <a:pt x="5041163" y="3082207"/>
              </a:cubicBezTo>
              <a:cubicBezTo>
                <a:pt x="4718279" y="3169702"/>
                <a:pt x="4513345" y="3046094"/>
                <a:pt x="4251086" y="3082207"/>
              </a:cubicBezTo>
              <a:cubicBezTo>
                <a:pt x="3988827" y="3118320"/>
                <a:pt x="3682689" y="3035598"/>
                <a:pt x="3461009" y="3082207"/>
              </a:cubicBezTo>
              <a:cubicBezTo>
                <a:pt x="3239329" y="3128816"/>
                <a:pt x="3253842" y="3062070"/>
                <a:pt x="3172101" y="3082207"/>
              </a:cubicBezTo>
              <a:cubicBezTo>
                <a:pt x="3090360" y="3102344"/>
                <a:pt x="2706487" y="3019638"/>
                <a:pt x="2382023" y="3082207"/>
              </a:cubicBezTo>
              <a:cubicBezTo>
                <a:pt x="2057559" y="3144776"/>
                <a:pt x="2025003" y="3075064"/>
                <a:pt x="1892647" y="3082207"/>
              </a:cubicBezTo>
              <a:cubicBezTo>
                <a:pt x="1760291" y="3089350"/>
                <a:pt x="1530236" y="3069844"/>
                <a:pt x="1403271" y="3082207"/>
              </a:cubicBezTo>
              <a:cubicBezTo>
                <a:pt x="1276306" y="3094570"/>
                <a:pt x="1101751" y="3032688"/>
                <a:pt x="913895" y="3082207"/>
              </a:cubicBezTo>
              <a:cubicBezTo>
                <a:pt x="726039" y="3131726"/>
                <a:pt x="247488" y="2973208"/>
                <a:pt x="0" y="3082207"/>
              </a:cubicBezTo>
              <a:cubicBezTo>
                <a:pt x="-8005" y="2820332"/>
                <a:pt x="36616" y="2786998"/>
                <a:pt x="0" y="2506862"/>
              </a:cubicBezTo>
              <a:cubicBezTo>
                <a:pt x="-36616" y="2226726"/>
                <a:pt x="60695" y="2183502"/>
                <a:pt x="0" y="1962338"/>
              </a:cubicBezTo>
              <a:cubicBezTo>
                <a:pt x="-60695" y="1741174"/>
                <a:pt x="46874" y="1711621"/>
                <a:pt x="0" y="1479459"/>
              </a:cubicBezTo>
              <a:cubicBezTo>
                <a:pt x="-46874" y="1247297"/>
                <a:pt x="16793" y="1185791"/>
                <a:pt x="0" y="1058224"/>
              </a:cubicBezTo>
              <a:cubicBezTo>
                <a:pt x="-16793" y="930657"/>
                <a:pt x="53201" y="714555"/>
                <a:pt x="0" y="544523"/>
              </a:cubicBezTo>
              <a:cubicBezTo>
                <a:pt x="-53201" y="374491"/>
                <a:pt x="3440" y="185759"/>
                <a:pt x="0" y="0"/>
              </a:cubicBezTo>
              <a:close/>
            </a:path>
          </a:pathLst>
        </a:custGeom>
        <a:noFill/>
        <a:ln w="127000" cmpd="thickThin">
          <a:solidFill>
            <a:srgbClr val="FF0000"/>
          </a:solidFill>
          <a:extLst>
            <a:ext uri="{C807C97D-BFC1-408E-A445-0C87EB9F89A2}">
              <ask:lineSketchStyleProps xmlns:ask="http://schemas.microsoft.com/office/drawing/2018/sketchyshapes" sd="2737183560">
                <a:prstGeom prst="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oneCellAnchor>
    <xdr:from>
      <xdr:col>23</xdr:col>
      <xdr:colOff>220980</xdr:colOff>
      <xdr:row>83</xdr:row>
      <xdr:rowOff>81281</xdr:rowOff>
    </xdr:from>
    <xdr:ext cx="3588931" cy="764540"/>
    <xdr:sp macro="" textlink="">
      <xdr:nvSpPr>
        <xdr:cNvPr id="15" name="Tekstvak 14">
          <a:extLst>
            <a:ext uri="{FF2B5EF4-FFF2-40B4-BE49-F238E27FC236}">
              <a16:creationId xmlns:a16="http://schemas.microsoft.com/office/drawing/2014/main" id="{139D50C3-DC69-4FC7-808B-6B79B764E72C}"/>
            </a:ext>
          </a:extLst>
        </xdr:cNvPr>
        <xdr:cNvSpPr txBox="1"/>
      </xdr:nvSpPr>
      <xdr:spPr>
        <a:xfrm>
          <a:off x="16337280" y="22110701"/>
          <a:ext cx="3588931" cy="7645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3600">
              <a:latin typeface="Aptos Slab ExtraBold" panose="020B0004020202020204" pitchFamily="34" charset="0"/>
            </a:rPr>
            <a:t>Dit heb</a:t>
          </a:r>
          <a:r>
            <a:rPr lang="nl-NL" sz="3600" baseline="0">
              <a:latin typeface="Aptos Slab ExtraBold" panose="020B0004020202020204" pitchFamily="34" charset="0"/>
            </a:rPr>
            <a:t> ik nodig:</a:t>
          </a:r>
        </a:p>
        <a:p>
          <a:endParaRPr lang="nl-NL" sz="3600">
            <a:latin typeface="Aptos Slab ExtraBold" panose="020B0004020202020204" pitchFamily="34" charset="0"/>
          </a:endParaRPr>
        </a:p>
      </xdr:txBody>
    </xdr:sp>
    <xdr:clientData/>
  </xdr:oneCellAnchor>
  <xdr:twoCellAnchor>
    <xdr:from>
      <xdr:col>5</xdr:col>
      <xdr:colOff>60960</xdr:colOff>
      <xdr:row>3</xdr:row>
      <xdr:rowOff>193040</xdr:rowOff>
    </xdr:from>
    <xdr:to>
      <xdr:col>40</xdr:col>
      <xdr:colOff>609600</xdr:colOff>
      <xdr:row>28</xdr:row>
      <xdr:rowOff>104140</xdr:rowOff>
    </xdr:to>
    <xdr:graphicFrame macro="">
      <xdr:nvGraphicFramePr>
        <xdr:cNvPr id="16" name="Grafiek 15">
          <a:extLst>
            <a:ext uri="{FF2B5EF4-FFF2-40B4-BE49-F238E27FC236}">
              <a16:creationId xmlns:a16="http://schemas.microsoft.com/office/drawing/2014/main" id="{0485B7DA-0389-4E58-BA08-88F2066E8F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546100</xdr:colOff>
      <xdr:row>32</xdr:row>
      <xdr:rowOff>60960</xdr:rowOff>
    </xdr:from>
    <xdr:to>
      <xdr:col>39</xdr:col>
      <xdr:colOff>495300</xdr:colOff>
      <xdr:row>38</xdr:row>
      <xdr:rowOff>203200</xdr:rowOff>
    </xdr:to>
    <xdr:sp macro="" textlink="">
      <xdr:nvSpPr>
        <xdr:cNvPr id="17" name="Rechthoek 16">
          <a:extLst>
            <a:ext uri="{FF2B5EF4-FFF2-40B4-BE49-F238E27FC236}">
              <a16:creationId xmlns:a16="http://schemas.microsoft.com/office/drawing/2014/main" id="{24D8599C-4813-4A4F-9DDD-EB3DC4585F0B}"/>
            </a:ext>
          </a:extLst>
        </xdr:cNvPr>
        <xdr:cNvSpPr/>
      </xdr:nvSpPr>
      <xdr:spPr>
        <a:xfrm>
          <a:off x="15473680" y="9745980"/>
          <a:ext cx="11059160" cy="1521460"/>
        </a:xfrm>
        <a:custGeom>
          <a:avLst/>
          <a:gdLst>
            <a:gd name="csX0" fmla="*/ 0 w 11059160"/>
            <a:gd name="csY0" fmla="*/ 0 h 1521460"/>
            <a:gd name="csX1" fmla="*/ 250286 w 11059160"/>
            <a:gd name="csY1" fmla="*/ 0 h 1521460"/>
            <a:gd name="csX2" fmla="*/ 500573 w 11059160"/>
            <a:gd name="csY2" fmla="*/ 0 h 1521460"/>
            <a:gd name="csX3" fmla="*/ 1082634 w 11059160"/>
            <a:gd name="csY3" fmla="*/ 0 h 1521460"/>
            <a:gd name="csX4" fmla="*/ 1885878 w 11059160"/>
            <a:gd name="csY4" fmla="*/ 0 h 1521460"/>
            <a:gd name="csX5" fmla="*/ 2357347 w 11059160"/>
            <a:gd name="csY5" fmla="*/ 0 h 1521460"/>
            <a:gd name="csX6" fmla="*/ 2939408 w 11059160"/>
            <a:gd name="csY6" fmla="*/ 0 h 1521460"/>
            <a:gd name="csX7" fmla="*/ 3410878 w 11059160"/>
            <a:gd name="csY7" fmla="*/ 0 h 1521460"/>
            <a:gd name="csX8" fmla="*/ 4103530 w 11059160"/>
            <a:gd name="csY8" fmla="*/ 0 h 1521460"/>
            <a:gd name="csX9" fmla="*/ 4464408 w 11059160"/>
            <a:gd name="csY9" fmla="*/ 0 h 1521460"/>
            <a:gd name="csX10" fmla="*/ 5157061 w 11059160"/>
            <a:gd name="csY10" fmla="*/ 0 h 1521460"/>
            <a:gd name="csX11" fmla="*/ 5628530 w 11059160"/>
            <a:gd name="csY11" fmla="*/ 0 h 1521460"/>
            <a:gd name="csX12" fmla="*/ 5989408 w 11059160"/>
            <a:gd name="csY12" fmla="*/ 0 h 1521460"/>
            <a:gd name="csX13" fmla="*/ 6460878 w 11059160"/>
            <a:gd name="csY13" fmla="*/ 0 h 1521460"/>
            <a:gd name="csX14" fmla="*/ 6932347 w 11059160"/>
            <a:gd name="csY14" fmla="*/ 0 h 1521460"/>
            <a:gd name="csX15" fmla="*/ 7293225 w 11059160"/>
            <a:gd name="csY15" fmla="*/ 0 h 1521460"/>
            <a:gd name="csX16" fmla="*/ 7543511 w 11059160"/>
            <a:gd name="csY16" fmla="*/ 0 h 1521460"/>
            <a:gd name="csX17" fmla="*/ 7904389 w 11059160"/>
            <a:gd name="csY17" fmla="*/ 0 h 1521460"/>
            <a:gd name="csX18" fmla="*/ 8265267 w 11059160"/>
            <a:gd name="csY18" fmla="*/ 0 h 1521460"/>
            <a:gd name="csX19" fmla="*/ 8626145 w 11059160"/>
            <a:gd name="csY19" fmla="*/ 0 h 1521460"/>
            <a:gd name="csX20" fmla="*/ 8987023 w 11059160"/>
            <a:gd name="csY20" fmla="*/ 0 h 1521460"/>
            <a:gd name="csX21" fmla="*/ 9569084 w 11059160"/>
            <a:gd name="csY21" fmla="*/ 0 h 1521460"/>
            <a:gd name="csX22" fmla="*/ 10151145 w 11059160"/>
            <a:gd name="csY22" fmla="*/ 0 h 1521460"/>
            <a:gd name="csX23" fmla="*/ 10401431 w 11059160"/>
            <a:gd name="csY23" fmla="*/ 0 h 1521460"/>
            <a:gd name="csX24" fmla="*/ 11059160 w 11059160"/>
            <a:gd name="csY24" fmla="*/ 0 h 1521460"/>
            <a:gd name="csX25" fmla="*/ 11059160 w 11059160"/>
            <a:gd name="csY25" fmla="*/ 476724 h 1521460"/>
            <a:gd name="csX26" fmla="*/ 11059160 w 11059160"/>
            <a:gd name="csY26" fmla="*/ 983877 h 1521460"/>
            <a:gd name="csX27" fmla="*/ 11059160 w 11059160"/>
            <a:gd name="csY27" fmla="*/ 1521460 h 1521460"/>
            <a:gd name="csX28" fmla="*/ 10587691 w 11059160"/>
            <a:gd name="csY28" fmla="*/ 1521460 h 1521460"/>
            <a:gd name="csX29" fmla="*/ 9784446 w 11059160"/>
            <a:gd name="csY29" fmla="*/ 1521460 h 1521460"/>
            <a:gd name="csX30" fmla="*/ 9534160 w 11059160"/>
            <a:gd name="csY30" fmla="*/ 1521460 h 1521460"/>
            <a:gd name="csX31" fmla="*/ 9173282 w 11059160"/>
            <a:gd name="csY31" fmla="*/ 1521460 h 1521460"/>
            <a:gd name="csX32" fmla="*/ 8812404 w 11059160"/>
            <a:gd name="csY32" fmla="*/ 1521460 h 1521460"/>
            <a:gd name="csX33" fmla="*/ 8451526 w 11059160"/>
            <a:gd name="csY33" fmla="*/ 1521460 h 1521460"/>
            <a:gd name="csX34" fmla="*/ 7869465 w 11059160"/>
            <a:gd name="csY34" fmla="*/ 1521460 h 1521460"/>
            <a:gd name="csX35" fmla="*/ 7287404 w 11059160"/>
            <a:gd name="csY35" fmla="*/ 1521460 h 1521460"/>
            <a:gd name="csX36" fmla="*/ 7037118 w 11059160"/>
            <a:gd name="csY36" fmla="*/ 1521460 h 1521460"/>
            <a:gd name="csX37" fmla="*/ 6455057 w 11059160"/>
            <a:gd name="csY37" fmla="*/ 1521460 h 1521460"/>
            <a:gd name="csX38" fmla="*/ 5651813 w 11059160"/>
            <a:gd name="csY38" fmla="*/ 1521460 h 1521460"/>
            <a:gd name="csX39" fmla="*/ 5180343 w 11059160"/>
            <a:gd name="csY39" fmla="*/ 1521460 h 1521460"/>
            <a:gd name="csX40" fmla="*/ 4377099 w 11059160"/>
            <a:gd name="csY40" fmla="*/ 1521460 h 1521460"/>
            <a:gd name="csX41" fmla="*/ 3684446 w 11059160"/>
            <a:gd name="csY41" fmla="*/ 1521460 h 1521460"/>
            <a:gd name="csX42" fmla="*/ 2991794 w 11059160"/>
            <a:gd name="csY42" fmla="*/ 1521460 h 1521460"/>
            <a:gd name="csX43" fmla="*/ 2520324 w 11059160"/>
            <a:gd name="csY43" fmla="*/ 1521460 h 1521460"/>
            <a:gd name="csX44" fmla="*/ 2270038 w 11059160"/>
            <a:gd name="csY44" fmla="*/ 1521460 h 1521460"/>
            <a:gd name="csX45" fmla="*/ 1687977 w 11059160"/>
            <a:gd name="csY45" fmla="*/ 1521460 h 1521460"/>
            <a:gd name="csX46" fmla="*/ 1105916 w 11059160"/>
            <a:gd name="csY46" fmla="*/ 1521460 h 1521460"/>
            <a:gd name="csX47" fmla="*/ 523855 w 11059160"/>
            <a:gd name="csY47" fmla="*/ 1521460 h 1521460"/>
            <a:gd name="csX48" fmla="*/ 0 w 11059160"/>
            <a:gd name="csY48" fmla="*/ 1521460 h 1521460"/>
            <a:gd name="csX49" fmla="*/ 0 w 11059160"/>
            <a:gd name="csY49" fmla="*/ 1044736 h 1521460"/>
            <a:gd name="csX50" fmla="*/ 0 w 11059160"/>
            <a:gd name="csY50" fmla="*/ 583226 h 1521460"/>
            <a:gd name="csX51" fmla="*/ 0 w 11059160"/>
            <a:gd name="csY51" fmla="*/ 0 h 1521460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  <a:cxn ang="0">
              <a:pos x="csX47" y="csY47"/>
            </a:cxn>
            <a:cxn ang="0">
              <a:pos x="csX48" y="csY48"/>
            </a:cxn>
            <a:cxn ang="0">
              <a:pos x="csX49" y="csY49"/>
            </a:cxn>
            <a:cxn ang="0">
              <a:pos x="csX50" y="csY50"/>
            </a:cxn>
            <a:cxn ang="0">
              <a:pos x="csX51" y="csY51"/>
            </a:cxn>
          </a:cxnLst>
          <a:rect l="l" t="t" r="r" b="b"/>
          <a:pathLst>
            <a:path w="11059160" h="1521460" extrusionOk="0">
              <a:moveTo>
                <a:pt x="0" y="0"/>
              </a:moveTo>
              <a:cubicBezTo>
                <a:pt x="113266" y="-11556"/>
                <a:pt x="145598" y="17643"/>
                <a:pt x="250286" y="0"/>
              </a:cubicBezTo>
              <a:cubicBezTo>
                <a:pt x="354974" y="-17643"/>
                <a:pt x="404893" y="22770"/>
                <a:pt x="500573" y="0"/>
              </a:cubicBezTo>
              <a:cubicBezTo>
                <a:pt x="596253" y="-22770"/>
                <a:pt x="806285" y="53772"/>
                <a:pt x="1082634" y="0"/>
              </a:cubicBezTo>
              <a:cubicBezTo>
                <a:pt x="1358983" y="-53772"/>
                <a:pt x="1540130" y="44128"/>
                <a:pt x="1885878" y="0"/>
              </a:cubicBezTo>
              <a:cubicBezTo>
                <a:pt x="2231626" y="-44128"/>
                <a:pt x="2132647" y="26128"/>
                <a:pt x="2357347" y="0"/>
              </a:cubicBezTo>
              <a:cubicBezTo>
                <a:pt x="2582047" y="-26128"/>
                <a:pt x="2724692" y="65554"/>
                <a:pt x="2939408" y="0"/>
              </a:cubicBezTo>
              <a:cubicBezTo>
                <a:pt x="3154124" y="-65554"/>
                <a:pt x="3279641" y="11906"/>
                <a:pt x="3410878" y="0"/>
              </a:cubicBezTo>
              <a:cubicBezTo>
                <a:pt x="3542115" y="-11906"/>
                <a:pt x="3777887" y="1486"/>
                <a:pt x="4103530" y="0"/>
              </a:cubicBezTo>
              <a:cubicBezTo>
                <a:pt x="4429173" y="-1486"/>
                <a:pt x="4350988" y="14275"/>
                <a:pt x="4464408" y="0"/>
              </a:cubicBezTo>
              <a:cubicBezTo>
                <a:pt x="4577828" y="-14275"/>
                <a:pt x="4819586" y="71788"/>
                <a:pt x="5157061" y="0"/>
              </a:cubicBezTo>
              <a:cubicBezTo>
                <a:pt x="5494536" y="-71788"/>
                <a:pt x="5452634" y="54170"/>
                <a:pt x="5628530" y="0"/>
              </a:cubicBezTo>
              <a:cubicBezTo>
                <a:pt x="5804426" y="-54170"/>
                <a:pt x="5895219" y="321"/>
                <a:pt x="5989408" y="0"/>
              </a:cubicBezTo>
              <a:cubicBezTo>
                <a:pt x="6083597" y="-321"/>
                <a:pt x="6302085" y="15638"/>
                <a:pt x="6460878" y="0"/>
              </a:cubicBezTo>
              <a:cubicBezTo>
                <a:pt x="6619671" y="-15638"/>
                <a:pt x="6808664" y="49979"/>
                <a:pt x="6932347" y="0"/>
              </a:cubicBezTo>
              <a:cubicBezTo>
                <a:pt x="7056030" y="-49979"/>
                <a:pt x="7141238" y="24781"/>
                <a:pt x="7293225" y="0"/>
              </a:cubicBezTo>
              <a:cubicBezTo>
                <a:pt x="7445212" y="-24781"/>
                <a:pt x="7489948" y="20269"/>
                <a:pt x="7543511" y="0"/>
              </a:cubicBezTo>
              <a:cubicBezTo>
                <a:pt x="7597074" y="-20269"/>
                <a:pt x="7791985" y="31187"/>
                <a:pt x="7904389" y="0"/>
              </a:cubicBezTo>
              <a:cubicBezTo>
                <a:pt x="8016793" y="-31187"/>
                <a:pt x="8141581" y="23804"/>
                <a:pt x="8265267" y="0"/>
              </a:cubicBezTo>
              <a:cubicBezTo>
                <a:pt x="8388953" y="-23804"/>
                <a:pt x="8484006" y="22422"/>
                <a:pt x="8626145" y="0"/>
              </a:cubicBezTo>
              <a:cubicBezTo>
                <a:pt x="8768284" y="-22422"/>
                <a:pt x="8834042" y="2153"/>
                <a:pt x="8987023" y="0"/>
              </a:cubicBezTo>
              <a:cubicBezTo>
                <a:pt x="9140004" y="-2153"/>
                <a:pt x="9428822" y="62575"/>
                <a:pt x="9569084" y="0"/>
              </a:cubicBezTo>
              <a:cubicBezTo>
                <a:pt x="9709346" y="-62575"/>
                <a:pt x="10024927" y="11570"/>
                <a:pt x="10151145" y="0"/>
              </a:cubicBezTo>
              <a:cubicBezTo>
                <a:pt x="10277363" y="-11570"/>
                <a:pt x="10346153" y="7614"/>
                <a:pt x="10401431" y="0"/>
              </a:cubicBezTo>
              <a:cubicBezTo>
                <a:pt x="10456709" y="-7614"/>
                <a:pt x="10910463" y="78112"/>
                <a:pt x="11059160" y="0"/>
              </a:cubicBezTo>
              <a:cubicBezTo>
                <a:pt x="11096167" y="113125"/>
                <a:pt x="11054470" y="358001"/>
                <a:pt x="11059160" y="476724"/>
              </a:cubicBezTo>
              <a:cubicBezTo>
                <a:pt x="11063850" y="595447"/>
                <a:pt x="11047679" y="823021"/>
                <a:pt x="11059160" y="983877"/>
              </a:cubicBezTo>
              <a:cubicBezTo>
                <a:pt x="11070641" y="1144733"/>
                <a:pt x="11049444" y="1359916"/>
                <a:pt x="11059160" y="1521460"/>
              </a:cubicBezTo>
              <a:cubicBezTo>
                <a:pt x="10834656" y="1555859"/>
                <a:pt x="10820575" y="1491699"/>
                <a:pt x="10587691" y="1521460"/>
              </a:cubicBezTo>
              <a:cubicBezTo>
                <a:pt x="10354807" y="1551221"/>
                <a:pt x="10078953" y="1483480"/>
                <a:pt x="9784446" y="1521460"/>
              </a:cubicBezTo>
              <a:cubicBezTo>
                <a:pt x="9489940" y="1559440"/>
                <a:pt x="9630608" y="1499472"/>
                <a:pt x="9534160" y="1521460"/>
              </a:cubicBezTo>
              <a:cubicBezTo>
                <a:pt x="9437712" y="1543448"/>
                <a:pt x="9297969" y="1481915"/>
                <a:pt x="9173282" y="1521460"/>
              </a:cubicBezTo>
              <a:cubicBezTo>
                <a:pt x="9048595" y="1561005"/>
                <a:pt x="8906864" y="1500821"/>
                <a:pt x="8812404" y="1521460"/>
              </a:cubicBezTo>
              <a:cubicBezTo>
                <a:pt x="8717944" y="1542099"/>
                <a:pt x="8597076" y="1513803"/>
                <a:pt x="8451526" y="1521460"/>
              </a:cubicBezTo>
              <a:cubicBezTo>
                <a:pt x="8305976" y="1529117"/>
                <a:pt x="8065141" y="1512500"/>
                <a:pt x="7869465" y="1521460"/>
              </a:cubicBezTo>
              <a:cubicBezTo>
                <a:pt x="7673789" y="1530420"/>
                <a:pt x="7409533" y="1462516"/>
                <a:pt x="7287404" y="1521460"/>
              </a:cubicBezTo>
              <a:cubicBezTo>
                <a:pt x="7165275" y="1580404"/>
                <a:pt x="7151483" y="1503697"/>
                <a:pt x="7037118" y="1521460"/>
              </a:cubicBezTo>
              <a:cubicBezTo>
                <a:pt x="6922753" y="1539223"/>
                <a:pt x="6703692" y="1479885"/>
                <a:pt x="6455057" y="1521460"/>
              </a:cubicBezTo>
              <a:cubicBezTo>
                <a:pt x="6206422" y="1563035"/>
                <a:pt x="5984307" y="1517446"/>
                <a:pt x="5651813" y="1521460"/>
              </a:cubicBezTo>
              <a:cubicBezTo>
                <a:pt x="5319319" y="1525474"/>
                <a:pt x="5394950" y="1471945"/>
                <a:pt x="5180343" y="1521460"/>
              </a:cubicBezTo>
              <a:cubicBezTo>
                <a:pt x="4965736" y="1570975"/>
                <a:pt x="4641668" y="1486504"/>
                <a:pt x="4377099" y="1521460"/>
              </a:cubicBezTo>
              <a:cubicBezTo>
                <a:pt x="4112530" y="1556416"/>
                <a:pt x="3987194" y="1452874"/>
                <a:pt x="3684446" y="1521460"/>
              </a:cubicBezTo>
              <a:cubicBezTo>
                <a:pt x="3381698" y="1590046"/>
                <a:pt x="3203546" y="1445423"/>
                <a:pt x="2991794" y="1521460"/>
              </a:cubicBezTo>
              <a:cubicBezTo>
                <a:pt x="2780042" y="1597497"/>
                <a:pt x="2752800" y="1517003"/>
                <a:pt x="2520324" y="1521460"/>
              </a:cubicBezTo>
              <a:cubicBezTo>
                <a:pt x="2287848" y="1525917"/>
                <a:pt x="2361669" y="1510183"/>
                <a:pt x="2270038" y="1521460"/>
              </a:cubicBezTo>
              <a:cubicBezTo>
                <a:pt x="2178407" y="1532737"/>
                <a:pt x="1804433" y="1458380"/>
                <a:pt x="1687977" y="1521460"/>
              </a:cubicBezTo>
              <a:cubicBezTo>
                <a:pt x="1571521" y="1584540"/>
                <a:pt x="1342678" y="1476600"/>
                <a:pt x="1105916" y="1521460"/>
              </a:cubicBezTo>
              <a:cubicBezTo>
                <a:pt x="869154" y="1566320"/>
                <a:pt x="754603" y="1520506"/>
                <a:pt x="523855" y="1521460"/>
              </a:cubicBezTo>
              <a:cubicBezTo>
                <a:pt x="293107" y="1522414"/>
                <a:pt x="190991" y="1489958"/>
                <a:pt x="0" y="1521460"/>
              </a:cubicBezTo>
              <a:cubicBezTo>
                <a:pt x="-37843" y="1410121"/>
                <a:pt x="42752" y="1188330"/>
                <a:pt x="0" y="1044736"/>
              </a:cubicBezTo>
              <a:cubicBezTo>
                <a:pt x="-42752" y="901142"/>
                <a:pt x="557" y="755764"/>
                <a:pt x="0" y="583226"/>
              </a:cubicBezTo>
              <a:cubicBezTo>
                <a:pt x="-557" y="410688"/>
                <a:pt x="28386" y="267375"/>
                <a:pt x="0" y="0"/>
              </a:cubicBezTo>
              <a:close/>
            </a:path>
          </a:pathLst>
        </a:custGeom>
        <a:noFill/>
        <a:ln w="127000">
          <a:solidFill>
            <a:srgbClr val="00B0F0"/>
          </a:solidFill>
          <a:extLst>
            <a:ext uri="{C807C97D-BFC1-408E-A445-0C87EB9F89A2}">
              <ask:lineSketchStyleProps xmlns:ask="http://schemas.microsoft.com/office/drawing/2018/sketchyshapes" sd="681359694">
                <a:prstGeom prst="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oneCellAnchor>
    <xdr:from>
      <xdr:col>22</xdr:col>
      <xdr:colOff>208280</xdr:colOff>
      <xdr:row>32</xdr:row>
      <xdr:rowOff>91440</xdr:rowOff>
    </xdr:from>
    <xdr:ext cx="6746142" cy="1343660"/>
    <xdr:sp macro="" textlink="">
      <xdr:nvSpPr>
        <xdr:cNvPr id="18" name="Tekstvak 17">
          <a:extLst>
            <a:ext uri="{FF2B5EF4-FFF2-40B4-BE49-F238E27FC236}">
              <a16:creationId xmlns:a16="http://schemas.microsoft.com/office/drawing/2014/main" id="{00A95539-4B1C-4FF5-9125-57D8EA0B1417}"/>
            </a:ext>
          </a:extLst>
        </xdr:cNvPr>
        <xdr:cNvSpPr txBox="1"/>
      </xdr:nvSpPr>
      <xdr:spPr>
        <a:xfrm>
          <a:off x="15730220" y="9776460"/>
          <a:ext cx="6746142" cy="13436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4000" baseline="0"/>
            <a:t>Hoe goed kun je leren? </a:t>
          </a:r>
        </a:p>
        <a:p>
          <a:r>
            <a:rPr lang="nl-NL" sz="4000" baseline="0"/>
            <a:t>Geef jezelf een cijfer van 1 - 10:</a:t>
          </a:r>
        </a:p>
        <a:p>
          <a:endParaRPr lang="nl-NL" sz="4000"/>
        </a:p>
      </xdr:txBody>
    </xdr:sp>
    <xdr:clientData/>
  </xdr:oneCellAnchor>
  <xdr:twoCellAnchor>
    <xdr:from>
      <xdr:col>34</xdr:col>
      <xdr:colOff>20320</xdr:colOff>
      <xdr:row>21</xdr:row>
      <xdr:rowOff>160020</xdr:rowOff>
    </xdr:from>
    <xdr:to>
      <xdr:col>39</xdr:col>
      <xdr:colOff>520700</xdr:colOff>
      <xdr:row>26</xdr:row>
      <xdr:rowOff>2540</xdr:rowOff>
    </xdr:to>
    <xdr:sp macro="" textlink="">
      <xdr:nvSpPr>
        <xdr:cNvPr id="19" name="Tekstvak 18">
          <a:extLst>
            <a:ext uri="{FF2B5EF4-FFF2-40B4-BE49-F238E27FC236}">
              <a16:creationId xmlns:a16="http://schemas.microsoft.com/office/drawing/2014/main" id="{DDC983DB-36B1-418A-9889-F986934A3E9F}"/>
            </a:ext>
          </a:extLst>
        </xdr:cNvPr>
        <xdr:cNvSpPr txBox="1"/>
      </xdr:nvSpPr>
      <xdr:spPr>
        <a:xfrm>
          <a:off x="22857460" y="7475220"/>
          <a:ext cx="3700780" cy="88646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2200">
              <a:solidFill>
                <a:schemeClr val="tx1"/>
              </a:solidFill>
            </a:rPr>
            <a:t>score is één niveau onder de</a:t>
          </a:r>
          <a:r>
            <a:rPr lang="nl-NL" sz="2200" baseline="0">
              <a:solidFill>
                <a:schemeClr val="tx1"/>
              </a:solidFill>
            </a:rPr>
            <a:t> </a:t>
          </a:r>
        </a:p>
        <a:p>
          <a:r>
            <a:rPr lang="nl-NL" sz="2200" baseline="0">
              <a:solidFill>
                <a:schemeClr val="tx1"/>
              </a:solidFill>
            </a:rPr>
            <a:t>gemiddelde score = aandacht</a:t>
          </a:r>
          <a:endParaRPr lang="nl-NL" sz="22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276611</xdr:colOff>
      <xdr:row>99</xdr:row>
      <xdr:rowOff>157397</xdr:rowOff>
    </xdr:from>
    <xdr:to>
      <xdr:col>22</xdr:col>
      <xdr:colOff>307091</xdr:colOff>
      <xdr:row>114</xdr:row>
      <xdr:rowOff>15209</xdr:rowOff>
    </xdr:to>
    <xdr:sp macro="" textlink="">
      <xdr:nvSpPr>
        <xdr:cNvPr id="20" name="Rechthoek: afgeronde hoeken 19">
          <a:extLst>
            <a:ext uri="{FF2B5EF4-FFF2-40B4-BE49-F238E27FC236}">
              <a16:creationId xmlns:a16="http://schemas.microsoft.com/office/drawing/2014/main" id="{419C0352-5792-403E-A68C-6B5575F90B79}"/>
            </a:ext>
          </a:extLst>
        </xdr:cNvPr>
        <xdr:cNvSpPr/>
      </xdr:nvSpPr>
      <xdr:spPr>
        <a:xfrm rot="226963">
          <a:off x="6288791" y="26088257"/>
          <a:ext cx="9540240" cy="3515412"/>
        </a:xfrm>
        <a:custGeom>
          <a:avLst/>
          <a:gdLst>
            <a:gd name="csX0" fmla="*/ 0 w 9540240"/>
            <a:gd name="csY0" fmla="*/ 585914 h 3515412"/>
            <a:gd name="csX1" fmla="*/ 585914 w 9540240"/>
            <a:gd name="csY1" fmla="*/ 0 h 3515412"/>
            <a:gd name="csX2" fmla="*/ 932605 w 9540240"/>
            <a:gd name="csY2" fmla="*/ 0 h 3515412"/>
            <a:gd name="csX3" fmla="*/ 1614033 w 9540240"/>
            <a:gd name="csY3" fmla="*/ 0 h 3515412"/>
            <a:gd name="csX4" fmla="*/ 2211777 w 9540240"/>
            <a:gd name="csY4" fmla="*/ 0 h 3515412"/>
            <a:gd name="csX5" fmla="*/ 2976889 w 9540240"/>
            <a:gd name="csY5" fmla="*/ 0 h 3515412"/>
            <a:gd name="csX6" fmla="*/ 3742001 w 9540240"/>
            <a:gd name="csY6" fmla="*/ 0 h 3515412"/>
            <a:gd name="csX7" fmla="*/ 4423429 w 9540240"/>
            <a:gd name="csY7" fmla="*/ 0 h 3515412"/>
            <a:gd name="csX8" fmla="*/ 4937488 w 9540240"/>
            <a:gd name="csY8" fmla="*/ 0 h 3515412"/>
            <a:gd name="csX9" fmla="*/ 5367864 w 9540240"/>
            <a:gd name="csY9" fmla="*/ 0 h 3515412"/>
            <a:gd name="csX10" fmla="*/ 5965607 w 9540240"/>
            <a:gd name="csY10" fmla="*/ 0 h 3515412"/>
            <a:gd name="csX11" fmla="*/ 6479667 w 9540240"/>
            <a:gd name="csY11" fmla="*/ 0 h 3515412"/>
            <a:gd name="csX12" fmla="*/ 7077411 w 9540240"/>
            <a:gd name="csY12" fmla="*/ 0 h 3515412"/>
            <a:gd name="csX13" fmla="*/ 7424102 w 9540240"/>
            <a:gd name="csY13" fmla="*/ 0 h 3515412"/>
            <a:gd name="csX14" fmla="*/ 7770793 w 9540240"/>
            <a:gd name="csY14" fmla="*/ 0 h 3515412"/>
            <a:gd name="csX15" fmla="*/ 8954326 w 9540240"/>
            <a:gd name="csY15" fmla="*/ 0 h 3515412"/>
            <a:gd name="csX16" fmla="*/ 9540240 w 9540240"/>
            <a:gd name="csY16" fmla="*/ 585914 h 3515412"/>
            <a:gd name="csX17" fmla="*/ 9540240 w 9540240"/>
            <a:gd name="csY17" fmla="*/ 1148374 h 3515412"/>
            <a:gd name="csX18" fmla="*/ 9540240 w 9540240"/>
            <a:gd name="csY18" fmla="*/ 1663963 h 3515412"/>
            <a:gd name="csX19" fmla="*/ 9540240 w 9540240"/>
            <a:gd name="csY19" fmla="*/ 2273294 h 3515412"/>
            <a:gd name="csX20" fmla="*/ 9540240 w 9540240"/>
            <a:gd name="csY20" fmla="*/ 2929498 h 3515412"/>
            <a:gd name="csX21" fmla="*/ 8954326 w 9540240"/>
            <a:gd name="csY21" fmla="*/ 3515412 h 3515412"/>
            <a:gd name="csX22" fmla="*/ 8356582 w 9540240"/>
            <a:gd name="csY22" fmla="*/ 3515412 h 3515412"/>
            <a:gd name="csX23" fmla="*/ 7842523 w 9540240"/>
            <a:gd name="csY23" fmla="*/ 3515412 h 3515412"/>
            <a:gd name="csX24" fmla="*/ 7161095 w 9540240"/>
            <a:gd name="csY24" fmla="*/ 3515412 h 3515412"/>
            <a:gd name="csX25" fmla="*/ 6814404 w 9540240"/>
            <a:gd name="csY25" fmla="*/ 3515412 h 3515412"/>
            <a:gd name="csX26" fmla="*/ 6384028 w 9540240"/>
            <a:gd name="csY26" fmla="*/ 3515412 h 3515412"/>
            <a:gd name="csX27" fmla="*/ 5786284 w 9540240"/>
            <a:gd name="csY27" fmla="*/ 3515412 h 3515412"/>
            <a:gd name="csX28" fmla="*/ 5439593 w 9540240"/>
            <a:gd name="csY28" fmla="*/ 3515412 h 3515412"/>
            <a:gd name="csX29" fmla="*/ 4841849 w 9540240"/>
            <a:gd name="csY29" fmla="*/ 3515412 h 3515412"/>
            <a:gd name="csX30" fmla="*/ 4495158 w 9540240"/>
            <a:gd name="csY30" fmla="*/ 3515412 h 3515412"/>
            <a:gd name="csX31" fmla="*/ 3897414 w 9540240"/>
            <a:gd name="csY31" fmla="*/ 3515412 h 3515412"/>
            <a:gd name="csX32" fmla="*/ 3299670 w 9540240"/>
            <a:gd name="csY32" fmla="*/ 3515412 h 3515412"/>
            <a:gd name="csX33" fmla="*/ 2618243 w 9540240"/>
            <a:gd name="csY33" fmla="*/ 3515412 h 3515412"/>
            <a:gd name="csX34" fmla="*/ 2104183 w 9540240"/>
            <a:gd name="csY34" fmla="*/ 3515412 h 3515412"/>
            <a:gd name="csX35" fmla="*/ 1506439 w 9540240"/>
            <a:gd name="csY35" fmla="*/ 3515412 h 3515412"/>
            <a:gd name="csX36" fmla="*/ 585914 w 9540240"/>
            <a:gd name="csY36" fmla="*/ 3515412 h 3515412"/>
            <a:gd name="csX37" fmla="*/ 0 w 9540240"/>
            <a:gd name="csY37" fmla="*/ 2929498 h 3515412"/>
            <a:gd name="csX38" fmla="*/ 0 w 9540240"/>
            <a:gd name="csY38" fmla="*/ 2296730 h 3515412"/>
            <a:gd name="csX39" fmla="*/ 0 w 9540240"/>
            <a:gd name="csY39" fmla="*/ 1757706 h 3515412"/>
            <a:gd name="csX40" fmla="*/ 0 w 9540240"/>
            <a:gd name="csY40" fmla="*/ 1124938 h 3515412"/>
            <a:gd name="csX41" fmla="*/ 0 w 9540240"/>
            <a:gd name="csY41" fmla="*/ 585914 h 3515412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</a:cxnLst>
          <a:rect l="l" t="t" r="r" b="b"/>
          <a:pathLst>
            <a:path w="9540240" h="3515412" extrusionOk="0">
              <a:moveTo>
                <a:pt x="0" y="585914"/>
              </a:moveTo>
              <a:cubicBezTo>
                <a:pt x="-49330" y="343771"/>
                <a:pt x="291291" y="7745"/>
                <a:pt x="585914" y="0"/>
              </a:cubicBezTo>
              <a:cubicBezTo>
                <a:pt x="717214" y="-11899"/>
                <a:pt x="794082" y="33701"/>
                <a:pt x="932605" y="0"/>
              </a:cubicBezTo>
              <a:cubicBezTo>
                <a:pt x="1071128" y="-33701"/>
                <a:pt x="1291451" y="57432"/>
                <a:pt x="1614033" y="0"/>
              </a:cubicBezTo>
              <a:cubicBezTo>
                <a:pt x="1936615" y="-57432"/>
                <a:pt x="2058050" y="60688"/>
                <a:pt x="2211777" y="0"/>
              </a:cubicBezTo>
              <a:cubicBezTo>
                <a:pt x="2365504" y="-60688"/>
                <a:pt x="2667869" y="85298"/>
                <a:pt x="2976889" y="0"/>
              </a:cubicBezTo>
              <a:cubicBezTo>
                <a:pt x="3285909" y="-85298"/>
                <a:pt x="3415569" y="6174"/>
                <a:pt x="3742001" y="0"/>
              </a:cubicBezTo>
              <a:cubicBezTo>
                <a:pt x="4068433" y="-6174"/>
                <a:pt x="4147017" y="20603"/>
                <a:pt x="4423429" y="0"/>
              </a:cubicBezTo>
              <a:cubicBezTo>
                <a:pt x="4699841" y="-20603"/>
                <a:pt x="4780460" y="4125"/>
                <a:pt x="4937488" y="0"/>
              </a:cubicBezTo>
              <a:cubicBezTo>
                <a:pt x="5094516" y="-4125"/>
                <a:pt x="5182443" y="39620"/>
                <a:pt x="5367864" y="0"/>
              </a:cubicBezTo>
              <a:cubicBezTo>
                <a:pt x="5553285" y="-39620"/>
                <a:pt x="5771074" y="6530"/>
                <a:pt x="5965607" y="0"/>
              </a:cubicBezTo>
              <a:cubicBezTo>
                <a:pt x="6160140" y="-6530"/>
                <a:pt x="6356355" y="56362"/>
                <a:pt x="6479667" y="0"/>
              </a:cubicBezTo>
              <a:cubicBezTo>
                <a:pt x="6602979" y="-56362"/>
                <a:pt x="6781415" y="63843"/>
                <a:pt x="7077411" y="0"/>
              </a:cubicBezTo>
              <a:cubicBezTo>
                <a:pt x="7373407" y="-63843"/>
                <a:pt x="7347536" y="1558"/>
                <a:pt x="7424102" y="0"/>
              </a:cubicBezTo>
              <a:cubicBezTo>
                <a:pt x="7500668" y="-1558"/>
                <a:pt x="7654570" y="16773"/>
                <a:pt x="7770793" y="0"/>
              </a:cubicBezTo>
              <a:cubicBezTo>
                <a:pt x="7887016" y="-16773"/>
                <a:pt x="8431491" y="112358"/>
                <a:pt x="8954326" y="0"/>
              </a:cubicBezTo>
              <a:cubicBezTo>
                <a:pt x="9282931" y="-31161"/>
                <a:pt x="9554363" y="204485"/>
                <a:pt x="9540240" y="585914"/>
              </a:cubicBezTo>
              <a:cubicBezTo>
                <a:pt x="9562922" y="787704"/>
                <a:pt x="9539425" y="1013229"/>
                <a:pt x="9540240" y="1148374"/>
              </a:cubicBezTo>
              <a:cubicBezTo>
                <a:pt x="9541055" y="1283519"/>
                <a:pt x="9482958" y="1555164"/>
                <a:pt x="9540240" y="1663963"/>
              </a:cubicBezTo>
              <a:cubicBezTo>
                <a:pt x="9597522" y="1772762"/>
                <a:pt x="9536977" y="2058348"/>
                <a:pt x="9540240" y="2273294"/>
              </a:cubicBezTo>
              <a:cubicBezTo>
                <a:pt x="9543503" y="2488240"/>
                <a:pt x="9490247" y="2607868"/>
                <a:pt x="9540240" y="2929498"/>
              </a:cubicBezTo>
              <a:cubicBezTo>
                <a:pt x="9584060" y="3250883"/>
                <a:pt x="9296538" y="3539440"/>
                <a:pt x="8954326" y="3515412"/>
              </a:cubicBezTo>
              <a:cubicBezTo>
                <a:pt x="8721823" y="3531300"/>
                <a:pt x="8542241" y="3470594"/>
                <a:pt x="8356582" y="3515412"/>
              </a:cubicBezTo>
              <a:cubicBezTo>
                <a:pt x="8170923" y="3560230"/>
                <a:pt x="8007124" y="3496206"/>
                <a:pt x="7842523" y="3515412"/>
              </a:cubicBezTo>
              <a:cubicBezTo>
                <a:pt x="7677922" y="3534618"/>
                <a:pt x="7406758" y="3499669"/>
                <a:pt x="7161095" y="3515412"/>
              </a:cubicBezTo>
              <a:cubicBezTo>
                <a:pt x="6915432" y="3531155"/>
                <a:pt x="6967841" y="3478331"/>
                <a:pt x="6814404" y="3515412"/>
              </a:cubicBezTo>
              <a:cubicBezTo>
                <a:pt x="6660967" y="3552493"/>
                <a:pt x="6487276" y="3474398"/>
                <a:pt x="6384028" y="3515412"/>
              </a:cubicBezTo>
              <a:cubicBezTo>
                <a:pt x="6280780" y="3556426"/>
                <a:pt x="6080389" y="3483575"/>
                <a:pt x="5786284" y="3515412"/>
              </a:cubicBezTo>
              <a:cubicBezTo>
                <a:pt x="5492179" y="3547249"/>
                <a:pt x="5546730" y="3513218"/>
                <a:pt x="5439593" y="3515412"/>
              </a:cubicBezTo>
              <a:cubicBezTo>
                <a:pt x="5332456" y="3517606"/>
                <a:pt x="5020483" y="3508600"/>
                <a:pt x="4841849" y="3515412"/>
              </a:cubicBezTo>
              <a:cubicBezTo>
                <a:pt x="4663215" y="3522224"/>
                <a:pt x="4638615" y="3492181"/>
                <a:pt x="4495158" y="3515412"/>
              </a:cubicBezTo>
              <a:cubicBezTo>
                <a:pt x="4351701" y="3538643"/>
                <a:pt x="4176853" y="3507738"/>
                <a:pt x="3897414" y="3515412"/>
              </a:cubicBezTo>
              <a:cubicBezTo>
                <a:pt x="3617975" y="3523086"/>
                <a:pt x="3558600" y="3498603"/>
                <a:pt x="3299670" y="3515412"/>
              </a:cubicBezTo>
              <a:cubicBezTo>
                <a:pt x="3040740" y="3532221"/>
                <a:pt x="2791256" y="3458830"/>
                <a:pt x="2618243" y="3515412"/>
              </a:cubicBezTo>
              <a:cubicBezTo>
                <a:pt x="2445230" y="3571994"/>
                <a:pt x="2318770" y="3505592"/>
                <a:pt x="2104183" y="3515412"/>
              </a:cubicBezTo>
              <a:cubicBezTo>
                <a:pt x="1889596" y="3525232"/>
                <a:pt x="1787616" y="3467123"/>
                <a:pt x="1506439" y="3515412"/>
              </a:cubicBezTo>
              <a:cubicBezTo>
                <a:pt x="1225262" y="3563701"/>
                <a:pt x="817901" y="3464960"/>
                <a:pt x="585914" y="3515412"/>
              </a:cubicBezTo>
              <a:cubicBezTo>
                <a:pt x="252945" y="3437617"/>
                <a:pt x="24894" y="3304097"/>
                <a:pt x="0" y="2929498"/>
              </a:cubicBezTo>
              <a:cubicBezTo>
                <a:pt x="-71661" y="2786786"/>
                <a:pt x="11364" y="2603524"/>
                <a:pt x="0" y="2296730"/>
              </a:cubicBezTo>
              <a:cubicBezTo>
                <a:pt x="-11364" y="1989936"/>
                <a:pt x="29079" y="1964796"/>
                <a:pt x="0" y="1757706"/>
              </a:cubicBezTo>
              <a:cubicBezTo>
                <a:pt x="-29079" y="1550616"/>
                <a:pt x="26832" y="1431092"/>
                <a:pt x="0" y="1124938"/>
              </a:cubicBezTo>
              <a:cubicBezTo>
                <a:pt x="-26832" y="818784"/>
                <a:pt x="30543" y="774920"/>
                <a:pt x="0" y="585914"/>
              </a:cubicBezTo>
              <a:close/>
            </a:path>
          </a:pathLst>
        </a:custGeom>
        <a:noFill/>
        <a:ln w="127000">
          <a:prstDash val="sysDot"/>
          <a:extLst>
            <a:ext uri="{C807C97D-BFC1-408E-A445-0C87EB9F89A2}">
              <ask:lineSketchStyleProps xmlns:ask="http://schemas.microsoft.com/office/drawing/2018/sketchyshapes" sd="3453261900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twoCellAnchor editAs="oneCell">
    <xdr:from>
      <xdr:col>5</xdr:col>
      <xdr:colOff>342900</xdr:colOff>
      <xdr:row>148</xdr:row>
      <xdr:rowOff>60960</xdr:rowOff>
    </xdr:from>
    <xdr:to>
      <xdr:col>40</xdr:col>
      <xdr:colOff>355600</xdr:colOff>
      <xdr:row>248</xdr:row>
      <xdr:rowOff>106680</xdr:rowOff>
    </xdr:to>
    <xdr:pic>
      <xdr:nvPicPr>
        <xdr:cNvPr id="21" name="Afbeelding 20">
          <a:extLst>
            <a:ext uri="{FF2B5EF4-FFF2-40B4-BE49-F238E27FC236}">
              <a16:creationId xmlns:a16="http://schemas.microsoft.com/office/drawing/2014/main" id="{382BAC45-98C2-45CC-BFB0-7376924F52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25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5760720" y="38610540"/>
          <a:ext cx="21272500" cy="24429720"/>
        </a:xfrm>
        <a:prstGeom prst="rect">
          <a:avLst/>
        </a:prstGeom>
      </xdr:spPr>
    </xdr:pic>
    <xdr:clientData/>
  </xdr:twoCellAnchor>
  <xdr:twoCellAnchor>
    <xdr:from>
      <xdr:col>6</xdr:col>
      <xdr:colOff>21659</xdr:colOff>
      <xdr:row>86</xdr:row>
      <xdr:rowOff>5080</xdr:rowOff>
    </xdr:from>
    <xdr:to>
      <xdr:col>22</xdr:col>
      <xdr:colOff>110559</xdr:colOff>
      <xdr:row>98</xdr:row>
      <xdr:rowOff>30480</xdr:rowOff>
    </xdr:to>
    <xdr:sp macro="" textlink="">
      <xdr:nvSpPr>
        <xdr:cNvPr id="22" name="Rechthoek: afgeronde hoeken 21">
          <a:extLst>
            <a:ext uri="{FF2B5EF4-FFF2-40B4-BE49-F238E27FC236}">
              <a16:creationId xmlns:a16="http://schemas.microsoft.com/office/drawing/2014/main" id="{8BF80ABB-43E8-4C1F-8656-E182D4423940}"/>
            </a:ext>
          </a:extLst>
        </xdr:cNvPr>
        <xdr:cNvSpPr/>
      </xdr:nvSpPr>
      <xdr:spPr>
        <a:xfrm>
          <a:off x="6033839" y="22766020"/>
          <a:ext cx="9598660" cy="2951480"/>
        </a:xfrm>
        <a:custGeom>
          <a:avLst/>
          <a:gdLst>
            <a:gd name="csX0" fmla="*/ 0 w 9598660"/>
            <a:gd name="csY0" fmla="*/ 491923 h 2951480"/>
            <a:gd name="csX1" fmla="*/ 491923 w 9598660"/>
            <a:gd name="csY1" fmla="*/ 0 h 2951480"/>
            <a:gd name="csX2" fmla="*/ 807800 w 9598660"/>
            <a:gd name="csY2" fmla="*/ 0 h 2951480"/>
            <a:gd name="csX3" fmla="*/ 1468269 w 9598660"/>
            <a:gd name="csY3" fmla="*/ 0 h 2951480"/>
            <a:gd name="csX4" fmla="*/ 2042590 w 9598660"/>
            <a:gd name="csY4" fmla="*/ 0 h 2951480"/>
            <a:gd name="csX5" fmla="*/ 2789207 w 9598660"/>
            <a:gd name="csY5" fmla="*/ 0 h 2951480"/>
            <a:gd name="csX6" fmla="*/ 3535824 w 9598660"/>
            <a:gd name="csY6" fmla="*/ 0 h 2951480"/>
            <a:gd name="csX7" fmla="*/ 4196293 w 9598660"/>
            <a:gd name="csY7" fmla="*/ 0 h 2951480"/>
            <a:gd name="csX8" fmla="*/ 4684466 w 9598660"/>
            <a:gd name="csY8" fmla="*/ 0 h 2951480"/>
            <a:gd name="csX9" fmla="*/ 5086490 w 9598660"/>
            <a:gd name="csY9" fmla="*/ 0 h 2951480"/>
            <a:gd name="csX10" fmla="*/ 5660811 w 9598660"/>
            <a:gd name="csY10" fmla="*/ 0 h 2951480"/>
            <a:gd name="csX11" fmla="*/ 6148984 w 9598660"/>
            <a:gd name="csY11" fmla="*/ 0 h 2951480"/>
            <a:gd name="csX12" fmla="*/ 6723305 w 9598660"/>
            <a:gd name="csY12" fmla="*/ 0 h 2951480"/>
            <a:gd name="csX13" fmla="*/ 7039182 w 9598660"/>
            <a:gd name="csY13" fmla="*/ 0 h 2951480"/>
            <a:gd name="csX14" fmla="*/ 7355058 w 9598660"/>
            <a:gd name="csY14" fmla="*/ 0 h 2951480"/>
            <a:gd name="csX15" fmla="*/ 8015527 w 9598660"/>
            <a:gd name="csY15" fmla="*/ 0 h 2951480"/>
            <a:gd name="csX16" fmla="*/ 8589848 w 9598660"/>
            <a:gd name="csY16" fmla="*/ 0 h 2951480"/>
            <a:gd name="csX17" fmla="*/ 9106737 w 9598660"/>
            <a:gd name="csY17" fmla="*/ 0 h 2951480"/>
            <a:gd name="csX18" fmla="*/ 9598660 w 9598660"/>
            <a:gd name="csY18" fmla="*/ 491923 h 2951480"/>
            <a:gd name="csX19" fmla="*/ 9598660 w 9598660"/>
            <a:gd name="csY19" fmla="*/ 1003508 h 2951480"/>
            <a:gd name="csX20" fmla="*/ 9598660 w 9598660"/>
            <a:gd name="csY20" fmla="*/ 1456064 h 2951480"/>
            <a:gd name="csX21" fmla="*/ 9598660 w 9598660"/>
            <a:gd name="csY21" fmla="*/ 1928296 h 2951480"/>
            <a:gd name="csX22" fmla="*/ 9598660 w 9598660"/>
            <a:gd name="csY22" fmla="*/ 2459557 h 2951480"/>
            <a:gd name="csX23" fmla="*/ 9106737 w 9598660"/>
            <a:gd name="csY23" fmla="*/ 2951480 h 2951480"/>
            <a:gd name="csX24" fmla="*/ 8532416 w 9598660"/>
            <a:gd name="csY24" fmla="*/ 2951480 h 2951480"/>
            <a:gd name="csX25" fmla="*/ 8216540 w 9598660"/>
            <a:gd name="csY25" fmla="*/ 2951480 h 2951480"/>
            <a:gd name="csX26" fmla="*/ 7814515 w 9598660"/>
            <a:gd name="csY26" fmla="*/ 2951480 h 2951480"/>
            <a:gd name="csX27" fmla="*/ 7240194 w 9598660"/>
            <a:gd name="csY27" fmla="*/ 2951480 h 2951480"/>
            <a:gd name="csX28" fmla="*/ 6924317 w 9598660"/>
            <a:gd name="csY28" fmla="*/ 2951480 h 2951480"/>
            <a:gd name="csX29" fmla="*/ 6349997 w 9598660"/>
            <a:gd name="csY29" fmla="*/ 2951480 h 2951480"/>
            <a:gd name="csX30" fmla="*/ 6034120 w 9598660"/>
            <a:gd name="csY30" fmla="*/ 2951480 h 2951480"/>
            <a:gd name="csX31" fmla="*/ 5459799 w 9598660"/>
            <a:gd name="csY31" fmla="*/ 2951480 h 2951480"/>
            <a:gd name="csX32" fmla="*/ 4885478 w 9598660"/>
            <a:gd name="csY32" fmla="*/ 2951480 h 2951480"/>
            <a:gd name="csX33" fmla="*/ 4225009 w 9598660"/>
            <a:gd name="csY33" fmla="*/ 2951480 h 2951480"/>
            <a:gd name="csX34" fmla="*/ 3736836 w 9598660"/>
            <a:gd name="csY34" fmla="*/ 2951480 h 2951480"/>
            <a:gd name="csX35" fmla="*/ 3162515 w 9598660"/>
            <a:gd name="csY35" fmla="*/ 2951480 h 2951480"/>
            <a:gd name="csX36" fmla="*/ 2674343 w 9598660"/>
            <a:gd name="csY36" fmla="*/ 2951480 h 2951480"/>
            <a:gd name="csX37" fmla="*/ 2272318 w 9598660"/>
            <a:gd name="csY37" fmla="*/ 2951480 h 2951480"/>
            <a:gd name="csX38" fmla="*/ 1870293 w 9598660"/>
            <a:gd name="csY38" fmla="*/ 2951480 h 2951480"/>
            <a:gd name="csX39" fmla="*/ 1554417 w 9598660"/>
            <a:gd name="csY39" fmla="*/ 2951480 h 2951480"/>
            <a:gd name="csX40" fmla="*/ 1152392 w 9598660"/>
            <a:gd name="csY40" fmla="*/ 2951480 h 2951480"/>
            <a:gd name="csX41" fmla="*/ 491923 w 9598660"/>
            <a:gd name="csY41" fmla="*/ 2951480 h 2951480"/>
            <a:gd name="csX42" fmla="*/ 0 w 9598660"/>
            <a:gd name="csY42" fmla="*/ 2459557 h 2951480"/>
            <a:gd name="csX43" fmla="*/ 0 w 9598660"/>
            <a:gd name="csY43" fmla="*/ 2007001 h 2951480"/>
            <a:gd name="csX44" fmla="*/ 0 w 9598660"/>
            <a:gd name="csY44" fmla="*/ 1574122 h 2951480"/>
            <a:gd name="csX45" fmla="*/ 0 w 9598660"/>
            <a:gd name="csY45" fmla="*/ 1121566 h 2951480"/>
            <a:gd name="csX46" fmla="*/ 0 w 9598660"/>
            <a:gd name="csY46" fmla="*/ 491923 h 2951480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</a:cxnLst>
          <a:rect l="l" t="t" r="r" b="b"/>
          <a:pathLst>
            <a:path w="9598660" h="2951480" extrusionOk="0">
              <a:moveTo>
                <a:pt x="0" y="491923"/>
              </a:moveTo>
              <a:cubicBezTo>
                <a:pt x="-12878" y="241504"/>
                <a:pt x="242122" y="5850"/>
                <a:pt x="491923" y="0"/>
              </a:cubicBezTo>
              <a:cubicBezTo>
                <a:pt x="572130" y="-2988"/>
                <a:pt x="660014" y="35093"/>
                <a:pt x="807800" y="0"/>
              </a:cubicBezTo>
              <a:cubicBezTo>
                <a:pt x="955586" y="-35093"/>
                <a:pt x="1184452" y="25240"/>
                <a:pt x="1468269" y="0"/>
              </a:cubicBezTo>
              <a:cubicBezTo>
                <a:pt x="1752086" y="-25240"/>
                <a:pt x="1809978" y="8058"/>
                <a:pt x="2042590" y="0"/>
              </a:cubicBezTo>
              <a:cubicBezTo>
                <a:pt x="2275202" y="-8058"/>
                <a:pt x="2538731" y="81059"/>
                <a:pt x="2789207" y="0"/>
              </a:cubicBezTo>
              <a:cubicBezTo>
                <a:pt x="3039683" y="-81059"/>
                <a:pt x="3369869" y="56674"/>
                <a:pt x="3535824" y="0"/>
              </a:cubicBezTo>
              <a:cubicBezTo>
                <a:pt x="3701779" y="-56674"/>
                <a:pt x="4038797" y="36206"/>
                <a:pt x="4196293" y="0"/>
              </a:cubicBezTo>
              <a:cubicBezTo>
                <a:pt x="4353789" y="-36206"/>
                <a:pt x="4557800" y="49440"/>
                <a:pt x="4684466" y="0"/>
              </a:cubicBezTo>
              <a:cubicBezTo>
                <a:pt x="4811132" y="-49440"/>
                <a:pt x="4886170" y="44847"/>
                <a:pt x="5086490" y="0"/>
              </a:cubicBezTo>
              <a:cubicBezTo>
                <a:pt x="5286810" y="-44847"/>
                <a:pt x="5381995" y="3181"/>
                <a:pt x="5660811" y="0"/>
              </a:cubicBezTo>
              <a:cubicBezTo>
                <a:pt x="5939627" y="-3181"/>
                <a:pt x="5945969" y="18957"/>
                <a:pt x="6148984" y="0"/>
              </a:cubicBezTo>
              <a:cubicBezTo>
                <a:pt x="6351999" y="-18957"/>
                <a:pt x="6565247" y="51950"/>
                <a:pt x="6723305" y="0"/>
              </a:cubicBezTo>
              <a:cubicBezTo>
                <a:pt x="6881363" y="-51950"/>
                <a:pt x="6914447" y="22517"/>
                <a:pt x="7039182" y="0"/>
              </a:cubicBezTo>
              <a:cubicBezTo>
                <a:pt x="7163917" y="-22517"/>
                <a:pt x="7206200" y="32564"/>
                <a:pt x="7355058" y="0"/>
              </a:cubicBezTo>
              <a:cubicBezTo>
                <a:pt x="7503916" y="-32564"/>
                <a:pt x="7767435" y="5961"/>
                <a:pt x="8015527" y="0"/>
              </a:cubicBezTo>
              <a:cubicBezTo>
                <a:pt x="8263619" y="-5961"/>
                <a:pt x="8418370" y="68568"/>
                <a:pt x="8589848" y="0"/>
              </a:cubicBezTo>
              <a:cubicBezTo>
                <a:pt x="8761326" y="-68568"/>
                <a:pt x="8940620" y="55793"/>
                <a:pt x="9106737" y="0"/>
              </a:cubicBezTo>
              <a:cubicBezTo>
                <a:pt x="9337546" y="-17963"/>
                <a:pt x="9639528" y="198238"/>
                <a:pt x="9598660" y="491923"/>
              </a:cubicBezTo>
              <a:cubicBezTo>
                <a:pt x="9654104" y="620392"/>
                <a:pt x="9573689" y="811765"/>
                <a:pt x="9598660" y="1003508"/>
              </a:cubicBezTo>
              <a:cubicBezTo>
                <a:pt x="9623631" y="1195252"/>
                <a:pt x="9548320" y="1246374"/>
                <a:pt x="9598660" y="1456064"/>
              </a:cubicBezTo>
              <a:cubicBezTo>
                <a:pt x="9649000" y="1665754"/>
                <a:pt x="9542204" y="1727930"/>
                <a:pt x="9598660" y="1928296"/>
              </a:cubicBezTo>
              <a:cubicBezTo>
                <a:pt x="9655116" y="2128662"/>
                <a:pt x="9567238" y="2278850"/>
                <a:pt x="9598660" y="2459557"/>
              </a:cubicBezTo>
              <a:cubicBezTo>
                <a:pt x="9639432" y="2754044"/>
                <a:pt x="9342573" y="2882815"/>
                <a:pt x="9106737" y="2951480"/>
              </a:cubicBezTo>
              <a:cubicBezTo>
                <a:pt x="8863326" y="2963351"/>
                <a:pt x="8793096" y="2890423"/>
                <a:pt x="8532416" y="2951480"/>
              </a:cubicBezTo>
              <a:cubicBezTo>
                <a:pt x="8271736" y="3012537"/>
                <a:pt x="8369473" y="2932020"/>
                <a:pt x="8216540" y="2951480"/>
              </a:cubicBezTo>
              <a:cubicBezTo>
                <a:pt x="8063607" y="2970940"/>
                <a:pt x="8001737" y="2915154"/>
                <a:pt x="7814515" y="2951480"/>
              </a:cubicBezTo>
              <a:cubicBezTo>
                <a:pt x="7627294" y="2987806"/>
                <a:pt x="7364944" y="2907413"/>
                <a:pt x="7240194" y="2951480"/>
              </a:cubicBezTo>
              <a:cubicBezTo>
                <a:pt x="7115444" y="2995547"/>
                <a:pt x="7068089" y="2938499"/>
                <a:pt x="6924317" y="2951480"/>
              </a:cubicBezTo>
              <a:cubicBezTo>
                <a:pt x="6780545" y="2964461"/>
                <a:pt x="6529772" y="2913691"/>
                <a:pt x="6349997" y="2951480"/>
              </a:cubicBezTo>
              <a:cubicBezTo>
                <a:pt x="6170222" y="2989269"/>
                <a:pt x="6130050" y="2925265"/>
                <a:pt x="6034120" y="2951480"/>
              </a:cubicBezTo>
              <a:cubicBezTo>
                <a:pt x="5938190" y="2977695"/>
                <a:pt x="5619196" y="2946562"/>
                <a:pt x="5459799" y="2951480"/>
              </a:cubicBezTo>
              <a:cubicBezTo>
                <a:pt x="5300402" y="2956398"/>
                <a:pt x="5028237" y="2932940"/>
                <a:pt x="4885478" y="2951480"/>
              </a:cubicBezTo>
              <a:cubicBezTo>
                <a:pt x="4742719" y="2970020"/>
                <a:pt x="4546342" y="2918726"/>
                <a:pt x="4225009" y="2951480"/>
              </a:cubicBezTo>
              <a:cubicBezTo>
                <a:pt x="3903676" y="2984234"/>
                <a:pt x="3849345" y="2928996"/>
                <a:pt x="3736836" y="2951480"/>
              </a:cubicBezTo>
              <a:cubicBezTo>
                <a:pt x="3624327" y="2973964"/>
                <a:pt x="3376900" y="2925636"/>
                <a:pt x="3162515" y="2951480"/>
              </a:cubicBezTo>
              <a:cubicBezTo>
                <a:pt x="2948130" y="2977324"/>
                <a:pt x="2905850" y="2943868"/>
                <a:pt x="2674343" y="2951480"/>
              </a:cubicBezTo>
              <a:cubicBezTo>
                <a:pt x="2442836" y="2959092"/>
                <a:pt x="2469297" y="2947778"/>
                <a:pt x="2272318" y="2951480"/>
              </a:cubicBezTo>
              <a:cubicBezTo>
                <a:pt x="2075340" y="2955182"/>
                <a:pt x="2011846" y="2905003"/>
                <a:pt x="1870293" y="2951480"/>
              </a:cubicBezTo>
              <a:cubicBezTo>
                <a:pt x="1728740" y="2997957"/>
                <a:pt x="1707773" y="2919406"/>
                <a:pt x="1554417" y="2951480"/>
              </a:cubicBezTo>
              <a:cubicBezTo>
                <a:pt x="1401061" y="2983554"/>
                <a:pt x="1246044" y="2910992"/>
                <a:pt x="1152392" y="2951480"/>
              </a:cubicBezTo>
              <a:cubicBezTo>
                <a:pt x="1058741" y="2991968"/>
                <a:pt x="769814" y="2906190"/>
                <a:pt x="491923" y="2951480"/>
              </a:cubicBezTo>
              <a:cubicBezTo>
                <a:pt x="222896" y="2989041"/>
                <a:pt x="-65057" y="2695260"/>
                <a:pt x="0" y="2459557"/>
              </a:cubicBezTo>
              <a:cubicBezTo>
                <a:pt x="-35093" y="2270583"/>
                <a:pt x="16145" y="2100895"/>
                <a:pt x="0" y="2007001"/>
              </a:cubicBezTo>
              <a:cubicBezTo>
                <a:pt x="-16145" y="1913107"/>
                <a:pt x="32850" y="1710673"/>
                <a:pt x="0" y="1574122"/>
              </a:cubicBezTo>
              <a:cubicBezTo>
                <a:pt x="-32850" y="1437571"/>
                <a:pt x="5724" y="1326673"/>
                <a:pt x="0" y="1121566"/>
              </a:cubicBezTo>
              <a:cubicBezTo>
                <a:pt x="-5724" y="916459"/>
                <a:pt x="23608" y="660749"/>
                <a:pt x="0" y="491923"/>
              </a:cubicBezTo>
              <a:close/>
            </a:path>
          </a:pathLst>
        </a:custGeom>
        <a:noFill/>
        <a:ln w="127000" cmpd="dbl">
          <a:solidFill>
            <a:srgbClr val="66FF33"/>
          </a:solidFill>
          <a:prstDash val="solid"/>
          <a:extLst>
            <a:ext uri="{C807C97D-BFC1-408E-A445-0C87EB9F89A2}">
              <ask:lineSketchStyleProps xmlns:ask="http://schemas.microsoft.com/office/drawing/2018/sketchyshapes" sd="3453261900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oneCellAnchor>
    <xdr:from>
      <xdr:col>6</xdr:col>
      <xdr:colOff>268038</xdr:colOff>
      <xdr:row>86</xdr:row>
      <xdr:rowOff>35559</xdr:rowOff>
    </xdr:from>
    <xdr:ext cx="4532562" cy="779782"/>
    <xdr:sp macro="" textlink="">
      <xdr:nvSpPr>
        <xdr:cNvPr id="23" name="Tekstvak 22">
          <a:extLst>
            <a:ext uri="{FF2B5EF4-FFF2-40B4-BE49-F238E27FC236}">
              <a16:creationId xmlns:a16="http://schemas.microsoft.com/office/drawing/2014/main" id="{36B76C68-0BB4-4045-B84A-AE6528E851C3}"/>
            </a:ext>
          </a:extLst>
        </xdr:cNvPr>
        <xdr:cNvSpPr txBox="1"/>
      </xdr:nvSpPr>
      <xdr:spPr>
        <a:xfrm>
          <a:off x="6280218" y="22796499"/>
          <a:ext cx="4532562" cy="7797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3600" baseline="0">
              <a:latin typeface="Aptos Slab ExtraBold" panose="020B0004020202020204" pitchFamily="34" charset="0"/>
            </a:rPr>
            <a:t>Hier ben ik trots op:</a:t>
          </a:r>
        </a:p>
        <a:p>
          <a:endParaRPr lang="nl-NL" sz="3600">
            <a:latin typeface="Aptos Slab ExtraBold" panose="020B0004020202020204" pitchFamily="34" charset="0"/>
          </a:endParaRPr>
        </a:p>
      </xdr:txBody>
    </xdr:sp>
    <xdr:clientData/>
  </xdr:oneCellAnchor>
  <xdr:twoCellAnchor>
    <xdr:from>
      <xdr:col>6</xdr:col>
      <xdr:colOff>0</xdr:colOff>
      <xdr:row>32</xdr:row>
      <xdr:rowOff>0</xdr:rowOff>
    </xdr:from>
    <xdr:to>
      <xdr:col>20</xdr:col>
      <xdr:colOff>304799</xdr:colOff>
      <xdr:row>57</xdr:row>
      <xdr:rowOff>198120</xdr:rowOff>
    </xdr:to>
    <xdr:sp macro="" textlink="">
      <xdr:nvSpPr>
        <xdr:cNvPr id="24" name="Rechthoek 23">
          <a:extLst>
            <a:ext uri="{FF2B5EF4-FFF2-40B4-BE49-F238E27FC236}">
              <a16:creationId xmlns:a16="http://schemas.microsoft.com/office/drawing/2014/main" id="{9E447CA7-3726-4EB7-8D4B-45B9B08711F8}"/>
            </a:ext>
          </a:extLst>
        </xdr:cNvPr>
        <xdr:cNvSpPr/>
      </xdr:nvSpPr>
      <xdr:spPr>
        <a:xfrm>
          <a:off x="6012180" y="9685020"/>
          <a:ext cx="8625839" cy="6202680"/>
        </a:xfrm>
        <a:custGeom>
          <a:avLst/>
          <a:gdLst>
            <a:gd name="csX0" fmla="*/ 0 w 8625839"/>
            <a:gd name="csY0" fmla="*/ 0 h 6202680"/>
            <a:gd name="csX1" fmla="*/ 316281 w 8625839"/>
            <a:gd name="csY1" fmla="*/ 0 h 6202680"/>
            <a:gd name="csX2" fmla="*/ 632562 w 8625839"/>
            <a:gd name="csY2" fmla="*/ 0 h 6202680"/>
            <a:gd name="csX3" fmla="*/ 1035101 w 8625839"/>
            <a:gd name="csY3" fmla="*/ 0 h 6202680"/>
            <a:gd name="csX4" fmla="*/ 1351381 w 8625839"/>
            <a:gd name="csY4" fmla="*/ 0 h 6202680"/>
            <a:gd name="csX5" fmla="*/ 1926437 w 8625839"/>
            <a:gd name="csY5" fmla="*/ 0 h 6202680"/>
            <a:gd name="csX6" fmla="*/ 2242718 w 8625839"/>
            <a:gd name="csY6" fmla="*/ 0 h 6202680"/>
            <a:gd name="csX7" fmla="*/ 2645257 w 8625839"/>
            <a:gd name="csY7" fmla="*/ 0 h 6202680"/>
            <a:gd name="csX8" fmla="*/ 3220313 w 8625839"/>
            <a:gd name="csY8" fmla="*/ 0 h 6202680"/>
            <a:gd name="csX9" fmla="*/ 3622852 w 8625839"/>
            <a:gd name="csY9" fmla="*/ 0 h 6202680"/>
            <a:gd name="csX10" fmla="*/ 3939133 w 8625839"/>
            <a:gd name="csY10" fmla="*/ 0 h 6202680"/>
            <a:gd name="csX11" fmla="*/ 4600447 w 8625839"/>
            <a:gd name="csY11" fmla="*/ 0 h 6202680"/>
            <a:gd name="csX12" fmla="*/ 5261762 w 8625839"/>
            <a:gd name="csY12" fmla="*/ 0 h 6202680"/>
            <a:gd name="csX13" fmla="*/ 5750559 w 8625839"/>
            <a:gd name="csY13" fmla="*/ 0 h 6202680"/>
            <a:gd name="csX14" fmla="*/ 6498132 w 8625839"/>
            <a:gd name="csY14" fmla="*/ 0 h 6202680"/>
            <a:gd name="csX15" fmla="*/ 7073188 w 8625839"/>
            <a:gd name="csY15" fmla="*/ 0 h 6202680"/>
            <a:gd name="csX16" fmla="*/ 7475727 w 8625839"/>
            <a:gd name="csY16" fmla="*/ 0 h 6202680"/>
            <a:gd name="csX17" fmla="*/ 8050783 w 8625839"/>
            <a:gd name="csY17" fmla="*/ 0 h 6202680"/>
            <a:gd name="csX18" fmla="*/ 8625839 w 8625839"/>
            <a:gd name="csY18" fmla="*/ 0 h 6202680"/>
            <a:gd name="csX19" fmla="*/ 8625839 w 8625839"/>
            <a:gd name="csY19" fmla="*/ 439826 h 6202680"/>
            <a:gd name="csX20" fmla="*/ 8625839 w 8625839"/>
            <a:gd name="csY20" fmla="*/ 1127760 h 6202680"/>
            <a:gd name="csX21" fmla="*/ 8625839 w 8625839"/>
            <a:gd name="csY21" fmla="*/ 1567586 h 6202680"/>
            <a:gd name="csX22" fmla="*/ 8625839 w 8625839"/>
            <a:gd name="csY22" fmla="*/ 1945386 h 6202680"/>
            <a:gd name="csX23" fmla="*/ 8625839 w 8625839"/>
            <a:gd name="csY23" fmla="*/ 2633320 h 6202680"/>
            <a:gd name="csX24" fmla="*/ 8625839 w 8625839"/>
            <a:gd name="csY24" fmla="*/ 3259226 h 6202680"/>
            <a:gd name="csX25" fmla="*/ 8625839 w 8625839"/>
            <a:gd name="csY25" fmla="*/ 3885133 h 6202680"/>
            <a:gd name="csX26" fmla="*/ 8625839 w 8625839"/>
            <a:gd name="csY26" fmla="*/ 4324960 h 6202680"/>
            <a:gd name="csX27" fmla="*/ 8625839 w 8625839"/>
            <a:gd name="csY27" fmla="*/ 4764786 h 6202680"/>
            <a:gd name="csX28" fmla="*/ 8625839 w 8625839"/>
            <a:gd name="csY28" fmla="*/ 5390693 h 6202680"/>
            <a:gd name="csX29" fmla="*/ 8625839 w 8625839"/>
            <a:gd name="csY29" fmla="*/ 6202680 h 6202680"/>
            <a:gd name="csX30" fmla="*/ 8309558 w 8625839"/>
            <a:gd name="csY30" fmla="*/ 6202680 h 6202680"/>
            <a:gd name="csX31" fmla="*/ 7907019 w 8625839"/>
            <a:gd name="csY31" fmla="*/ 6202680 h 6202680"/>
            <a:gd name="csX32" fmla="*/ 7504480 w 8625839"/>
            <a:gd name="csY32" fmla="*/ 6202680 h 6202680"/>
            <a:gd name="csX33" fmla="*/ 7101941 w 8625839"/>
            <a:gd name="csY33" fmla="*/ 6202680 h 6202680"/>
            <a:gd name="csX34" fmla="*/ 6354368 w 8625839"/>
            <a:gd name="csY34" fmla="*/ 6202680 h 6202680"/>
            <a:gd name="csX35" fmla="*/ 6038087 w 8625839"/>
            <a:gd name="csY35" fmla="*/ 6202680 h 6202680"/>
            <a:gd name="csX36" fmla="*/ 5290515 w 8625839"/>
            <a:gd name="csY36" fmla="*/ 6202680 h 6202680"/>
            <a:gd name="csX37" fmla="*/ 4542942 w 8625839"/>
            <a:gd name="csY37" fmla="*/ 6202680 h 6202680"/>
            <a:gd name="csX38" fmla="*/ 3795369 w 8625839"/>
            <a:gd name="csY38" fmla="*/ 6202680 h 6202680"/>
            <a:gd name="csX39" fmla="*/ 3479088 w 8625839"/>
            <a:gd name="csY39" fmla="*/ 6202680 h 6202680"/>
            <a:gd name="csX40" fmla="*/ 2731516 w 8625839"/>
            <a:gd name="csY40" fmla="*/ 6202680 h 6202680"/>
            <a:gd name="csX41" fmla="*/ 2242718 w 8625839"/>
            <a:gd name="csY41" fmla="*/ 6202680 h 6202680"/>
            <a:gd name="csX42" fmla="*/ 1753921 w 8625839"/>
            <a:gd name="csY42" fmla="*/ 6202680 h 6202680"/>
            <a:gd name="csX43" fmla="*/ 1265123 w 8625839"/>
            <a:gd name="csY43" fmla="*/ 6202680 h 6202680"/>
            <a:gd name="csX44" fmla="*/ 690067 w 8625839"/>
            <a:gd name="csY44" fmla="*/ 6202680 h 6202680"/>
            <a:gd name="csX45" fmla="*/ 0 w 8625839"/>
            <a:gd name="csY45" fmla="*/ 6202680 h 6202680"/>
            <a:gd name="csX46" fmla="*/ 0 w 8625839"/>
            <a:gd name="csY46" fmla="*/ 5514746 h 6202680"/>
            <a:gd name="csX47" fmla="*/ 0 w 8625839"/>
            <a:gd name="csY47" fmla="*/ 5012893 h 6202680"/>
            <a:gd name="csX48" fmla="*/ 0 w 8625839"/>
            <a:gd name="csY48" fmla="*/ 4635094 h 6202680"/>
            <a:gd name="csX49" fmla="*/ 0 w 8625839"/>
            <a:gd name="csY49" fmla="*/ 4071214 h 6202680"/>
            <a:gd name="csX50" fmla="*/ 0 w 8625839"/>
            <a:gd name="csY50" fmla="*/ 3507334 h 6202680"/>
            <a:gd name="csX51" fmla="*/ 0 w 8625839"/>
            <a:gd name="csY51" fmla="*/ 2881427 h 6202680"/>
            <a:gd name="csX52" fmla="*/ 0 w 8625839"/>
            <a:gd name="csY52" fmla="*/ 2379574 h 6202680"/>
            <a:gd name="csX53" fmla="*/ 0 w 8625839"/>
            <a:gd name="csY53" fmla="*/ 1753667 h 6202680"/>
            <a:gd name="csX54" fmla="*/ 0 w 8625839"/>
            <a:gd name="csY54" fmla="*/ 1251814 h 6202680"/>
            <a:gd name="csX55" fmla="*/ 0 w 8625839"/>
            <a:gd name="csY55" fmla="*/ 625907 h 6202680"/>
            <a:gd name="csX56" fmla="*/ 0 w 8625839"/>
            <a:gd name="csY56" fmla="*/ 0 h 6202680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  <a:cxn ang="0">
              <a:pos x="csX47" y="csY47"/>
            </a:cxn>
            <a:cxn ang="0">
              <a:pos x="csX48" y="csY48"/>
            </a:cxn>
            <a:cxn ang="0">
              <a:pos x="csX49" y="csY49"/>
            </a:cxn>
            <a:cxn ang="0">
              <a:pos x="csX50" y="csY50"/>
            </a:cxn>
            <a:cxn ang="0">
              <a:pos x="csX51" y="csY51"/>
            </a:cxn>
            <a:cxn ang="0">
              <a:pos x="csX52" y="csY52"/>
            </a:cxn>
            <a:cxn ang="0">
              <a:pos x="csX53" y="csY53"/>
            </a:cxn>
            <a:cxn ang="0">
              <a:pos x="csX54" y="csY54"/>
            </a:cxn>
            <a:cxn ang="0">
              <a:pos x="csX55" y="csY55"/>
            </a:cxn>
            <a:cxn ang="0">
              <a:pos x="csX56" y="csY56"/>
            </a:cxn>
          </a:cxnLst>
          <a:rect l="l" t="t" r="r" b="b"/>
          <a:pathLst>
            <a:path w="8625839" h="6202680" extrusionOk="0">
              <a:moveTo>
                <a:pt x="0" y="0"/>
              </a:moveTo>
              <a:cubicBezTo>
                <a:pt x="137307" y="-18219"/>
                <a:pt x="228325" y="16135"/>
                <a:pt x="316281" y="0"/>
              </a:cubicBezTo>
              <a:cubicBezTo>
                <a:pt x="404237" y="-16135"/>
                <a:pt x="557237" y="30040"/>
                <a:pt x="632562" y="0"/>
              </a:cubicBezTo>
              <a:cubicBezTo>
                <a:pt x="707887" y="-30040"/>
                <a:pt x="949181" y="1600"/>
                <a:pt x="1035101" y="0"/>
              </a:cubicBezTo>
              <a:cubicBezTo>
                <a:pt x="1121021" y="-1600"/>
                <a:pt x="1216803" y="20921"/>
                <a:pt x="1351381" y="0"/>
              </a:cubicBezTo>
              <a:cubicBezTo>
                <a:pt x="1485959" y="-20921"/>
                <a:pt x="1709315" y="43483"/>
                <a:pt x="1926437" y="0"/>
              </a:cubicBezTo>
              <a:cubicBezTo>
                <a:pt x="2143559" y="-43483"/>
                <a:pt x="2164346" y="1584"/>
                <a:pt x="2242718" y="0"/>
              </a:cubicBezTo>
              <a:cubicBezTo>
                <a:pt x="2321090" y="-1584"/>
                <a:pt x="2547814" y="44994"/>
                <a:pt x="2645257" y="0"/>
              </a:cubicBezTo>
              <a:cubicBezTo>
                <a:pt x="2742700" y="-44994"/>
                <a:pt x="3069650" y="17300"/>
                <a:pt x="3220313" y="0"/>
              </a:cubicBezTo>
              <a:cubicBezTo>
                <a:pt x="3370976" y="-17300"/>
                <a:pt x="3531568" y="13956"/>
                <a:pt x="3622852" y="0"/>
              </a:cubicBezTo>
              <a:cubicBezTo>
                <a:pt x="3714136" y="-13956"/>
                <a:pt x="3862392" y="13926"/>
                <a:pt x="3939133" y="0"/>
              </a:cubicBezTo>
              <a:cubicBezTo>
                <a:pt x="4015874" y="-13926"/>
                <a:pt x="4339089" y="77479"/>
                <a:pt x="4600447" y="0"/>
              </a:cubicBezTo>
              <a:cubicBezTo>
                <a:pt x="4861805" y="-77479"/>
                <a:pt x="4993179" y="51204"/>
                <a:pt x="5261762" y="0"/>
              </a:cubicBezTo>
              <a:cubicBezTo>
                <a:pt x="5530346" y="-51204"/>
                <a:pt x="5522429" y="32177"/>
                <a:pt x="5750559" y="0"/>
              </a:cubicBezTo>
              <a:cubicBezTo>
                <a:pt x="5978689" y="-32177"/>
                <a:pt x="6305175" y="82789"/>
                <a:pt x="6498132" y="0"/>
              </a:cubicBezTo>
              <a:cubicBezTo>
                <a:pt x="6691089" y="-82789"/>
                <a:pt x="6845835" y="65341"/>
                <a:pt x="7073188" y="0"/>
              </a:cubicBezTo>
              <a:cubicBezTo>
                <a:pt x="7300541" y="-65341"/>
                <a:pt x="7365232" y="30471"/>
                <a:pt x="7475727" y="0"/>
              </a:cubicBezTo>
              <a:cubicBezTo>
                <a:pt x="7586222" y="-30471"/>
                <a:pt x="7795007" y="39860"/>
                <a:pt x="8050783" y="0"/>
              </a:cubicBezTo>
              <a:cubicBezTo>
                <a:pt x="8306559" y="-39860"/>
                <a:pt x="8492542" y="14481"/>
                <a:pt x="8625839" y="0"/>
              </a:cubicBezTo>
              <a:cubicBezTo>
                <a:pt x="8642606" y="178582"/>
                <a:pt x="8613934" y="338672"/>
                <a:pt x="8625839" y="439826"/>
              </a:cubicBezTo>
              <a:cubicBezTo>
                <a:pt x="8637744" y="540980"/>
                <a:pt x="8543978" y="914816"/>
                <a:pt x="8625839" y="1127760"/>
              </a:cubicBezTo>
              <a:cubicBezTo>
                <a:pt x="8707700" y="1340704"/>
                <a:pt x="8614550" y="1371687"/>
                <a:pt x="8625839" y="1567586"/>
              </a:cubicBezTo>
              <a:cubicBezTo>
                <a:pt x="8637128" y="1763485"/>
                <a:pt x="8622290" y="1757465"/>
                <a:pt x="8625839" y="1945386"/>
              </a:cubicBezTo>
              <a:cubicBezTo>
                <a:pt x="8629388" y="2133307"/>
                <a:pt x="8547939" y="2351186"/>
                <a:pt x="8625839" y="2633320"/>
              </a:cubicBezTo>
              <a:cubicBezTo>
                <a:pt x="8703739" y="2915454"/>
                <a:pt x="8615606" y="3041873"/>
                <a:pt x="8625839" y="3259226"/>
              </a:cubicBezTo>
              <a:cubicBezTo>
                <a:pt x="8636072" y="3476579"/>
                <a:pt x="8589424" y="3584687"/>
                <a:pt x="8625839" y="3885133"/>
              </a:cubicBezTo>
              <a:cubicBezTo>
                <a:pt x="8662254" y="4185579"/>
                <a:pt x="8576247" y="4183764"/>
                <a:pt x="8625839" y="4324960"/>
              </a:cubicBezTo>
              <a:cubicBezTo>
                <a:pt x="8675431" y="4466156"/>
                <a:pt x="8590685" y="4567797"/>
                <a:pt x="8625839" y="4764786"/>
              </a:cubicBezTo>
              <a:cubicBezTo>
                <a:pt x="8660993" y="4961775"/>
                <a:pt x="8590921" y="5239095"/>
                <a:pt x="8625839" y="5390693"/>
              </a:cubicBezTo>
              <a:cubicBezTo>
                <a:pt x="8660757" y="5542291"/>
                <a:pt x="8573505" y="6005137"/>
                <a:pt x="8625839" y="6202680"/>
              </a:cubicBezTo>
              <a:cubicBezTo>
                <a:pt x="8544606" y="6211929"/>
                <a:pt x="8388166" y="6199178"/>
                <a:pt x="8309558" y="6202680"/>
              </a:cubicBezTo>
              <a:cubicBezTo>
                <a:pt x="8230950" y="6206182"/>
                <a:pt x="8008915" y="6162935"/>
                <a:pt x="7907019" y="6202680"/>
              </a:cubicBezTo>
              <a:cubicBezTo>
                <a:pt x="7805123" y="6242425"/>
                <a:pt x="7647711" y="6154651"/>
                <a:pt x="7504480" y="6202680"/>
              </a:cubicBezTo>
              <a:cubicBezTo>
                <a:pt x="7361249" y="6250709"/>
                <a:pt x="7189665" y="6195537"/>
                <a:pt x="7101941" y="6202680"/>
              </a:cubicBezTo>
              <a:cubicBezTo>
                <a:pt x="7014217" y="6209823"/>
                <a:pt x="6566261" y="6162464"/>
                <a:pt x="6354368" y="6202680"/>
              </a:cubicBezTo>
              <a:cubicBezTo>
                <a:pt x="6142475" y="6242896"/>
                <a:pt x="6145605" y="6170156"/>
                <a:pt x="6038087" y="6202680"/>
              </a:cubicBezTo>
              <a:cubicBezTo>
                <a:pt x="5930569" y="6235204"/>
                <a:pt x="5461293" y="6130072"/>
                <a:pt x="5290515" y="6202680"/>
              </a:cubicBezTo>
              <a:cubicBezTo>
                <a:pt x="5119737" y="6275288"/>
                <a:pt x="4705475" y="6178773"/>
                <a:pt x="4542942" y="6202680"/>
              </a:cubicBezTo>
              <a:cubicBezTo>
                <a:pt x="4380409" y="6226587"/>
                <a:pt x="4024721" y="6189277"/>
                <a:pt x="3795369" y="6202680"/>
              </a:cubicBezTo>
              <a:cubicBezTo>
                <a:pt x="3566017" y="6216083"/>
                <a:pt x="3636533" y="6168326"/>
                <a:pt x="3479088" y="6202680"/>
              </a:cubicBezTo>
              <a:cubicBezTo>
                <a:pt x="3321643" y="6237034"/>
                <a:pt x="2993877" y="6113542"/>
                <a:pt x="2731516" y="6202680"/>
              </a:cubicBezTo>
              <a:cubicBezTo>
                <a:pt x="2469155" y="6291818"/>
                <a:pt x="2344814" y="6154976"/>
                <a:pt x="2242718" y="6202680"/>
              </a:cubicBezTo>
              <a:cubicBezTo>
                <a:pt x="2140622" y="6250384"/>
                <a:pt x="1965140" y="6144849"/>
                <a:pt x="1753921" y="6202680"/>
              </a:cubicBezTo>
              <a:cubicBezTo>
                <a:pt x="1542702" y="6260511"/>
                <a:pt x="1374429" y="6158849"/>
                <a:pt x="1265123" y="6202680"/>
              </a:cubicBezTo>
              <a:cubicBezTo>
                <a:pt x="1155817" y="6246511"/>
                <a:pt x="895561" y="6184277"/>
                <a:pt x="690067" y="6202680"/>
              </a:cubicBezTo>
              <a:cubicBezTo>
                <a:pt x="484573" y="6221083"/>
                <a:pt x="271684" y="6185353"/>
                <a:pt x="0" y="6202680"/>
              </a:cubicBezTo>
              <a:cubicBezTo>
                <a:pt x="-14415" y="6042789"/>
                <a:pt x="15163" y="5841370"/>
                <a:pt x="0" y="5514746"/>
              </a:cubicBezTo>
              <a:cubicBezTo>
                <a:pt x="-15163" y="5188122"/>
                <a:pt x="38946" y="5232865"/>
                <a:pt x="0" y="5012893"/>
              </a:cubicBezTo>
              <a:cubicBezTo>
                <a:pt x="-38946" y="4792921"/>
                <a:pt x="13116" y="4796611"/>
                <a:pt x="0" y="4635094"/>
              </a:cubicBezTo>
              <a:cubicBezTo>
                <a:pt x="-13116" y="4473577"/>
                <a:pt x="49663" y="4203406"/>
                <a:pt x="0" y="4071214"/>
              </a:cubicBezTo>
              <a:cubicBezTo>
                <a:pt x="-49663" y="3939022"/>
                <a:pt x="2791" y="3668650"/>
                <a:pt x="0" y="3507334"/>
              </a:cubicBezTo>
              <a:cubicBezTo>
                <a:pt x="-2791" y="3346018"/>
                <a:pt x="49350" y="3019266"/>
                <a:pt x="0" y="2881427"/>
              </a:cubicBezTo>
              <a:cubicBezTo>
                <a:pt x="-49350" y="2743588"/>
                <a:pt x="53717" y="2560331"/>
                <a:pt x="0" y="2379574"/>
              </a:cubicBezTo>
              <a:cubicBezTo>
                <a:pt x="-53717" y="2198817"/>
                <a:pt x="22592" y="2059643"/>
                <a:pt x="0" y="1753667"/>
              </a:cubicBezTo>
              <a:cubicBezTo>
                <a:pt x="-22592" y="1447691"/>
                <a:pt x="57542" y="1463860"/>
                <a:pt x="0" y="1251814"/>
              </a:cubicBezTo>
              <a:cubicBezTo>
                <a:pt x="-57542" y="1039768"/>
                <a:pt x="52869" y="836272"/>
                <a:pt x="0" y="625907"/>
              </a:cubicBezTo>
              <a:cubicBezTo>
                <a:pt x="-52869" y="415542"/>
                <a:pt x="74207" y="161876"/>
                <a:pt x="0" y="0"/>
              </a:cubicBezTo>
              <a:close/>
            </a:path>
          </a:pathLst>
        </a:custGeom>
        <a:noFill/>
        <a:ln w="127000" cmpd="thickThin">
          <a:solidFill>
            <a:srgbClr val="FF0000"/>
          </a:solidFill>
          <a:extLst>
            <a:ext uri="{C807C97D-BFC1-408E-A445-0C87EB9F89A2}">
              <ask:lineSketchStyleProps xmlns:ask="http://schemas.microsoft.com/office/drawing/2018/sketchyshapes" sd="2737183560">
                <a:prstGeom prst="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oneCellAnchor>
    <xdr:from>
      <xdr:col>18</xdr:col>
      <xdr:colOff>366273</xdr:colOff>
      <xdr:row>33</xdr:row>
      <xdr:rowOff>167644</xdr:rowOff>
    </xdr:from>
    <xdr:ext cx="763960" cy="5669279"/>
    <xdr:sp macro="" textlink="">
      <xdr:nvSpPr>
        <xdr:cNvPr id="25" name="Tekstvak 24">
          <a:extLst>
            <a:ext uri="{FF2B5EF4-FFF2-40B4-BE49-F238E27FC236}">
              <a16:creationId xmlns:a16="http://schemas.microsoft.com/office/drawing/2014/main" id="{8B1AA7E4-B8F9-4540-B92F-B85E257CFD81}"/>
            </a:ext>
          </a:extLst>
        </xdr:cNvPr>
        <xdr:cNvSpPr txBox="1"/>
      </xdr:nvSpPr>
      <xdr:spPr>
        <a:xfrm rot="5400000">
          <a:off x="11058113" y="12503444"/>
          <a:ext cx="5669279" cy="7639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nl-NL" sz="3600" b="1" baseline="0">
              <a:solidFill>
                <a:srgbClr val="FF0000"/>
              </a:solidFill>
              <a:latin typeface="Aptos Slab ExtraBold" panose="020B0004020202020204" pitchFamily="34" charset="0"/>
            </a:rPr>
            <a:t>ZO ZIT IK IN MIJN VEL</a:t>
          </a:r>
          <a:endParaRPr lang="nl-NL" sz="3600"/>
        </a:p>
      </xdr:txBody>
    </xdr:sp>
    <xdr:clientData/>
  </xdr:oneCellAnchor>
  <xdr:twoCellAnchor editAs="oneCell">
    <xdr:from>
      <xdr:col>6</xdr:col>
      <xdr:colOff>579120</xdr:colOff>
      <xdr:row>34</xdr:row>
      <xdr:rowOff>228599</xdr:rowOff>
    </xdr:from>
    <xdr:to>
      <xdr:col>17</xdr:col>
      <xdr:colOff>586792</xdr:colOff>
      <xdr:row>41</xdr:row>
      <xdr:rowOff>45720</xdr:rowOff>
    </xdr:to>
    <xdr:pic>
      <xdr:nvPicPr>
        <xdr:cNvPr id="26" name="Afbeelding 25">
          <a:extLst>
            <a:ext uri="{FF2B5EF4-FFF2-40B4-BE49-F238E27FC236}">
              <a16:creationId xmlns:a16="http://schemas.microsoft.com/office/drawing/2014/main" id="{AF8A1665-1A36-4EBD-AB08-D51D0A5DAB02}"/>
            </a:ext>
          </a:extLst>
        </xdr:cNvPr>
        <xdr:cNvPicPr/>
      </xdr:nvPicPr>
      <xdr:blipFill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backgroundRemoval t="9091" b="95041" l="6048" r="96544">
                      <a14:foregroundMark x1="17495" y1="43802" x2="17495" y2="43802"/>
                      <a14:foregroundMark x1="10799" y1="43802" x2="10799" y2="43802"/>
                      <a14:foregroundMark x1="14039" y1="16529" x2="14039" y2="16529"/>
                      <a14:foregroundMark x1="21598" y1="28926" x2="21598" y2="28926"/>
                      <a14:foregroundMark x1="18143" y1="72727" x2="18143" y2="72727"/>
                      <a14:foregroundMark x1="6479" y1="75207" x2="6479" y2="75207"/>
                      <a14:foregroundMark x1="48380" y1="63636" x2="48380" y2="63636"/>
                      <a14:foregroundMark x1="47732" y1="47107" x2="47732" y2="47107"/>
                      <a14:foregroundMark x1="54644" y1="46281" x2="54644" y2="46281"/>
                      <a14:foregroundMark x1="90281" y1="45455" x2="90281" y2="45455"/>
                      <a14:foregroundMark x1="83585" y1="47934" x2="83585" y2="47934"/>
                      <a14:foregroundMark x1="81641" y1="23140" x2="81641" y2="23140"/>
                      <a14:foregroundMark x1="96760" y1="52066" x2="96760" y2="52066"/>
                      <a14:foregroundMark x1="88553" y1="71901" x2="88553" y2="71901"/>
                      <a14:foregroundMark x1="50324" y1="95041" x2="50324" y2="95041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1300" y="10347959"/>
          <a:ext cx="6545632" cy="14859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30480</xdr:colOff>
      <xdr:row>43</xdr:row>
      <xdr:rowOff>36585</xdr:rowOff>
    </xdr:from>
    <xdr:to>
      <xdr:col>17</xdr:col>
      <xdr:colOff>571251</xdr:colOff>
      <xdr:row>48</xdr:row>
      <xdr:rowOff>213361</xdr:rowOff>
    </xdr:to>
    <xdr:pic>
      <xdr:nvPicPr>
        <xdr:cNvPr id="27" name="Afbeelding 26">
          <a:extLst>
            <a:ext uri="{FF2B5EF4-FFF2-40B4-BE49-F238E27FC236}">
              <a16:creationId xmlns:a16="http://schemas.microsoft.com/office/drawing/2014/main" id="{A3D18EBD-10F5-4E13-B153-F45B991E4E44}"/>
            </a:ext>
          </a:extLst>
        </xdr:cNvPr>
        <xdr:cNvPicPr/>
      </xdr:nvPicPr>
      <xdr:blipFill>
        <a:blip xmlns:r="http://schemas.openxmlformats.org/officeDocument/2006/relationships" r:embed="rId6">
          <a:extLst>
            <a:ext uri="{BEBA8EAE-BF5A-486C-A8C5-ECC9F3942E4B}">
              <a14:imgProps xmlns:a14="http://schemas.microsoft.com/office/drawing/2010/main">
                <a14:imgLayer r:embed="rId7">
                  <a14:imgEffect>
                    <a14:backgroundRemoval t="5556" b="91667" l="2667" r="96444">
                      <a14:foregroundMark x1="9333" y1="39815" x2="9333" y2="39815"/>
                      <a14:foregroundMark x1="15778" y1="44444" x2="15778" y2="44444"/>
                      <a14:foregroundMark x1="12889" y1="70370" x2="12889" y2="70370"/>
                      <a14:foregroundMark x1="22667" y1="66667" x2="22667" y2="66667"/>
                      <a14:foregroundMark x1="2667" y1="56481" x2="2667" y2="56481"/>
                      <a14:foregroundMark x1="46667" y1="30556" x2="46667" y2="30556"/>
                      <a14:foregroundMark x1="52667" y1="30556" x2="52667" y2="30556"/>
                      <a14:foregroundMark x1="59333" y1="33333" x2="59333" y2="33333"/>
                      <a14:foregroundMark x1="47778" y1="91667" x2="47778" y2="91667"/>
                      <a14:foregroundMark x1="84222" y1="70370" x2="84222" y2="70370"/>
                      <a14:foregroundMark x1="84444" y1="46296" x2="84444" y2="46296"/>
                      <a14:foregroundMark x1="91333" y1="41667" x2="91333" y2="41667"/>
                      <a14:foregroundMark x1="96444" y1="30556" x2="96444" y2="30556"/>
                      <a14:foregroundMark x1="56000" y1="89815" x2="56000" y2="89815"/>
                      <a14:foregroundMark x1="49333" y1="63889" x2="49333" y2="63889"/>
                      <a14:backgroundMark x1="14000" y1="57407" x2="14000" y2="57407"/>
                      <a14:backgroundMark x1="56000" y1="90741" x2="56000" y2="90741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7020" y="12312405"/>
          <a:ext cx="6484371" cy="139597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45719</xdr:colOff>
      <xdr:row>50</xdr:row>
      <xdr:rowOff>228601</xdr:rowOff>
    </xdr:from>
    <xdr:to>
      <xdr:col>18</xdr:col>
      <xdr:colOff>34360</xdr:colOff>
      <xdr:row>57</xdr:row>
      <xdr:rowOff>15240</xdr:rowOff>
    </xdr:to>
    <xdr:pic>
      <xdr:nvPicPr>
        <xdr:cNvPr id="28" name="Afbeelding 27">
          <a:extLst>
            <a:ext uri="{FF2B5EF4-FFF2-40B4-BE49-F238E27FC236}">
              <a16:creationId xmlns:a16="http://schemas.microsoft.com/office/drawing/2014/main" id="{089F85EC-3DBD-47EE-8C2E-8BAAF31E31BF}"/>
            </a:ext>
          </a:extLst>
        </xdr:cNvPr>
        <xdr:cNvPicPr/>
      </xdr:nvPicPr>
      <xdr:blipFill>
        <a:blip xmlns:r="http://schemas.openxmlformats.org/officeDocument/2006/relationships" r:embed="rId8">
          <a:extLst>
            <a:ext uri="{BEBA8EAE-BF5A-486C-A8C5-ECC9F3942E4B}">
              <a14:imgProps xmlns:a14="http://schemas.microsoft.com/office/drawing/2010/main">
                <a14:imgLayer r:embed="rId9">
                  <a14:imgEffect>
                    <a14:backgroundRemoval t="8772" b="90351" l="2882" r="96231">
                      <a14:foregroundMark x1="46120" y1="44737" x2="46120" y2="44737"/>
                      <a14:foregroundMark x1="52772" y1="44737" x2="52772" y2="44737"/>
                      <a14:foregroundMark x1="59645" y1="44737" x2="59645" y2="44737"/>
                      <a14:foregroundMark x1="48780" y1="75439" x2="48780" y2="75439"/>
                      <a14:foregroundMark x1="47894" y1="90351" x2="47894" y2="90351"/>
                      <a14:foregroundMark x1="83149" y1="39474" x2="83149" y2="39474"/>
                      <a14:foregroundMark x1="90244" y1="42982" x2="90244" y2="42982"/>
                      <a14:foregroundMark x1="96231" y1="28947" x2="96231" y2="28947"/>
                      <a14:foregroundMark x1="88027" y1="90351" x2="88027" y2="90351"/>
                      <a14:foregroundMark x1="86253" y1="60526" x2="86253" y2="60526"/>
                      <a14:foregroundMark x1="15743" y1="64035" x2="15743" y2="64035"/>
                      <a14:foregroundMark x1="16851" y1="46491" x2="16851" y2="46491"/>
                      <a14:foregroundMark x1="9534" y1="47368" x2="9534" y2="47368"/>
                      <a14:foregroundMark x1="8204" y1="12281" x2="8204" y2="12281"/>
                      <a14:foregroundMark x1="2882" y1="66667" x2="2882" y2="66667"/>
                      <a14:foregroundMark x1="11530" y1="90351" x2="11530" y2="90351"/>
                      <a14:foregroundMark x1="50554" y1="11404" x2="50554" y2="11404"/>
                      <a14:foregroundMark x1="50776" y1="8772" x2="50776" y2="877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52259" y="14211301"/>
          <a:ext cx="6526601" cy="149351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440133</xdr:colOff>
      <xdr:row>2</xdr:row>
      <xdr:rowOff>1</xdr:rowOff>
    </xdr:from>
    <xdr:to>
      <xdr:col>2</xdr:col>
      <xdr:colOff>3429000</xdr:colOff>
      <xdr:row>2</xdr:row>
      <xdr:rowOff>853441</xdr:rowOff>
    </xdr:to>
    <xdr:sp macro="" textlink="">
      <xdr:nvSpPr>
        <xdr:cNvPr id="29" name="Rechthoek: afgeronde hoeken 28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DF623BD8-1EC0-4833-B0B6-62E6E43162D9}"/>
            </a:ext>
          </a:extLst>
        </xdr:cNvPr>
        <xdr:cNvSpPr/>
      </xdr:nvSpPr>
      <xdr:spPr>
        <a:xfrm>
          <a:off x="1072593" y="1257301"/>
          <a:ext cx="3430827" cy="853440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2000" b="1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START</a:t>
          </a:r>
        </a:p>
      </xdr:txBody>
    </xdr:sp>
    <xdr:clientData fPrintsWithSheet="0"/>
  </xdr:twoCellAnchor>
  <xdr:twoCellAnchor>
    <xdr:from>
      <xdr:col>1</xdr:col>
      <xdr:colOff>426719</xdr:colOff>
      <xdr:row>3</xdr:row>
      <xdr:rowOff>64077</xdr:rowOff>
    </xdr:from>
    <xdr:to>
      <xdr:col>2</xdr:col>
      <xdr:colOff>1654978</xdr:colOff>
      <xdr:row>3</xdr:row>
      <xdr:rowOff>939452</xdr:rowOff>
    </xdr:to>
    <xdr:sp macro="" textlink="">
      <xdr:nvSpPr>
        <xdr:cNvPr id="30" name="Rechthoek: afgeronde hoeken 29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B80F193E-C75D-4BB7-A718-FAA77FCDF72E}"/>
            </a:ext>
          </a:extLst>
        </xdr:cNvPr>
        <xdr:cNvSpPr/>
      </xdr:nvSpPr>
      <xdr:spPr>
        <a:xfrm>
          <a:off x="1066799" y="2235777"/>
          <a:ext cx="1662599" cy="875375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20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MIDDEN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20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TOETS</a:t>
          </a:r>
        </a:p>
      </xdr:txBody>
    </xdr:sp>
    <xdr:clientData fPrintsWithSheet="0"/>
  </xdr:twoCellAnchor>
  <xdr:twoCellAnchor>
    <xdr:from>
      <xdr:col>2</xdr:col>
      <xdr:colOff>1776524</xdr:colOff>
      <xdr:row>3</xdr:row>
      <xdr:rowOff>81418</xdr:rowOff>
    </xdr:from>
    <xdr:to>
      <xdr:col>2</xdr:col>
      <xdr:colOff>3439360</xdr:colOff>
      <xdr:row>3</xdr:row>
      <xdr:rowOff>956793</xdr:rowOff>
    </xdr:to>
    <xdr:sp macro="" textlink="">
      <xdr:nvSpPr>
        <xdr:cNvPr id="31" name="Rechthoek: afgeronde hoeken 30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F921E9F7-9243-4F67-A965-7341AF3029C8}"/>
            </a:ext>
          </a:extLst>
        </xdr:cNvPr>
        <xdr:cNvSpPr/>
      </xdr:nvSpPr>
      <xdr:spPr>
        <a:xfrm>
          <a:off x="2850944" y="2253118"/>
          <a:ext cx="1662836" cy="875375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20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EIND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20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TOETS</a:t>
          </a:r>
        </a:p>
      </xdr:txBody>
    </xdr:sp>
    <xdr:clientData fPrintsWithSheet="0"/>
  </xdr:twoCellAnchor>
  <xdr:oneCellAnchor>
    <xdr:from>
      <xdr:col>22</xdr:col>
      <xdr:colOff>45720</xdr:colOff>
      <xdr:row>44</xdr:row>
      <xdr:rowOff>0</xdr:rowOff>
    </xdr:from>
    <xdr:ext cx="10561320" cy="4114800"/>
    <xdr:sp macro="" textlink="" fLocksText="0">
      <xdr:nvSpPr>
        <xdr:cNvPr id="32" name="Tekstvak 31">
          <a:extLst>
            <a:ext uri="{FF2B5EF4-FFF2-40B4-BE49-F238E27FC236}">
              <a16:creationId xmlns:a16="http://schemas.microsoft.com/office/drawing/2014/main" id="{157D601D-F352-48E8-A2BB-EE8BB8DDABB9}"/>
            </a:ext>
          </a:extLst>
        </xdr:cNvPr>
        <xdr:cNvSpPr txBox="1"/>
      </xdr:nvSpPr>
      <xdr:spPr>
        <a:xfrm>
          <a:off x="15567660" y="12519660"/>
          <a:ext cx="10561320" cy="411480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nl-NL" sz="3200"/>
            <a:t>tekst</a:t>
          </a:r>
        </a:p>
      </xdr:txBody>
    </xdr:sp>
    <xdr:clientData/>
  </xdr:oneCellAnchor>
  <xdr:oneCellAnchor>
    <xdr:from>
      <xdr:col>23</xdr:col>
      <xdr:colOff>71833</xdr:colOff>
      <xdr:row>67</xdr:row>
      <xdr:rowOff>39579</xdr:rowOff>
    </xdr:from>
    <xdr:ext cx="9175649" cy="2979469"/>
    <xdr:sp macro="" textlink="" fLocksText="0">
      <xdr:nvSpPr>
        <xdr:cNvPr id="33" name="Tekstvak 32">
          <a:extLst>
            <a:ext uri="{FF2B5EF4-FFF2-40B4-BE49-F238E27FC236}">
              <a16:creationId xmlns:a16="http://schemas.microsoft.com/office/drawing/2014/main" id="{C4CACB73-7424-4A3D-8178-63B331F1F9F3}"/>
            </a:ext>
          </a:extLst>
        </xdr:cNvPr>
        <xdr:cNvSpPr txBox="1"/>
      </xdr:nvSpPr>
      <xdr:spPr>
        <a:xfrm rot="349913">
          <a:off x="16188133" y="18167559"/>
          <a:ext cx="9175649" cy="2979469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nl-NL" sz="3200">
              <a:solidFill>
                <a:schemeClr val="dk1"/>
              </a:solidFill>
            </a:rPr>
            <a:t>tekst</a:t>
          </a:r>
        </a:p>
      </xdr:txBody>
    </xdr:sp>
    <xdr:clientData/>
  </xdr:oneCellAnchor>
  <xdr:oneCellAnchor>
    <xdr:from>
      <xdr:col>23</xdr:col>
      <xdr:colOff>0</xdr:colOff>
      <xdr:row>86</xdr:row>
      <xdr:rowOff>1</xdr:rowOff>
    </xdr:from>
    <xdr:ext cx="9175649" cy="2606040"/>
    <xdr:sp macro="" textlink="" fLocksText="0">
      <xdr:nvSpPr>
        <xdr:cNvPr id="34" name="Tekstvak 33">
          <a:extLst>
            <a:ext uri="{FF2B5EF4-FFF2-40B4-BE49-F238E27FC236}">
              <a16:creationId xmlns:a16="http://schemas.microsoft.com/office/drawing/2014/main" id="{C4F472A9-DB69-4E66-A01F-54B5627D7F21}"/>
            </a:ext>
          </a:extLst>
        </xdr:cNvPr>
        <xdr:cNvSpPr txBox="1"/>
      </xdr:nvSpPr>
      <xdr:spPr>
        <a:xfrm>
          <a:off x="16116300" y="22760941"/>
          <a:ext cx="9175649" cy="260604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nl-NL" sz="3200"/>
            <a:t>tekst</a:t>
          </a:r>
        </a:p>
      </xdr:txBody>
    </xdr:sp>
    <xdr:clientData/>
  </xdr:oneCellAnchor>
  <xdr:twoCellAnchor>
    <xdr:from>
      <xdr:col>6</xdr:col>
      <xdr:colOff>0</xdr:colOff>
      <xdr:row>59</xdr:row>
      <xdr:rowOff>106680</xdr:rowOff>
    </xdr:from>
    <xdr:to>
      <xdr:col>20</xdr:col>
      <xdr:colOff>304799</xdr:colOff>
      <xdr:row>85</xdr:row>
      <xdr:rowOff>0</xdr:rowOff>
    </xdr:to>
    <xdr:sp macro="" textlink="">
      <xdr:nvSpPr>
        <xdr:cNvPr id="35" name="Rechthoek 34">
          <a:extLst>
            <a:ext uri="{FF2B5EF4-FFF2-40B4-BE49-F238E27FC236}">
              <a16:creationId xmlns:a16="http://schemas.microsoft.com/office/drawing/2014/main" id="{95806060-35BB-4A1B-A0BC-9C6599349C4F}"/>
            </a:ext>
          </a:extLst>
        </xdr:cNvPr>
        <xdr:cNvSpPr/>
      </xdr:nvSpPr>
      <xdr:spPr>
        <a:xfrm>
          <a:off x="6012180" y="16283940"/>
          <a:ext cx="8625839" cy="6233160"/>
        </a:xfrm>
        <a:custGeom>
          <a:avLst/>
          <a:gdLst>
            <a:gd name="csX0" fmla="*/ 0 w 8625839"/>
            <a:gd name="csY0" fmla="*/ 0 h 6233160"/>
            <a:gd name="csX1" fmla="*/ 316281 w 8625839"/>
            <a:gd name="csY1" fmla="*/ 0 h 6233160"/>
            <a:gd name="csX2" fmla="*/ 632562 w 8625839"/>
            <a:gd name="csY2" fmla="*/ 0 h 6233160"/>
            <a:gd name="csX3" fmla="*/ 1035101 w 8625839"/>
            <a:gd name="csY3" fmla="*/ 0 h 6233160"/>
            <a:gd name="csX4" fmla="*/ 1351381 w 8625839"/>
            <a:gd name="csY4" fmla="*/ 0 h 6233160"/>
            <a:gd name="csX5" fmla="*/ 1926437 w 8625839"/>
            <a:gd name="csY5" fmla="*/ 0 h 6233160"/>
            <a:gd name="csX6" fmla="*/ 2242718 w 8625839"/>
            <a:gd name="csY6" fmla="*/ 0 h 6233160"/>
            <a:gd name="csX7" fmla="*/ 2645257 w 8625839"/>
            <a:gd name="csY7" fmla="*/ 0 h 6233160"/>
            <a:gd name="csX8" fmla="*/ 3220313 w 8625839"/>
            <a:gd name="csY8" fmla="*/ 0 h 6233160"/>
            <a:gd name="csX9" fmla="*/ 3622852 w 8625839"/>
            <a:gd name="csY9" fmla="*/ 0 h 6233160"/>
            <a:gd name="csX10" fmla="*/ 3939133 w 8625839"/>
            <a:gd name="csY10" fmla="*/ 0 h 6233160"/>
            <a:gd name="csX11" fmla="*/ 4600447 w 8625839"/>
            <a:gd name="csY11" fmla="*/ 0 h 6233160"/>
            <a:gd name="csX12" fmla="*/ 5261762 w 8625839"/>
            <a:gd name="csY12" fmla="*/ 0 h 6233160"/>
            <a:gd name="csX13" fmla="*/ 5750559 w 8625839"/>
            <a:gd name="csY13" fmla="*/ 0 h 6233160"/>
            <a:gd name="csX14" fmla="*/ 6498132 w 8625839"/>
            <a:gd name="csY14" fmla="*/ 0 h 6233160"/>
            <a:gd name="csX15" fmla="*/ 7073188 w 8625839"/>
            <a:gd name="csY15" fmla="*/ 0 h 6233160"/>
            <a:gd name="csX16" fmla="*/ 7475727 w 8625839"/>
            <a:gd name="csY16" fmla="*/ 0 h 6233160"/>
            <a:gd name="csX17" fmla="*/ 8050783 w 8625839"/>
            <a:gd name="csY17" fmla="*/ 0 h 6233160"/>
            <a:gd name="csX18" fmla="*/ 8625839 w 8625839"/>
            <a:gd name="csY18" fmla="*/ 0 h 6233160"/>
            <a:gd name="csX19" fmla="*/ 8625839 w 8625839"/>
            <a:gd name="csY19" fmla="*/ 441988 h 6233160"/>
            <a:gd name="csX20" fmla="*/ 8625839 w 8625839"/>
            <a:gd name="csY20" fmla="*/ 1133302 h 6233160"/>
            <a:gd name="csX21" fmla="*/ 8625839 w 8625839"/>
            <a:gd name="csY21" fmla="*/ 1575290 h 6233160"/>
            <a:gd name="csX22" fmla="*/ 8625839 w 8625839"/>
            <a:gd name="csY22" fmla="*/ 1954946 h 6233160"/>
            <a:gd name="csX23" fmla="*/ 8625839 w 8625839"/>
            <a:gd name="csY23" fmla="*/ 2646260 h 6233160"/>
            <a:gd name="csX24" fmla="*/ 8625839 w 8625839"/>
            <a:gd name="csY24" fmla="*/ 3275242 h 6233160"/>
            <a:gd name="csX25" fmla="*/ 8625839 w 8625839"/>
            <a:gd name="csY25" fmla="*/ 3904225 h 6233160"/>
            <a:gd name="csX26" fmla="*/ 8625839 w 8625839"/>
            <a:gd name="csY26" fmla="*/ 4346212 h 6233160"/>
            <a:gd name="csX27" fmla="*/ 8625839 w 8625839"/>
            <a:gd name="csY27" fmla="*/ 4788200 h 6233160"/>
            <a:gd name="csX28" fmla="*/ 8625839 w 8625839"/>
            <a:gd name="csY28" fmla="*/ 5417183 h 6233160"/>
            <a:gd name="csX29" fmla="*/ 8625839 w 8625839"/>
            <a:gd name="csY29" fmla="*/ 6233160 h 6233160"/>
            <a:gd name="csX30" fmla="*/ 8309558 w 8625839"/>
            <a:gd name="csY30" fmla="*/ 6233160 h 6233160"/>
            <a:gd name="csX31" fmla="*/ 7907019 w 8625839"/>
            <a:gd name="csY31" fmla="*/ 6233160 h 6233160"/>
            <a:gd name="csX32" fmla="*/ 7504480 w 8625839"/>
            <a:gd name="csY32" fmla="*/ 6233160 h 6233160"/>
            <a:gd name="csX33" fmla="*/ 7101941 w 8625839"/>
            <a:gd name="csY33" fmla="*/ 6233160 h 6233160"/>
            <a:gd name="csX34" fmla="*/ 6354368 w 8625839"/>
            <a:gd name="csY34" fmla="*/ 6233160 h 6233160"/>
            <a:gd name="csX35" fmla="*/ 6038087 w 8625839"/>
            <a:gd name="csY35" fmla="*/ 6233160 h 6233160"/>
            <a:gd name="csX36" fmla="*/ 5290515 w 8625839"/>
            <a:gd name="csY36" fmla="*/ 6233160 h 6233160"/>
            <a:gd name="csX37" fmla="*/ 4542942 w 8625839"/>
            <a:gd name="csY37" fmla="*/ 6233160 h 6233160"/>
            <a:gd name="csX38" fmla="*/ 3795369 w 8625839"/>
            <a:gd name="csY38" fmla="*/ 6233160 h 6233160"/>
            <a:gd name="csX39" fmla="*/ 3479088 w 8625839"/>
            <a:gd name="csY39" fmla="*/ 6233160 h 6233160"/>
            <a:gd name="csX40" fmla="*/ 2731516 w 8625839"/>
            <a:gd name="csY40" fmla="*/ 6233160 h 6233160"/>
            <a:gd name="csX41" fmla="*/ 2242718 w 8625839"/>
            <a:gd name="csY41" fmla="*/ 6233160 h 6233160"/>
            <a:gd name="csX42" fmla="*/ 1753921 w 8625839"/>
            <a:gd name="csY42" fmla="*/ 6233160 h 6233160"/>
            <a:gd name="csX43" fmla="*/ 1265123 w 8625839"/>
            <a:gd name="csY43" fmla="*/ 6233160 h 6233160"/>
            <a:gd name="csX44" fmla="*/ 690067 w 8625839"/>
            <a:gd name="csY44" fmla="*/ 6233160 h 6233160"/>
            <a:gd name="csX45" fmla="*/ 0 w 8625839"/>
            <a:gd name="csY45" fmla="*/ 6233160 h 6233160"/>
            <a:gd name="csX46" fmla="*/ 0 w 8625839"/>
            <a:gd name="csY46" fmla="*/ 5541846 h 6233160"/>
            <a:gd name="csX47" fmla="*/ 0 w 8625839"/>
            <a:gd name="csY47" fmla="*/ 5037527 h 6233160"/>
            <a:gd name="csX48" fmla="*/ 0 w 8625839"/>
            <a:gd name="csY48" fmla="*/ 4657870 h 6233160"/>
            <a:gd name="csX49" fmla="*/ 0 w 8625839"/>
            <a:gd name="csY49" fmla="*/ 4091220 h 6233160"/>
            <a:gd name="csX50" fmla="*/ 0 w 8625839"/>
            <a:gd name="csY50" fmla="*/ 3524569 h 6233160"/>
            <a:gd name="csX51" fmla="*/ 0 w 8625839"/>
            <a:gd name="csY51" fmla="*/ 2895586 h 6233160"/>
            <a:gd name="csX52" fmla="*/ 0 w 8625839"/>
            <a:gd name="csY52" fmla="*/ 2391267 h 6233160"/>
            <a:gd name="csX53" fmla="*/ 0 w 8625839"/>
            <a:gd name="csY53" fmla="*/ 1762284 h 6233160"/>
            <a:gd name="csX54" fmla="*/ 0 w 8625839"/>
            <a:gd name="csY54" fmla="*/ 1257965 h 6233160"/>
            <a:gd name="csX55" fmla="*/ 0 w 8625839"/>
            <a:gd name="csY55" fmla="*/ 628983 h 6233160"/>
            <a:gd name="csX56" fmla="*/ 0 w 8625839"/>
            <a:gd name="csY56" fmla="*/ 0 h 6233160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  <a:cxn ang="0">
              <a:pos x="csX47" y="csY47"/>
            </a:cxn>
            <a:cxn ang="0">
              <a:pos x="csX48" y="csY48"/>
            </a:cxn>
            <a:cxn ang="0">
              <a:pos x="csX49" y="csY49"/>
            </a:cxn>
            <a:cxn ang="0">
              <a:pos x="csX50" y="csY50"/>
            </a:cxn>
            <a:cxn ang="0">
              <a:pos x="csX51" y="csY51"/>
            </a:cxn>
            <a:cxn ang="0">
              <a:pos x="csX52" y="csY52"/>
            </a:cxn>
            <a:cxn ang="0">
              <a:pos x="csX53" y="csY53"/>
            </a:cxn>
            <a:cxn ang="0">
              <a:pos x="csX54" y="csY54"/>
            </a:cxn>
            <a:cxn ang="0">
              <a:pos x="csX55" y="csY55"/>
            </a:cxn>
            <a:cxn ang="0">
              <a:pos x="csX56" y="csY56"/>
            </a:cxn>
          </a:cxnLst>
          <a:rect l="l" t="t" r="r" b="b"/>
          <a:pathLst>
            <a:path w="8625839" h="6233160" extrusionOk="0">
              <a:moveTo>
                <a:pt x="0" y="0"/>
              </a:moveTo>
              <a:cubicBezTo>
                <a:pt x="137307" y="-18219"/>
                <a:pt x="228325" y="16135"/>
                <a:pt x="316281" y="0"/>
              </a:cubicBezTo>
              <a:cubicBezTo>
                <a:pt x="404237" y="-16135"/>
                <a:pt x="557237" y="30040"/>
                <a:pt x="632562" y="0"/>
              </a:cubicBezTo>
              <a:cubicBezTo>
                <a:pt x="707887" y="-30040"/>
                <a:pt x="949181" y="1600"/>
                <a:pt x="1035101" y="0"/>
              </a:cubicBezTo>
              <a:cubicBezTo>
                <a:pt x="1121021" y="-1600"/>
                <a:pt x="1216803" y="20921"/>
                <a:pt x="1351381" y="0"/>
              </a:cubicBezTo>
              <a:cubicBezTo>
                <a:pt x="1485959" y="-20921"/>
                <a:pt x="1709315" y="43483"/>
                <a:pt x="1926437" y="0"/>
              </a:cubicBezTo>
              <a:cubicBezTo>
                <a:pt x="2143559" y="-43483"/>
                <a:pt x="2164346" y="1584"/>
                <a:pt x="2242718" y="0"/>
              </a:cubicBezTo>
              <a:cubicBezTo>
                <a:pt x="2321090" y="-1584"/>
                <a:pt x="2547814" y="44994"/>
                <a:pt x="2645257" y="0"/>
              </a:cubicBezTo>
              <a:cubicBezTo>
                <a:pt x="2742700" y="-44994"/>
                <a:pt x="3069650" y="17300"/>
                <a:pt x="3220313" y="0"/>
              </a:cubicBezTo>
              <a:cubicBezTo>
                <a:pt x="3370976" y="-17300"/>
                <a:pt x="3531568" y="13956"/>
                <a:pt x="3622852" y="0"/>
              </a:cubicBezTo>
              <a:cubicBezTo>
                <a:pt x="3714136" y="-13956"/>
                <a:pt x="3862392" y="13926"/>
                <a:pt x="3939133" y="0"/>
              </a:cubicBezTo>
              <a:cubicBezTo>
                <a:pt x="4015874" y="-13926"/>
                <a:pt x="4339089" y="77479"/>
                <a:pt x="4600447" y="0"/>
              </a:cubicBezTo>
              <a:cubicBezTo>
                <a:pt x="4861805" y="-77479"/>
                <a:pt x="4993179" y="51204"/>
                <a:pt x="5261762" y="0"/>
              </a:cubicBezTo>
              <a:cubicBezTo>
                <a:pt x="5530346" y="-51204"/>
                <a:pt x="5522429" y="32177"/>
                <a:pt x="5750559" y="0"/>
              </a:cubicBezTo>
              <a:cubicBezTo>
                <a:pt x="5978689" y="-32177"/>
                <a:pt x="6305175" y="82789"/>
                <a:pt x="6498132" y="0"/>
              </a:cubicBezTo>
              <a:cubicBezTo>
                <a:pt x="6691089" y="-82789"/>
                <a:pt x="6845835" y="65341"/>
                <a:pt x="7073188" y="0"/>
              </a:cubicBezTo>
              <a:cubicBezTo>
                <a:pt x="7300541" y="-65341"/>
                <a:pt x="7365232" y="30471"/>
                <a:pt x="7475727" y="0"/>
              </a:cubicBezTo>
              <a:cubicBezTo>
                <a:pt x="7586222" y="-30471"/>
                <a:pt x="7795007" y="39860"/>
                <a:pt x="8050783" y="0"/>
              </a:cubicBezTo>
              <a:cubicBezTo>
                <a:pt x="8306559" y="-39860"/>
                <a:pt x="8492542" y="14481"/>
                <a:pt x="8625839" y="0"/>
              </a:cubicBezTo>
              <a:cubicBezTo>
                <a:pt x="8655093" y="154000"/>
                <a:pt x="8602180" y="254619"/>
                <a:pt x="8625839" y="441988"/>
              </a:cubicBezTo>
              <a:cubicBezTo>
                <a:pt x="8649498" y="629357"/>
                <a:pt x="8574732" y="992948"/>
                <a:pt x="8625839" y="1133302"/>
              </a:cubicBezTo>
              <a:cubicBezTo>
                <a:pt x="8676946" y="1273656"/>
                <a:pt x="8612937" y="1389371"/>
                <a:pt x="8625839" y="1575290"/>
              </a:cubicBezTo>
              <a:cubicBezTo>
                <a:pt x="8638741" y="1761209"/>
                <a:pt x="8613555" y="1799229"/>
                <a:pt x="8625839" y="1954946"/>
              </a:cubicBezTo>
              <a:cubicBezTo>
                <a:pt x="8638123" y="2110663"/>
                <a:pt x="8547312" y="2398088"/>
                <a:pt x="8625839" y="2646260"/>
              </a:cubicBezTo>
              <a:cubicBezTo>
                <a:pt x="8704366" y="2894432"/>
                <a:pt x="8580058" y="3120607"/>
                <a:pt x="8625839" y="3275242"/>
              </a:cubicBezTo>
              <a:cubicBezTo>
                <a:pt x="8671620" y="3429877"/>
                <a:pt x="8589491" y="3640019"/>
                <a:pt x="8625839" y="3904225"/>
              </a:cubicBezTo>
              <a:cubicBezTo>
                <a:pt x="8662187" y="4168431"/>
                <a:pt x="8620634" y="4146027"/>
                <a:pt x="8625839" y="4346212"/>
              </a:cubicBezTo>
              <a:cubicBezTo>
                <a:pt x="8631044" y="4546397"/>
                <a:pt x="8589230" y="4660472"/>
                <a:pt x="8625839" y="4788200"/>
              </a:cubicBezTo>
              <a:cubicBezTo>
                <a:pt x="8662448" y="4915928"/>
                <a:pt x="8585604" y="5139546"/>
                <a:pt x="8625839" y="5417183"/>
              </a:cubicBezTo>
              <a:cubicBezTo>
                <a:pt x="8666074" y="5694820"/>
                <a:pt x="8551410" y="5963516"/>
                <a:pt x="8625839" y="6233160"/>
              </a:cubicBezTo>
              <a:cubicBezTo>
                <a:pt x="8544606" y="6242409"/>
                <a:pt x="8388166" y="6229658"/>
                <a:pt x="8309558" y="6233160"/>
              </a:cubicBezTo>
              <a:cubicBezTo>
                <a:pt x="8230950" y="6236662"/>
                <a:pt x="8008915" y="6193415"/>
                <a:pt x="7907019" y="6233160"/>
              </a:cubicBezTo>
              <a:cubicBezTo>
                <a:pt x="7805123" y="6272905"/>
                <a:pt x="7647711" y="6185131"/>
                <a:pt x="7504480" y="6233160"/>
              </a:cubicBezTo>
              <a:cubicBezTo>
                <a:pt x="7361249" y="6281189"/>
                <a:pt x="7189665" y="6226017"/>
                <a:pt x="7101941" y="6233160"/>
              </a:cubicBezTo>
              <a:cubicBezTo>
                <a:pt x="7014217" y="6240303"/>
                <a:pt x="6566261" y="6192944"/>
                <a:pt x="6354368" y="6233160"/>
              </a:cubicBezTo>
              <a:cubicBezTo>
                <a:pt x="6142475" y="6273376"/>
                <a:pt x="6145605" y="6200636"/>
                <a:pt x="6038087" y="6233160"/>
              </a:cubicBezTo>
              <a:cubicBezTo>
                <a:pt x="5930569" y="6265684"/>
                <a:pt x="5461293" y="6160552"/>
                <a:pt x="5290515" y="6233160"/>
              </a:cubicBezTo>
              <a:cubicBezTo>
                <a:pt x="5119737" y="6305768"/>
                <a:pt x="4705475" y="6209253"/>
                <a:pt x="4542942" y="6233160"/>
              </a:cubicBezTo>
              <a:cubicBezTo>
                <a:pt x="4380409" y="6257067"/>
                <a:pt x="4024721" y="6219757"/>
                <a:pt x="3795369" y="6233160"/>
              </a:cubicBezTo>
              <a:cubicBezTo>
                <a:pt x="3566017" y="6246563"/>
                <a:pt x="3636533" y="6198806"/>
                <a:pt x="3479088" y="6233160"/>
              </a:cubicBezTo>
              <a:cubicBezTo>
                <a:pt x="3321643" y="6267514"/>
                <a:pt x="2993877" y="6144022"/>
                <a:pt x="2731516" y="6233160"/>
              </a:cubicBezTo>
              <a:cubicBezTo>
                <a:pt x="2469155" y="6322298"/>
                <a:pt x="2344814" y="6185456"/>
                <a:pt x="2242718" y="6233160"/>
              </a:cubicBezTo>
              <a:cubicBezTo>
                <a:pt x="2140622" y="6280864"/>
                <a:pt x="1965140" y="6175329"/>
                <a:pt x="1753921" y="6233160"/>
              </a:cubicBezTo>
              <a:cubicBezTo>
                <a:pt x="1542702" y="6290991"/>
                <a:pt x="1374429" y="6189329"/>
                <a:pt x="1265123" y="6233160"/>
              </a:cubicBezTo>
              <a:cubicBezTo>
                <a:pt x="1155817" y="6276991"/>
                <a:pt x="895561" y="6214757"/>
                <a:pt x="690067" y="6233160"/>
              </a:cubicBezTo>
              <a:cubicBezTo>
                <a:pt x="484573" y="6251563"/>
                <a:pt x="271684" y="6215833"/>
                <a:pt x="0" y="6233160"/>
              </a:cubicBezTo>
              <a:cubicBezTo>
                <a:pt x="-38418" y="5892655"/>
                <a:pt x="39060" y="5817294"/>
                <a:pt x="0" y="5541846"/>
              </a:cubicBezTo>
              <a:cubicBezTo>
                <a:pt x="-39060" y="5266398"/>
                <a:pt x="43588" y="5187952"/>
                <a:pt x="0" y="5037527"/>
              </a:cubicBezTo>
              <a:cubicBezTo>
                <a:pt x="-43588" y="4887102"/>
                <a:pt x="15270" y="4766111"/>
                <a:pt x="0" y="4657870"/>
              </a:cubicBezTo>
              <a:cubicBezTo>
                <a:pt x="-15270" y="4549629"/>
                <a:pt x="19884" y="4229584"/>
                <a:pt x="0" y="4091220"/>
              </a:cubicBezTo>
              <a:cubicBezTo>
                <a:pt x="-19884" y="3952856"/>
                <a:pt x="12274" y="3686868"/>
                <a:pt x="0" y="3524569"/>
              </a:cubicBezTo>
              <a:cubicBezTo>
                <a:pt x="-12274" y="3362270"/>
                <a:pt x="10440" y="3055054"/>
                <a:pt x="0" y="2895586"/>
              </a:cubicBezTo>
              <a:cubicBezTo>
                <a:pt x="-10440" y="2736118"/>
                <a:pt x="9587" y="2522376"/>
                <a:pt x="0" y="2391267"/>
              </a:cubicBezTo>
              <a:cubicBezTo>
                <a:pt x="-9587" y="2260158"/>
                <a:pt x="73142" y="1918716"/>
                <a:pt x="0" y="1762284"/>
              </a:cubicBezTo>
              <a:cubicBezTo>
                <a:pt x="-73142" y="1605852"/>
                <a:pt x="26471" y="1453092"/>
                <a:pt x="0" y="1257965"/>
              </a:cubicBezTo>
              <a:cubicBezTo>
                <a:pt x="-26471" y="1062838"/>
                <a:pt x="35723" y="910721"/>
                <a:pt x="0" y="628983"/>
              </a:cubicBezTo>
              <a:cubicBezTo>
                <a:pt x="-35723" y="347245"/>
                <a:pt x="48194" y="160069"/>
                <a:pt x="0" y="0"/>
              </a:cubicBezTo>
              <a:close/>
            </a:path>
          </a:pathLst>
        </a:custGeom>
        <a:noFill/>
        <a:ln w="127000" cmpd="thickThin">
          <a:solidFill>
            <a:srgbClr val="CC00FF"/>
          </a:solidFill>
          <a:extLst>
            <a:ext uri="{C807C97D-BFC1-408E-A445-0C87EB9F89A2}">
              <ask:lineSketchStyleProps xmlns:ask="http://schemas.microsoft.com/office/drawing/2018/sketchyshapes" sd="2737183560">
                <a:prstGeom prst="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oneCellAnchor>
    <xdr:from>
      <xdr:col>18</xdr:col>
      <xdr:colOff>320553</xdr:colOff>
      <xdr:row>60</xdr:row>
      <xdr:rowOff>5</xdr:rowOff>
    </xdr:from>
    <xdr:ext cx="763960" cy="5760719"/>
    <xdr:sp macro="" textlink="">
      <xdr:nvSpPr>
        <xdr:cNvPr id="36" name="Tekstvak 35">
          <a:extLst>
            <a:ext uri="{FF2B5EF4-FFF2-40B4-BE49-F238E27FC236}">
              <a16:creationId xmlns:a16="http://schemas.microsoft.com/office/drawing/2014/main" id="{097809D8-7ECF-43F2-A9E9-AA72305E3167}"/>
            </a:ext>
          </a:extLst>
        </xdr:cNvPr>
        <xdr:cNvSpPr txBox="1"/>
      </xdr:nvSpPr>
      <xdr:spPr>
        <a:xfrm rot="5400000">
          <a:off x="10966673" y="18919485"/>
          <a:ext cx="5760719" cy="7639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nl-NL" sz="3600" b="1" baseline="0">
              <a:solidFill>
                <a:srgbClr val="CC00FF"/>
              </a:solidFill>
              <a:latin typeface="Aptos Slab ExtraBold" panose="020B0004020202020204" pitchFamily="34" charset="0"/>
            </a:rPr>
            <a:t>ZO GAAT HET OP SCHOOL</a:t>
          </a:r>
        </a:p>
        <a:p>
          <a:endParaRPr lang="nl-NL" sz="3600">
            <a:solidFill>
              <a:srgbClr val="CC00FF"/>
            </a:solidFill>
          </a:endParaRPr>
        </a:p>
      </xdr:txBody>
    </xdr:sp>
    <xdr:clientData/>
  </xdr:oneCellAnchor>
  <xdr:twoCellAnchor editAs="oneCell">
    <xdr:from>
      <xdr:col>7</xdr:col>
      <xdr:colOff>0</xdr:colOff>
      <xdr:row>61</xdr:row>
      <xdr:rowOff>182880</xdr:rowOff>
    </xdr:from>
    <xdr:to>
      <xdr:col>18</xdr:col>
      <xdr:colOff>7672</xdr:colOff>
      <xdr:row>68</xdr:row>
      <xdr:rowOff>1</xdr:rowOff>
    </xdr:to>
    <xdr:pic>
      <xdr:nvPicPr>
        <xdr:cNvPr id="37" name="Afbeelding 36">
          <a:extLst>
            <a:ext uri="{FF2B5EF4-FFF2-40B4-BE49-F238E27FC236}">
              <a16:creationId xmlns:a16="http://schemas.microsoft.com/office/drawing/2014/main" id="{D537000A-02FA-45F0-934A-AE4B2DB4B252}"/>
            </a:ext>
          </a:extLst>
        </xdr:cNvPr>
        <xdr:cNvPicPr/>
      </xdr:nvPicPr>
      <xdr:blipFill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backgroundRemoval t="9091" b="95041" l="6048" r="96544">
                      <a14:foregroundMark x1="17495" y1="43802" x2="17495" y2="43802"/>
                      <a14:foregroundMark x1="10799" y1="43802" x2="10799" y2="43802"/>
                      <a14:foregroundMark x1="14039" y1="16529" x2="14039" y2="16529"/>
                      <a14:foregroundMark x1="21598" y1="28926" x2="21598" y2="28926"/>
                      <a14:foregroundMark x1="18143" y1="72727" x2="18143" y2="72727"/>
                      <a14:foregroundMark x1="6479" y1="75207" x2="6479" y2="75207"/>
                      <a14:foregroundMark x1="48380" y1="63636" x2="48380" y2="63636"/>
                      <a14:foregroundMark x1="47732" y1="47107" x2="47732" y2="47107"/>
                      <a14:foregroundMark x1="54644" y1="46281" x2="54644" y2="46281"/>
                      <a14:foregroundMark x1="90281" y1="45455" x2="90281" y2="45455"/>
                      <a14:foregroundMark x1="83585" y1="47934" x2="83585" y2="47934"/>
                      <a14:foregroundMark x1="81641" y1="23140" x2="81641" y2="23140"/>
                      <a14:foregroundMark x1="96760" y1="52066" x2="96760" y2="52066"/>
                      <a14:foregroundMark x1="88553" y1="71901" x2="88553" y2="71901"/>
                      <a14:foregroundMark x1="50324" y1="95041" x2="50324" y2="95041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6540" y="16847820"/>
          <a:ext cx="6545632" cy="15240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0</xdr:colOff>
      <xdr:row>70</xdr:row>
      <xdr:rowOff>0</xdr:rowOff>
    </xdr:from>
    <xdr:to>
      <xdr:col>17</xdr:col>
      <xdr:colOff>540771</xdr:colOff>
      <xdr:row>75</xdr:row>
      <xdr:rowOff>228600</xdr:rowOff>
    </xdr:to>
    <xdr:pic>
      <xdr:nvPicPr>
        <xdr:cNvPr id="38" name="Afbeelding 37">
          <a:extLst>
            <a:ext uri="{FF2B5EF4-FFF2-40B4-BE49-F238E27FC236}">
              <a16:creationId xmlns:a16="http://schemas.microsoft.com/office/drawing/2014/main" id="{B0050840-5BF3-46D4-B38C-57252B376EC9}"/>
            </a:ext>
          </a:extLst>
        </xdr:cNvPr>
        <xdr:cNvPicPr/>
      </xdr:nvPicPr>
      <xdr:blipFill>
        <a:blip xmlns:r="http://schemas.openxmlformats.org/officeDocument/2006/relationships" r:embed="rId6">
          <a:extLst>
            <a:ext uri="{BEBA8EAE-BF5A-486C-A8C5-ECC9F3942E4B}">
              <a14:imgProps xmlns:a14="http://schemas.microsoft.com/office/drawing/2010/main">
                <a14:imgLayer r:embed="rId7">
                  <a14:imgEffect>
                    <a14:backgroundRemoval t="5556" b="91667" l="2667" r="96444">
                      <a14:foregroundMark x1="9333" y1="39815" x2="9333" y2="39815"/>
                      <a14:foregroundMark x1="15778" y1="44444" x2="15778" y2="44444"/>
                      <a14:foregroundMark x1="12889" y1="70370" x2="12889" y2="70370"/>
                      <a14:foregroundMark x1="22667" y1="66667" x2="22667" y2="66667"/>
                      <a14:foregroundMark x1="2667" y1="56481" x2="2667" y2="56481"/>
                      <a14:foregroundMark x1="46667" y1="30556" x2="46667" y2="30556"/>
                      <a14:foregroundMark x1="52667" y1="30556" x2="52667" y2="30556"/>
                      <a14:foregroundMark x1="59333" y1="33333" x2="59333" y2="33333"/>
                      <a14:foregroundMark x1="47778" y1="91667" x2="47778" y2="91667"/>
                      <a14:foregroundMark x1="84222" y1="70370" x2="84222" y2="70370"/>
                      <a14:foregroundMark x1="84444" y1="46296" x2="84444" y2="46296"/>
                      <a14:foregroundMark x1="91333" y1="41667" x2="91333" y2="41667"/>
                      <a14:foregroundMark x1="96444" y1="30556" x2="96444" y2="30556"/>
                      <a14:foregroundMark x1="56000" y1="89815" x2="56000" y2="89815"/>
                      <a14:foregroundMark x1="49333" y1="63889" x2="49333" y2="63889"/>
                      <a14:backgroundMark x1="14000" y1="57407" x2="14000" y2="57407"/>
                      <a14:backgroundMark x1="56000" y1="90741" x2="56000" y2="90741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6540" y="18859500"/>
          <a:ext cx="6484371" cy="1447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0</xdr:colOff>
      <xdr:row>78</xdr:row>
      <xdr:rowOff>0</xdr:rowOff>
    </xdr:from>
    <xdr:to>
      <xdr:col>17</xdr:col>
      <xdr:colOff>583001</xdr:colOff>
      <xdr:row>84</xdr:row>
      <xdr:rowOff>30479</xdr:rowOff>
    </xdr:to>
    <xdr:pic>
      <xdr:nvPicPr>
        <xdr:cNvPr id="39" name="Afbeelding 38">
          <a:extLst>
            <a:ext uri="{FF2B5EF4-FFF2-40B4-BE49-F238E27FC236}">
              <a16:creationId xmlns:a16="http://schemas.microsoft.com/office/drawing/2014/main" id="{4BF415CE-B052-4C0A-B57F-A436BD89706B}"/>
            </a:ext>
          </a:extLst>
        </xdr:cNvPr>
        <xdr:cNvPicPr/>
      </xdr:nvPicPr>
      <xdr:blipFill>
        <a:blip xmlns:r="http://schemas.openxmlformats.org/officeDocument/2006/relationships" r:embed="rId8">
          <a:extLst>
            <a:ext uri="{BEBA8EAE-BF5A-486C-A8C5-ECC9F3942E4B}">
              <a14:imgProps xmlns:a14="http://schemas.microsoft.com/office/drawing/2010/main">
                <a14:imgLayer r:embed="rId9">
                  <a14:imgEffect>
                    <a14:backgroundRemoval t="8772" b="90351" l="2882" r="96231">
                      <a14:foregroundMark x1="46120" y1="44737" x2="46120" y2="44737"/>
                      <a14:foregroundMark x1="52772" y1="44737" x2="52772" y2="44737"/>
                      <a14:foregroundMark x1="59645" y1="44737" x2="59645" y2="44737"/>
                      <a14:foregroundMark x1="48780" y1="75439" x2="48780" y2="75439"/>
                      <a14:foregroundMark x1="47894" y1="90351" x2="47894" y2="90351"/>
                      <a14:foregroundMark x1="83149" y1="39474" x2="83149" y2="39474"/>
                      <a14:foregroundMark x1="90244" y1="42982" x2="90244" y2="42982"/>
                      <a14:foregroundMark x1="96231" y1="28947" x2="96231" y2="28947"/>
                      <a14:foregroundMark x1="88027" y1="90351" x2="88027" y2="90351"/>
                      <a14:foregroundMark x1="86253" y1="60526" x2="86253" y2="60526"/>
                      <a14:foregroundMark x1="15743" y1="64035" x2="15743" y2="64035"/>
                      <a14:foregroundMark x1="16851" y1="46491" x2="16851" y2="46491"/>
                      <a14:foregroundMark x1="9534" y1="47368" x2="9534" y2="47368"/>
                      <a14:foregroundMark x1="8204" y1="12281" x2="8204" y2="12281"/>
                      <a14:foregroundMark x1="2882" y1="66667" x2="2882" y2="66667"/>
                      <a14:foregroundMark x1="11530" y1="90351" x2="11530" y2="90351"/>
                      <a14:foregroundMark x1="50554" y1="11404" x2="50554" y2="11404"/>
                      <a14:foregroundMark x1="50776" y1="8772" x2="50776" y2="877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6540" y="20810220"/>
          <a:ext cx="6526601" cy="1493519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6</xdr:col>
      <xdr:colOff>137160</xdr:colOff>
      <xdr:row>88</xdr:row>
      <xdr:rowOff>198120</xdr:rowOff>
    </xdr:from>
    <xdr:ext cx="9265920" cy="2072640"/>
    <xdr:sp macro="" textlink="" fLocksText="0">
      <xdr:nvSpPr>
        <xdr:cNvPr id="40" name="Tekstvak 39">
          <a:extLst>
            <a:ext uri="{FF2B5EF4-FFF2-40B4-BE49-F238E27FC236}">
              <a16:creationId xmlns:a16="http://schemas.microsoft.com/office/drawing/2014/main" id="{3375D3FF-B45B-4477-BB77-572FDD51D59F}"/>
            </a:ext>
          </a:extLst>
        </xdr:cNvPr>
        <xdr:cNvSpPr txBox="1"/>
      </xdr:nvSpPr>
      <xdr:spPr>
        <a:xfrm>
          <a:off x="6149340" y="23446740"/>
          <a:ext cx="9265920" cy="207264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nl-NL" sz="3200"/>
            <a:t>tekst</a:t>
          </a:r>
        </a:p>
      </xdr:txBody>
    </xdr:sp>
    <xdr:clientData/>
  </xdr:oneCellAnchor>
  <xdr:oneCellAnchor>
    <xdr:from>
      <xdr:col>6</xdr:col>
      <xdr:colOff>497859</xdr:colOff>
      <xdr:row>103</xdr:row>
      <xdr:rowOff>42794</xdr:rowOff>
    </xdr:from>
    <xdr:ext cx="9097199" cy="2371405"/>
    <xdr:sp macro="" textlink="" fLocksText="0">
      <xdr:nvSpPr>
        <xdr:cNvPr id="41" name="Tekstvak 40">
          <a:extLst>
            <a:ext uri="{FF2B5EF4-FFF2-40B4-BE49-F238E27FC236}">
              <a16:creationId xmlns:a16="http://schemas.microsoft.com/office/drawing/2014/main" id="{01429844-BCFA-4129-9251-FAE3F5853033}"/>
            </a:ext>
          </a:extLst>
        </xdr:cNvPr>
        <xdr:cNvSpPr txBox="1"/>
      </xdr:nvSpPr>
      <xdr:spPr>
        <a:xfrm rot="294414">
          <a:off x="6510039" y="26949014"/>
          <a:ext cx="9097199" cy="2371405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nl-NL" sz="3200"/>
            <a:t>tekst</a:t>
          </a:r>
        </a:p>
      </xdr:txBody>
    </xdr:sp>
    <xdr:clientData/>
  </xdr:oneCellAnchor>
  <xdr:oneCellAnchor>
    <xdr:from>
      <xdr:col>6</xdr:col>
      <xdr:colOff>297869</xdr:colOff>
      <xdr:row>118</xdr:row>
      <xdr:rowOff>30154</xdr:rowOff>
    </xdr:from>
    <xdr:ext cx="9175649" cy="2818584"/>
    <xdr:sp macro="" textlink="" fLocksText="0">
      <xdr:nvSpPr>
        <xdr:cNvPr id="42" name="Tekstvak 41">
          <a:extLst>
            <a:ext uri="{FF2B5EF4-FFF2-40B4-BE49-F238E27FC236}">
              <a16:creationId xmlns:a16="http://schemas.microsoft.com/office/drawing/2014/main" id="{723227D5-9D6B-4EAA-8AC1-DF9904D4986E}"/>
            </a:ext>
          </a:extLst>
        </xdr:cNvPr>
        <xdr:cNvSpPr txBox="1"/>
      </xdr:nvSpPr>
      <xdr:spPr>
        <a:xfrm rot="21330930">
          <a:off x="6310049" y="30593974"/>
          <a:ext cx="9175649" cy="2818584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endParaRPr lang="nl-NL" sz="3200"/>
        </a:p>
      </xdr:txBody>
    </xdr:sp>
    <xdr:clientData/>
  </xdr:oneCellAnchor>
  <xdr:oneCellAnchor>
    <xdr:from>
      <xdr:col>24</xdr:col>
      <xdr:colOff>47801</xdr:colOff>
      <xdr:row>102</xdr:row>
      <xdr:rowOff>96801</xdr:rowOff>
    </xdr:from>
    <xdr:ext cx="9529389" cy="2119271"/>
    <xdr:sp macro="" textlink="" fLocksText="0">
      <xdr:nvSpPr>
        <xdr:cNvPr id="43" name="Tekstvak 42">
          <a:extLst>
            <a:ext uri="{FF2B5EF4-FFF2-40B4-BE49-F238E27FC236}">
              <a16:creationId xmlns:a16="http://schemas.microsoft.com/office/drawing/2014/main" id="{3519B869-1F67-4F49-9189-A2BD25A4CDA4}"/>
            </a:ext>
          </a:extLst>
        </xdr:cNvPr>
        <xdr:cNvSpPr txBox="1"/>
      </xdr:nvSpPr>
      <xdr:spPr>
        <a:xfrm rot="21293535">
          <a:off x="16758461" y="26759181"/>
          <a:ext cx="9529389" cy="2119271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nl-NL" sz="3200"/>
            <a:t>tekst</a:t>
          </a:r>
        </a:p>
      </xdr:txBody>
    </xdr:sp>
    <xdr:clientData/>
  </xdr:oneCellAnchor>
  <xdr:oneCellAnchor>
    <xdr:from>
      <xdr:col>23</xdr:col>
      <xdr:colOff>320040</xdr:colOff>
      <xdr:row>117</xdr:row>
      <xdr:rowOff>0</xdr:rowOff>
    </xdr:from>
    <xdr:ext cx="9601200" cy="2270760"/>
    <xdr:sp macro="" textlink="" fLocksText="0">
      <xdr:nvSpPr>
        <xdr:cNvPr id="44" name="Tekstvak 43">
          <a:extLst>
            <a:ext uri="{FF2B5EF4-FFF2-40B4-BE49-F238E27FC236}">
              <a16:creationId xmlns:a16="http://schemas.microsoft.com/office/drawing/2014/main" id="{E67B3C3A-7006-46FC-B1C8-B0FB0FA753A9}"/>
            </a:ext>
          </a:extLst>
        </xdr:cNvPr>
        <xdr:cNvSpPr txBox="1"/>
      </xdr:nvSpPr>
      <xdr:spPr>
        <a:xfrm>
          <a:off x="16436340" y="30319980"/>
          <a:ext cx="9601200" cy="227076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endParaRPr lang="nl-NL" sz="3200"/>
        </a:p>
      </xdr:txBody>
    </xdr:sp>
    <xdr:clientData/>
  </xdr:oneCellAnchor>
  <xdr:twoCellAnchor>
    <xdr:from>
      <xdr:col>26</xdr:col>
      <xdr:colOff>563880</xdr:colOff>
      <xdr:row>127</xdr:row>
      <xdr:rowOff>30480</xdr:rowOff>
    </xdr:from>
    <xdr:to>
      <xdr:col>36</xdr:col>
      <xdr:colOff>0</xdr:colOff>
      <xdr:row>131</xdr:row>
      <xdr:rowOff>45720</xdr:rowOff>
    </xdr:to>
    <xdr:sp macro="" textlink="" fLocksText="0">
      <xdr:nvSpPr>
        <xdr:cNvPr id="45" name="Rechthoek: afgeronde hoeken 44">
          <a:extLst>
            <a:ext uri="{FF2B5EF4-FFF2-40B4-BE49-F238E27FC236}">
              <a16:creationId xmlns:a16="http://schemas.microsoft.com/office/drawing/2014/main" id="{116DA77A-50A4-47F6-8D9C-60B92E631DDC}"/>
            </a:ext>
          </a:extLst>
        </xdr:cNvPr>
        <xdr:cNvSpPr/>
      </xdr:nvSpPr>
      <xdr:spPr>
        <a:xfrm>
          <a:off x="18463260" y="32788860"/>
          <a:ext cx="5654040" cy="990600"/>
        </a:xfrm>
        <a:prstGeom prst="roundRect">
          <a:avLst/>
        </a:prstGeom>
        <a:solidFill>
          <a:schemeClr val="bg1">
            <a:lumMod val="95000"/>
          </a:schemeClr>
        </a:solidFill>
        <a:ln w="1016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3600" b="1">
              <a:solidFill>
                <a:schemeClr val="tx1"/>
              </a:solidFill>
              <a:latin typeface="Aptos Slab ExtraBold" panose="020B0004020202020204" pitchFamily="34" charset="0"/>
            </a:rPr>
            <a:t>23 maart 2026</a:t>
          </a:r>
        </a:p>
      </xdr:txBody>
    </xdr:sp>
    <xdr:clientData/>
  </xdr:twoCellAnchor>
  <xdr:twoCellAnchor>
    <xdr:from>
      <xdr:col>2</xdr:col>
      <xdr:colOff>0</xdr:colOff>
      <xdr:row>1</xdr:row>
      <xdr:rowOff>0</xdr:rowOff>
    </xdr:from>
    <xdr:to>
      <xdr:col>2</xdr:col>
      <xdr:colOff>3438447</xdr:colOff>
      <xdr:row>1</xdr:row>
      <xdr:rowOff>853440</xdr:rowOff>
    </xdr:to>
    <xdr:sp macro="" textlink="">
      <xdr:nvSpPr>
        <xdr:cNvPr id="46" name="Rechthoek: afgeronde hoeken 4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26E2D269-0C2C-4265-859F-0029C2784A2A}"/>
            </a:ext>
          </a:extLst>
        </xdr:cNvPr>
        <xdr:cNvSpPr/>
      </xdr:nvSpPr>
      <xdr:spPr>
        <a:xfrm>
          <a:off x="1074420" y="243840"/>
          <a:ext cx="3438447" cy="853440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20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ONTWIKKELINGSPERSPECTIEF</a:t>
          </a:r>
        </a:p>
      </xdr:txBody>
    </xdr:sp>
    <xdr:clientData fPrintsWithSheet="0"/>
  </xdr:twoCellAnchor>
  <xdr:twoCellAnchor>
    <xdr:from>
      <xdr:col>36</xdr:col>
      <xdr:colOff>60960</xdr:colOff>
      <xdr:row>34</xdr:row>
      <xdr:rowOff>45720</xdr:rowOff>
    </xdr:from>
    <xdr:to>
      <xdr:col>38</xdr:col>
      <xdr:colOff>579120</xdr:colOff>
      <xdr:row>37</xdr:row>
      <xdr:rowOff>198120</xdr:rowOff>
    </xdr:to>
    <xdr:sp macro="" textlink="">
      <xdr:nvSpPr>
        <xdr:cNvPr id="47" name="Rechthoek: afgeronde hoeken 46">
          <a:extLst>
            <a:ext uri="{FF2B5EF4-FFF2-40B4-BE49-F238E27FC236}">
              <a16:creationId xmlns:a16="http://schemas.microsoft.com/office/drawing/2014/main" id="{ED861B84-91D0-490C-9BD7-E00216514155}"/>
            </a:ext>
          </a:extLst>
        </xdr:cNvPr>
        <xdr:cNvSpPr/>
      </xdr:nvSpPr>
      <xdr:spPr>
        <a:xfrm>
          <a:off x="24178260" y="10165080"/>
          <a:ext cx="1798320" cy="861060"/>
        </a:xfrm>
        <a:prstGeom prst="roundRect">
          <a:avLst/>
        </a:prstGeom>
        <a:noFill/>
        <a:ln w="762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/>
            <a:t>1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1243012</xdr:colOff>
      <xdr:row>60</xdr:row>
      <xdr:rowOff>80962</xdr:rowOff>
    </xdr:from>
    <xdr:to>
      <xdr:col>42</xdr:col>
      <xdr:colOff>107156</xdr:colOff>
      <xdr:row>63</xdr:row>
      <xdr:rowOff>119064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E7F593C8-C642-4A99-BB39-143E68B51D6C}"/>
            </a:ext>
          </a:extLst>
        </xdr:cNvPr>
        <xdr:cNvSpPr>
          <a:spLocks noChangeArrowheads="1"/>
        </xdr:cNvSpPr>
      </xdr:nvSpPr>
      <xdr:spPr bwMode="auto">
        <a:xfrm>
          <a:off x="1502092" y="11114722"/>
          <a:ext cx="10637044" cy="541022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152399</xdr:colOff>
      <xdr:row>59</xdr:row>
      <xdr:rowOff>21430</xdr:rowOff>
    </xdr:from>
    <xdr:to>
      <xdr:col>51</xdr:col>
      <xdr:colOff>0</xdr:colOff>
      <xdr:row>91</xdr:row>
      <xdr:rowOff>154781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798C4FE4-0958-4DC8-A97E-2EFE8EE4CA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9526</xdr:colOff>
      <xdr:row>59</xdr:row>
      <xdr:rowOff>21431</xdr:rowOff>
    </xdr:from>
    <xdr:to>
      <xdr:col>9</xdr:col>
      <xdr:colOff>1</xdr:colOff>
      <xdr:row>91</xdr:row>
      <xdr:rowOff>142875</xdr:rowOff>
    </xdr:to>
    <xdr:graphicFrame macro="">
      <xdr:nvGraphicFramePr>
        <xdr:cNvPr id="4" name="Grafiek 8">
          <a:extLst>
            <a:ext uri="{FF2B5EF4-FFF2-40B4-BE49-F238E27FC236}">
              <a16:creationId xmlns:a16="http://schemas.microsoft.com/office/drawing/2014/main" id="{4753D342-3226-4BCC-9D40-B2484BB91C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44824</xdr:colOff>
      <xdr:row>5</xdr:row>
      <xdr:rowOff>152400</xdr:rowOff>
    </xdr:from>
    <xdr:to>
      <xdr:col>8</xdr:col>
      <xdr:colOff>708212</xdr:colOff>
      <xdr:row>8</xdr:row>
      <xdr:rowOff>17929</xdr:rowOff>
    </xdr:to>
    <xdr:sp macro="" textlink="">
      <xdr:nvSpPr>
        <xdr:cNvPr id="5" name="Rechthoek: afgeronde hoek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C01D733-6457-4DAC-9319-474859E575CA}"/>
            </a:ext>
          </a:extLst>
        </xdr:cNvPr>
        <xdr:cNvSpPr/>
      </xdr:nvSpPr>
      <xdr:spPr>
        <a:xfrm>
          <a:off x="3946264" y="1348740"/>
          <a:ext cx="2141668" cy="368449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/>
            <a:t>Terug naar START</a:t>
          </a:r>
        </a:p>
      </xdr:txBody>
    </xdr:sp>
    <xdr:clientData fPrintsWithSheet="0"/>
  </xdr:twoCellAnchor>
  <xdr:twoCellAnchor>
    <xdr:from>
      <xdr:col>10</xdr:col>
      <xdr:colOff>0</xdr:colOff>
      <xdr:row>6</xdr:row>
      <xdr:rowOff>0</xdr:rowOff>
    </xdr:from>
    <xdr:to>
      <xdr:col>12</xdr:col>
      <xdr:colOff>663388</xdr:colOff>
      <xdr:row>8</xdr:row>
      <xdr:rowOff>35858</xdr:rowOff>
    </xdr:to>
    <xdr:sp macro="" textlink="">
      <xdr:nvSpPr>
        <xdr:cNvPr id="6" name="Rechthoek: afgeronde hoeken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5D4D608-E376-4144-B285-D4B694F13AEC}"/>
            </a:ext>
          </a:extLst>
        </xdr:cNvPr>
        <xdr:cNvSpPr/>
      </xdr:nvSpPr>
      <xdr:spPr>
        <a:xfrm>
          <a:off x="6858000" y="1363980"/>
          <a:ext cx="2141668" cy="371138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>
              <a:solidFill>
                <a:schemeClr val="tx1"/>
              </a:solidFill>
            </a:rPr>
            <a:t>Begintoets</a:t>
          </a:r>
          <a:r>
            <a:rPr lang="nl-NL" sz="1800" baseline="0">
              <a:solidFill>
                <a:schemeClr val="tx1"/>
              </a:solidFill>
            </a:rPr>
            <a:t> gr.8</a:t>
          </a:r>
          <a:endParaRPr lang="nl-NL" sz="1800">
            <a:solidFill>
              <a:schemeClr val="tx1"/>
            </a:solidFill>
          </a:endParaRPr>
        </a:p>
      </xdr:txBody>
    </xdr:sp>
    <xdr:clientData fPrintsWithSheet="0"/>
  </xdr:twoCellAnchor>
  <xdr:twoCellAnchor>
    <xdr:from>
      <xdr:col>37</xdr:col>
      <xdr:colOff>0</xdr:colOff>
      <xdr:row>6</xdr:row>
      <xdr:rowOff>0</xdr:rowOff>
    </xdr:from>
    <xdr:to>
      <xdr:col>41</xdr:col>
      <xdr:colOff>663388</xdr:colOff>
      <xdr:row>8</xdr:row>
      <xdr:rowOff>35858</xdr:rowOff>
    </xdr:to>
    <xdr:sp macro="" textlink="">
      <xdr:nvSpPr>
        <xdr:cNvPr id="7" name="Rechthoek: afgeronde hoeken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02126B1-AD5D-4E45-8DB6-1A9F9A68E80D}"/>
            </a:ext>
          </a:extLst>
        </xdr:cNvPr>
        <xdr:cNvSpPr/>
      </xdr:nvSpPr>
      <xdr:spPr>
        <a:xfrm>
          <a:off x="9814560" y="1363980"/>
          <a:ext cx="2141668" cy="371138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>
              <a:solidFill>
                <a:schemeClr val="tx1"/>
              </a:solidFill>
            </a:rPr>
            <a:t>Totaal</a:t>
          </a:r>
          <a:r>
            <a:rPr lang="nl-NL" sz="1800" baseline="0">
              <a:solidFill>
                <a:schemeClr val="tx1"/>
              </a:solidFill>
            </a:rPr>
            <a:t> per leerling</a:t>
          </a:r>
          <a:endParaRPr lang="nl-NL" sz="1800">
            <a:solidFill>
              <a:schemeClr val="tx1"/>
            </a:solidFill>
          </a:endParaRPr>
        </a:p>
      </xdr:txBody>
    </xdr:sp>
    <xdr:clientData fPrintsWithSheet="0"/>
  </xdr:twoCellAnchor>
  <xdr:twoCellAnchor>
    <xdr:from>
      <xdr:col>43</xdr:col>
      <xdr:colOff>0</xdr:colOff>
      <xdr:row>6</xdr:row>
      <xdr:rowOff>0</xdr:rowOff>
    </xdr:from>
    <xdr:to>
      <xdr:col>47</xdr:col>
      <xdr:colOff>224118</xdr:colOff>
      <xdr:row>8</xdr:row>
      <xdr:rowOff>35858</xdr:rowOff>
    </xdr:to>
    <xdr:sp macro="" textlink="">
      <xdr:nvSpPr>
        <xdr:cNvPr id="8" name="Rechthoek: afgeronde hoeken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2116F4A-7D9E-45E4-8030-A4C05D508CE2}"/>
            </a:ext>
          </a:extLst>
        </xdr:cNvPr>
        <xdr:cNvSpPr/>
      </xdr:nvSpPr>
      <xdr:spPr>
        <a:xfrm>
          <a:off x="12771120" y="1363980"/>
          <a:ext cx="2121498" cy="371138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>
              <a:solidFill>
                <a:schemeClr val="tx1"/>
              </a:solidFill>
            </a:rPr>
            <a:t>Kindgesprek</a:t>
          </a:r>
        </a:p>
      </xdr:txBody>
    </xdr:sp>
    <xdr:clientData fPrintsWithSheet="0"/>
  </xdr:twoCellAnchor>
  <xdr:twoCellAnchor>
    <xdr:from>
      <xdr:col>5</xdr:col>
      <xdr:colOff>726140</xdr:colOff>
      <xdr:row>1</xdr:row>
      <xdr:rowOff>17929</xdr:rowOff>
    </xdr:from>
    <xdr:to>
      <xdr:col>50</xdr:col>
      <xdr:colOff>699246</xdr:colOff>
      <xdr:row>3</xdr:row>
      <xdr:rowOff>8964</xdr:rowOff>
    </xdr:to>
    <xdr:sp macro="" textlink="">
      <xdr:nvSpPr>
        <xdr:cNvPr id="9" name="Rechthoek: afgeronde hoeken 8">
          <a:extLst>
            <a:ext uri="{FF2B5EF4-FFF2-40B4-BE49-F238E27FC236}">
              <a16:creationId xmlns:a16="http://schemas.microsoft.com/office/drawing/2014/main" id="{F1AAFB67-E306-4263-8173-C4CC19898AB3}"/>
            </a:ext>
          </a:extLst>
        </xdr:cNvPr>
        <xdr:cNvSpPr/>
      </xdr:nvSpPr>
      <xdr:spPr>
        <a:xfrm>
          <a:off x="3888440" y="193189"/>
          <a:ext cx="12218446" cy="509195"/>
        </a:xfrm>
        <a:prstGeom prst="roundRect">
          <a:avLst/>
        </a:prstGeom>
        <a:solidFill>
          <a:srgbClr val="FFFFCC"/>
        </a:solidFill>
        <a:ln>
          <a:solidFill>
            <a:schemeClr val="accent1">
              <a:shade val="15000"/>
              <a:alpha val="94000"/>
            </a:schemeClr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 b="1">
              <a:solidFill>
                <a:schemeClr val="tx1"/>
              </a:solidFill>
            </a:rPr>
            <a:t>Toetsoverzicht</a:t>
          </a:r>
          <a:r>
            <a:rPr lang="nl-NL" sz="1800" b="1" baseline="0">
              <a:solidFill>
                <a:schemeClr val="tx1"/>
              </a:solidFill>
            </a:rPr>
            <a:t> E7 van groep 8</a:t>
          </a:r>
          <a:endParaRPr lang="nl-NL" sz="1800" b="1">
            <a:solidFill>
              <a:schemeClr val="tx1"/>
            </a:solidFill>
          </a:endParaRP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1243012</xdr:colOff>
      <xdr:row>60</xdr:row>
      <xdr:rowOff>80962</xdr:rowOff>
    </xdr:from>
    <xdr:to>
      <xdr:col>42</xdr:col>
      <xdr:colOff>107156</xdr:colOff>
      <xdr:row>63</xdr:row>
      <xdr:rowOff>119064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1756D634-E744-46A2-9DA0-136AF837A90F}"/>
            </a:ext>
          </a:extLst>
        </xdr:cNvPr>
        <xdr:cNvSpPr>
          <a:spLocks noChangeArrowheads="1"/>
        </xdr:cNvSpPr>
      </xdr:nvSpPr>
      <xdr:spPr bwMode="auto">
        <a:xfrm>
          <a:off x="2100262" y="10920412"/>
          <a:ext cx="8951119" cy="523877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152399</xdr:colOff>
      <xdr:row>59</xdr:row>
      <xdr:rowOff>21430</xdr:rowOff>
    </xdr:from>
    <xdr:to>
      <xdr:col>51</xdr:col>
      <xdr:colOff>0</xdr:colOff>
      <xdr:row>91</xdr:row>
      <xdr:rowOff>154781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0AFD709B-E1ED-4E24-AFFE-EFC99FC65A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9526</xdr:colOff>
      <xdr:row>59</xdr:row>
      <xdr:rowOff>21431</xdr:rowOff>
    </xdr:from>
    <xdr:to>
      <xdr:col>9</xdr:col>
      <xdr:colOff>1</xdr:colOff>
      <xdr:row>91</xdr:row>
      <xdr:rowOff>142875</xdr:rowOff>
    </xdr:to>
    <xdr:graphicFrame macro="">
      <xdr:nvGraphicFramePr>
        <xdr:cNvPr id="4" name="Grafiek 8">
          <a:extLst>
            <a:ext uri="{FF2B5EF4-FFF2-40B4-BE49-F238E27FC236}">
              <a16:creationId xmlns:a16="http://schemas.microsoft.com/office/drawing/2014/main" id="{F6C98FA9-D8E6-48EF-BA05-23557B429B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0</xdr:colOff>
      <xdr:row>12</xdr:row>
      <xdr:rowOff>161364</xdr:rowOff>
    </xdr:from>
    <xdr:to>
      <xdr:col>4</xdr:col>
      <xdr:colOff>1</xdr:colOff>
      <xdr:row>53</xdr:row>
      <xdr:rowOff>2021</xdr:rowOff>
    </xdr:to>
    <xdr:pic>
      <xdr:nvPicPr>
        <xdr:cNvPr id="5" name="Afbeelding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82A903B-7631-4782-AE47-4ACC6ABD57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59976" y="2635623"/>
          <a:ext cx="2895601" cy="6788304"/>
        </a:xfrm>
        <a:prstGeom prst="rect">
          <a:avLst/>
        </a:prstGeom>
      </xdr:spPr>
    </xdr:pic>
    <xdr:clientData/>
  </xdr:twoCellAnchor>
  <xdr:twoCellAnchor>
    <xdr:from>
      <xdr:col>6</xdr:col>
      <xdr:colOff>44824</xdr:colOff>
      <xdr:row>5</xdr:row>
      <xdr:rowOff>152400</xdr:rowOff>
    </xdr:from>
    <xdr:to>
      <xdr:col>8</xdr:col>
      <xdr:colOff>708212</xdr:colOff>
      <xdr:row>8</xdr:row>
      <xdr:rowOff>17929</xdr:rowOff>
    </xdr:to>
    <xdr:sp macro="" textlink="">
      <xdr:nvSpPr>
        <xdr:cNvPr id="6" name="Rechthoek: afgeronde hoeken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3BD05EB-E0F4-47E7-94D7-C676F34AE384}"/>
            </a:ext>
          </a:extLst>
        </xdr:cNvPr>
        <xdr:cNvSpPr/>
      </xdr:nvSpPr>
      <xdr:spPr>
        <a:xfrm>
          <a:off x="3946264" y="1348740"/>
          <a:ext cx="2141668" cy="368449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/>
            <a:t>Terug naar START</a:t>
          </a:r>
        </a:p>
      </xdr:txBody>
    </xdr:sp>
    <xdr:clientData fPrintsWithSheet="0"/>
  </xdr:twoCellAnchor>
  <xdr:twoCellAnchor>
    <xdr:from>
      <xdr:col>10</xdr:col>
      <xdr:colOff>0</xdr:colOff>
      <xdr:row>6</xdr:row>
      <xdr:rowOff>0</xdr:rowOff>
    </xdr:from>
    <xdr:to>
      <xdr:col>12</xdr:col>
      <xdr:colOff>663388</xdr:colOff>
      <xdr:row>8</xdr:row>
      <xdr:rowOff>35858</xdr:rowOff>
    </xdr:to>
    <xdr:sp macro="" textlink="">
      <xdr:nvSpPr>
        <xdr:cNvPr id="7" name="Rechthoek: afgeronde hoeken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43C77FA-0C97-4430-84AF-2BA791E3E569}"/>
            </a:ext>
          </a:extLst>
        </xdr:cNvPr>
        <xdr:cNvSpPr/>
      </xdr:nvSpPr>
      <xdr:spPr>
        <a:xfrm>
          <a:off x="6858000" y="1363980"/>
          <a:ext cx="2141668" cy="371138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>
              <a:solidFill>
                <a:schemeClr val="tx1"/>
              </a:solidFill>
            </a:rPr>
            <a:t>Eindtoets</a:t>
          </a:r>
          <a:r>
            <a:rPr lang="nl-NL" sz="1800" baseline="0">
              <a:solidFill>
                <a:schemeClr val="tx1"/>
              </a:solidFill>
            </a:rPr>
            <a:t> vorig jaar</a:t>
          </a:r>
          <a:endParaRPr lang="nl-NL" sz="1800">
            <a:solidFill>
              <a:schemeClr val="tx1"/>
            </a:solidFill>
          </a:endParaRPr>
        </a:p>
      </xdr:txBody>
    </xdr:sp>
    <xdr:clientData fPrintsWithSheet="0"/>
  </xdr:twoCellAnchor>
  <xdr:twoCellAnchor>
    <xdr:from>
      <xdr:col>37</xdr:col>
      <xdr:colOff>0</xdr:colOff>
      <xdr:row>6</xdr:row>
      <xdr:rowOff>0</xdr:rowOff>
    </xdr:from>
    <xdr:to>
      <xdr:col>41</xdr:col>
      <xdr:colOff>663388</xdr:colOff>
      <xdr:row>8</xdr:row>
      <xdr:rowOff>35858</xdr:rowOff>
    </xdr:to>
    <xdr:sp macro="" textlink="">
      <xdr:nvSpPr>
        <xdr:cNvPr id="8" name="Rechthoek: afgeronde hoeken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DA49D70-804C-4E61-87CD-D04EE94795CC}"/>
            </a:ext>
          </a:extLst>
        </xdr:cNvPr>
        <xdr:cNvSpPr/>
      </xdr:nvSpPr>
      <xdr:spPr>
        <a:xfrm>
          <a:off x="9814560" y="1363980"/>
          <a:ext cx="2141668" cy="371138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>
              <a:solidFill>
                <a:schemeClr val="tx1"/>
              </a:solidFill>
            </a:rPr>
            <a:t>Totaal</a:t>
          </a:r>
          <a:r>
            <a:rPr lang="nl-NL" sz="1800" baseline="0">
              <a:solidFill>
                <a:schemeClr val="tx1"/>
              </a:solidFill>
            </a:rPr>
            <a:t> per leerling</a:t>
          </a:r>
          <a:endParaRPr lang="nl-NL" sz="1800">
            <a:solidFill>
              <a:schemeClr val="tx1"/>
            </a:solidFill>
          </a:endParaRPr>
        </a:p>
      </xdr:txBody>
    </xdr:sp>
    <xdr:clientData fPrintsWithSheet="0"/>
  </xdr:twoCellAnchor>
  <xdr:twoCellAnchor>
    <xdr:from>
      <xdr:col>43</xdr:col>
      <xdr:colOff>0</xdr:colOff>
      <xdr:row>6</xdr:row>
      <xdr:rowOff>0</xdr:rowOff>
    </xdr:from>
    <xdr:to>
      <xdr:col>47</xdr:col>
      <xdr:colOff>224118</xdr:colOff>
      <xdr:row>8</xdr:row>
      <xdr:rowOff>35858</xdr:rowOff>
    </xdr:to>
    <xdr:sp macro="" textlink="">
      <xdr:nvSpPr>
        <xdr:cNvPr id="9" name="Rechthoek: afgeronde hoeken 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4028439-4F57-4BC9-BC17-34661AB57343}"/>
            </a:ext>
          </a:extLst>
        </xdr:cNvPr>
        <xdr:cNvSpPr/>
      </xdr:nvSpPr>
      <xdr:spPr>
        <a:xfrm>
          <a:off x="12771120" y="1363980"/>
          <a:ext cx="2121498" cy="371138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>
              <a:solidFill>
                <a:schemeClr val="tx1"/>
              </a:solidFill>
            </a:rPr>
            <a:t>Kindgesprek</a:t>
          </a:r>
        </a:p>
      </xdr:txBody>
    </xdr:sp>
    <xdr:clientData fPrintsWithSheet="0"/>
  </xdr:twoCellAnchor>
  <xdr:twoCellAnchor>
    <xdr:from>
      <xdr:col>5</xdr:col>
      <xdr:colOff>726140</xdr:colOff>
      <xdr:row>1</xdr:row>
      <xdr:rowOff>17929</xdr:rowOff>
    </xdr:from>
    <xdr:to>
      <xdr:col>50</xdr:col>
      <xdr:colOff>699246</xdr:colOff>
      <xdr:row>3</xdr:row>
      <xdr:rowOff>8964</xdr:rowOff>
    </xdr:to>
    <xdr:sp macro="" textlink="">
      <xdr:nvSpPr>
        <xdr:cNvPr id="10" name="Rechthoek: afgeronde hoeken 9">
          <a:extLst>
            <a:ext uri="{FF2B5EF4-FFF2-40B4-BE49-F238E27FC236}">
              <a16:creationId xmlns:a16="http://schemas.microsoft.com/office/drawing/2014/main" id="{E42FB431-B142-4377-8674-15FC12AC4789}"/>
            </a:ext>
          </a:extLst>
        </xdr:cNvPr>
        <xdr:cNvSpPr/>
      </xdr:nvSpPr>
      <xdr:spPr>
        <a:xfrm>
          <a:off x="3888440" y="193189"/>
          <a:ext cx="12218446" cy="509195"/>
        </a:xfrm>
        <a:prstGeom prst="roundRect">
          <a:avLst/>
        </a:prstGeom>
        <a:solidFill>
          <a:srgbClr val="FFFFCC"/>
        </a:solidFill>
        <a:ln>
          <a:solidFill>
            <a:schemeClr val="accent1">
              <a:shade val="15000"/>
              <a:alpha val="94000"/>
            </a:schemeClr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 b="1">
              <a:solidFill>
                <a:schemeClr val="tx1"/>
              </a:solidFill>
            </a:rPr>
            <a:t>Toetsoverzicht</a:t>
          </a:r>
          <a:r>
            <a:rPr lang="nl-NL" sz="1800" b="1" baseline="0">
              <a:solidFill>
                <a:schemeClr val="tx1"/>
              </a:solidFill>
            </a:rPr>
            <a:t> B8</a:t>
          </a:r>
          <a:endParaRPr lang="nl-NL" sz="1800" b="1">
            <a:solidFill>
              <a:schemeClr val="tx1"/>
            </a:solidFill>
          </a:endParaRP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718038</xdr:colOff>
      <xdr:row>5</xdr:row>
      <xdr:rowOff>87923</xdr:rowOff>
    </xdr:from>
    <xdr:to>
      <xdr:col>5</xdr:col>
      <xdr:colOff>387020</xdr:colOff>
      <xdr:row>41</xdr:row>
      <xdr:rowOff>102578</xdr:rowOff>
    </xdr:to>
    <xdr:graphicFrame macro="">
      <xdr:nvGraphicFramePr>
        <xdr:cNvPr id="2" name="Grafiek 9">
          <a:extLst>
            <a:ext uri="{FF2B5EF4-FFF2-40B4-BE49-F238E27FC236}">
              <a16:creationId xmlns:a16="http://schemas.microsoft.com/office/drawing/2014/main" id="{40A68CEA-6668-4046-9A79-E325983A80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236904</xdr:colOff>
      <xdr:row>10</xdr:row>
      <xdr:rowOff>187325</xdr:rowOff>
    </xdr:from>
    <xdr:to>
      <xdr:col>4</xdr:col>
      <xdr:colOff>910004</xdr:colOff>
      <xdr:row>15</xdr:row>
      <xdr:rowOff>57150</xdr:rowOff>
    </xdr:to>
    <xdr:sp macro="" textlink="">
      <xdr:nvSpPr>
        <xdr:cNvPr id="3" name="AutoShape 5">
          <a:extLst>
            <a:ext uri="{FF2B5EF4-FFF2-40B4-BE49-F238E27FC236}">
              <a16:creationId xmlns:a16="http://schemas.microsoft.com/office/drawing/2014/main" id="{A0F7AF07-CAE6-4CC3-9362-C2F0C4904109}"/>
            </a:ext>
          </a:extLst>
        </xdr:cNvPr>
        <xdr:cNvSpPr>
          <a:spLocks noChangeArrowheads="1"/>
        </xdr:cNvSpPr>
      </xdr:nvSpPr>
      <xdr:spPr bwMode="auto">
        <a:xfrm>
          <a:off x="3513504" y="4187825"/>
          <a:ext cx="1587500" cy="1050925"/>
        </a:xfrm>
        <a:prstGeom prst="rightArrow">
          <a:avLst>
            <a:gd name="adj1" fmla="val 50000"/>
            <a:gd name="adj2" fmla="val 40196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250825</xdr:colOff>
      <xdr:row>12</xdr:row>
      <xdr:rowOff>47625</xdr:rowOff>
    </xdr:from>
    <xdr:to>
      <xdr:col>4</xdr:col>
      <xdr:colOff>742950</xdr:colOff>
      <xdr:row>13</xdr:row>
      <xdr:rowOff>200025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C8B6E709-A441-482A-89AE-BA77B185C800}"/>
            </a:ext>
          </a:extLst>
        </xdr:cNvPr>
        <xdr:cNvSpPr txBox="1">
          <a:spLocks noChangeArrowheads="1"/>
        </xdr:cNvSpPr>
      </xdr:nvSpPr>
      <xdr:spPr bwMode="auto">
        <a:xfrm>
          <a:off x="3527425" y="4520565"/>
          <a:ext cx="1406525" cy="388620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HAVO / VWO = E8</a:t>
          </a:r>
          <a:endParaRPr lang="nl-NL"/>
        </a:p>
      </xdr:txBody>
    </xdr:sp>
    <xdr:clientData/>
  </xdr:twoCellAnchor>
  <xdr:twoCellAnchor>
    <xdr:from>
      <xdr:col>2</xdr:col>
      <xdr:colOff>251558</xdr:colOff>
      <xdr:row>15</xdr:row>
      <xdr:rowOff>66675</xdr:rowOff>
    </xdr:from>
    <xdr:to>
      <xdr:col>4</xdr:col>
      <xdr:colOff>924658</xdr:colOff>
      <xdr:row>20</xdr:row>
      <xdr:rowOff>28575</xdr:rowOff>
    </xdr:to>
    <xdr:sp macro="" textlink="">
      <xdr:nvSpPr>
        <xdr:cNvPr id="5" name="AutoShape 7">
          <a:extLst>
            <a:ext uri="{FF2B5EF4-FFF2-40B4-BE49-F238E27FC236}">
              <a16:creationId xmlns:a16="http://schemas.microsoft.com/office/drawing/2014/main" id="{784DB51B-3CEC-48D4-AC22-98FD46E721EC}"/>
            </a:ext>
          </a:extLst>
        </xdr:cNvPr>
        <xdr:cNvSpPr>
          <a:spLocks noChangeArrowheads="1"/>
        </xdr:cNvSpPr>
      </xdr:nvSpPr>
      <xdr:spPr bwMode="auto">
        <a:xfrm>
          <a:off x="3528158" y="5248275"/>
          <a:ext cx="1587500" cy="1143000"/>
        </a:xfrm>
        <a:prstGeom prst="rightArrow">
          <a:avLst>
            <a:gd name="adj1" fmla="val 50000"/>
            <a:gd name="adj2" fmla="val 38318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16</xdr:row>
      <xdr:rowOff>209550</xdr:rowOff>
    </xdr:from>
    <xdr:to>
      <xdr:col>4</xdr:col>
      <xdr:colOff>692150</xdr:colOff>
      <xdr:row>18</xdr:row>
      <xdr:rowOff>139621</xdr:rowOff>
    </xdr:to>
    <xdr:sp macro="" textlink="">
      <xdr:nvSpPr>
        <xdr:cNvPr id="6" name="Text Box 8">
          <a:extLst>
            <a:ext uri="{FF2B5EF4-FFF2-40B4-BE49-F238E27FC236}">
              <a16:creationId xmlns:a16="http://schemas.microsoft.com/office/drawing/2014/main" id="{3119BA71-F9F5-4C4A-83EB-EB9C14E7F6B2}"/>
            </a:ext>
          </a:extLst>
        </xdr:cNvPr>
        <xdr:cNvSpPr txBox="1">
          <a:spLocks noChangeArrowheads="1"/>
        </xdr:cNvSpPr>
      </xdr:nvSpPr>
      <xdr:spPr bwMode="auto">
        <a:xfrm>
          <a:off x="3543300" y="5627370"/>
          <a:ext cx="1339850" cy="402511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TL / HAVO = M8</a:t>
          </a:r>
          <a:endParaRPr lang="nl-NL"/>
        </a:p>
      </xdr:txBody>
    </xdr:sp>
    <xdr:clientData/>
  </xdr:twoCellAnchor>
  <xdr:twoCellAnchor>
    <xdr:from>
      <xdr:col>2</xdr:col>
      <xdr:colOff>249604</xdr:colOff>
      <xdr:row>20</xdr:row>
      <xdr:rowOff>38100</xdr:rowOff>
    </xdr:from>
    <xdr:to>
      <xdr:col>4</xdr:col>
      <xdr:colOff>922704</xdr:colOff>
      <xdr:row>25</xdr:row>
      <xdr:rowOff>28575</xdr:rowOff>
    </xdr:to>
    <xdr:sp macro="" textlink="">
      <xdr:nvSpPr>
        <xdr:cNvPr id="7" name="AutoShape 9">
          <a:extLst>
            <a:ext uri="{FF2B5EF4-FFF2-40B4-BE49-F238E27FC236}">
              <a16:creationId xmlns:a16="http://schemas.microsoft.com/office/drawing/2014/main" id="{65F22B7A-3773-4E58-A46C-32DAB2FF7C8D}"/>
            </a:ext>
          </a:extLst>
        </xdr:cNvPr>
        <xdr:cNvSpPr>
          <a:spLocks noChangeArrowheads="1"/>
        </xdr:cNvSpPr>
      </xdr:nvSpPr>
      <xdr:spPr bwMode="auto">
        <a:xfrm>
          <a:off x="3526204" y="6400800"/>
          <a:ext cx="1587500" cy="1125855"/>
        </a:xfrm>
        <a:prstGeom prst="rightArrow">
          <a:avLst>
            <a:gd name="adj1" fmla="val 50000"/>
            <a:gd name="adj2" fmla="val 37615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21</xdr:row>
      <xdr:rowOff>174625</xdr:rowOff>
    </xdr:from>
    <xdr:to>
      <xdr:col>4</xdr:col>
      <xdr:colOff>777875</xdr:colOff>
      <xdr:row>23</xdr:row>
      <xdr:rowOff>127000</xdr:rowOff>
    </xdr:to>
    <xdr:sp macro="" textlink="">
      <xdr:nvSpPr>
        <xdr:cNvPr id="8" name="Text Box 10">
          <a:extLst>
            <a:ext uri="{FF2B5EF4-FFF2-40B4-BE49-F238E27FC236}">
              <a16:creationId xmlns:a16="http://schemas.microsoft.com/office/drawing/2014/main" id="{23E23818-505F-4B60-A154-06572CF76352}"/>
            </a:ext>
          </a:extLst>
        </xdr:cNvPr>
        <xdr:cNvSpPr txBox="1">
          <a:spLocks noChangeArrowheads="1"/>
        </xdr:cNvSpPr>
      </xdr:nvSpPr>
      <xdr:spPr bwMode="auto">
        <a:xfrm>
          <a:off x="3543300" y="6773545"/>
          <a:ext cx="1425575" cy="4248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KADER / TL = E7</a:t>
          </a:r>
          <a:endParaRPr lang="nl-NL"/>
        </a:p>
      </xdr:txBody>
    </xdr:sp>
    <xdr:clientData/>
  </xdr:twoCellAnchor>
  <xdr:twoCellAnchor>
    <xdr:from>
      <xdr:col>2</xdr:col>
      <xdr:colOff>234950</xdr:colOff>
      <xdr:row>25</xdr:row>
      <xdr:rowOff>28575</xdr:rowOff>
    </xdr:from>
    <xdr:to>
      <xdr:col>4</xdr:col>
      <xdr:colOff>908050</xdr:colOff>
      <xdr:row>30</xdr:row>
      <xdr:rowOff>19050</xdr:rowOff>
    </xdr:to>
    <xdr:sp macro="" textlink="">
      <xdr:nvSpPr>
        <xdr:cNvPr id="9" name="AutoShape 11">
          <a:extLst>
            <a:ext uri="{FF2B5EF4-FFF2-40B4-BE49-F238E27FC236}">
              <a16:creationId xmlns:a16="http://schemas.microsoft.com/office/drawing/2014/main" id="{5DD0DB8F-C682-49CF-ACD0-4A76842C84AC}"/>
            </a:ext>
          </a:extLst>
        </xdr:cNvPr>
        <xdr:cNvSpPr>
          <a:spLocks noChangeArrowheads="1"/>
        </xdr:cNvSpPr>
      </xdr:nvSpPr>
      <xdr:spPr bwMode="auto">
        <a:xfrm>
          <a:off x="3511550" y="7526655"/>
          <a:ext cx="1587500" cy="1133475"/>
        </a:xfrm>
        <a:prstGeom prst="rightArrow">
          <a:avLst>
            <a:gd name="adj1" fmla="val 50000"/>
            <a:gd name="adj2" fmla="val 35652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26</xdr:row>
      <xdr:rowOff>190500</xdr:rowOff>
    </xdr:from>
    <xdr:to>
      <xdr:col>4</xdr:col>
      <xdr:colOff>1054100</xdr:colOff>
      <xdr:row>28</xdr:row>
      <xdr:rowOff>79375</xdr:rowOff>
    </xdr:to>
    <xdr:sp macro="" textlink="">
      <xdr:nvSpPr>
        <xdr:cNvPr id="10" name="Text Box 12">
          <a:extLst>
            <a:ext uri="{FF2B5EF4-FFF2-40B4-BE49-F238E27FC236}">
              <a16:creationId xmlns:a16="http://schemas.microsoft.com/office/drawing/2014/main" id="{28C94CFB-6013-4BD7-83E1-0BA8CD26841A}"/>
            </a:ext>
          </a:extLst>
        </xdr:cNvPr>
        <xdr:cNvSpPr txBox="1">
          <a:spLocks noChangeArrowheads="1"/>
        </xdr:cNvSpPr>
      </xdr:nvSpPr>
      <xdr:spPr bwMode="auto">
        <a:xfrm>
          <a:off x="3543300" y="7924800"/>
          <a:ext cx="1701800" cy="3613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BASIS / KADER = M7</a:t>
          </a:r>
          <a:endParaRPr lang="nl-NL"/>
        </a:p>
      </xdr:txBody>
    </xdr:sp>
    <xdr:clientData/>
  </xdr:twoCellAnchor>
  <xdr:twoCellAnchor>
    <xdr:from>
      <xdr:col>2</xdr:col>
      <xdr:colOff>241300</xdr:colOff>
      <xdr:row>30</xdr:row>
      <xdr:rowOff>50800</xdr:rowOff>
    </xdr:from>
    <xdr:to>
      <xdr:col>4</xdr:col>
      <xdr:colOff>911959</xdr:colOff>
      <xdr:row>35</xdr:row>
      <xdr:rowOff>41275</xdr:rowOff>
    </xdr:to>
    <xdr:sp macro="" textlink="">
      <xdr:nvSpPr>
        <xdr:cNvPr id="11" name="AutoShape 13">
          <a:extLst>
            <a:ext uri="{FF2B5EF4-FFF2-40B4-BE49-F238E27FC236}">
              <a16:creationId xmlns:a16="http://schemas.microsoft.com/office/drawing/2014/main" id="{1E24D7F1-E4F1-48BD-B1C7-330FC8113067}"/>
            </a:ext>
          </a:extLst>
        </xdr:cNvPr>
        <xdr:cNvSpPr>
          <a:spLocks noChangeArrowheads="1"/>
        </xdr:cNvSpPr>
      </xdr:nvSpPr>
      <xdr:spPr bwMode="auto">
        <a:xfrm>
          <a:off x="3517900" y="8691880"/>
          <a:ext cx="1585059" cy="1171575"/>
        </a:xfrm>
        <a:prstGeom prst="rightArrow">
          <a:avLst>
            <a:gd name="adj1" fmla="val 50000"/>
            <a:gd name="adj2" fmla="val 34691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31</xdr:row>
      <xdr:rowOff>123825</xdr:rowOff>
    </xdr:from>
    <xdr:to>
      <xdr:col>4</xdr:col>
      <xdr:colOff>803275</xdr:colOff>
      <xdr:row>33</xdr:row>
      <xdr:rowOff>209550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A51790BF-D654-49BA-A1C0-80CC8239AAA7}"/>
            </a:ext>
          </a:extLst>
        </xdr:cNvPr>
        <xdr:cNvSpPr txBox="1">
          <a:spLocks noChangeArrowheads="1"/>
        </xdr:cNvSpPr>
      </xdr:nvSpPr>
      <xdr:spPr bwMode="auto">
        <a:xfrm>
          <a:off x="3543300" y="9001125"/>
          <a:ext cx="1450975" cy="55816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PRO / </a:t>
          </a:r>
          <a:r>
            <a:rPr lang="nl-NL" sz="1100" b="0" i="0" u="none" strike="noStrike" baseline="0">
              <a:solidFill>
                <a:schemeClr val="tx1"/>
              </a:solidFill>
              <a:latin typeface="Comic Sans MS"/>
            </a:rPr>
            <a:t>BASIS</a:t>
          </a: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 = E6</a:t>
          </a:r>
          <a:endParaRPr lang="nl-NL"/>
        </a:p>
      </xdr:txBody>
    </xdr:sp>
    <xdr:clientData/>
  </xdr:twoCellAnchor>
  <xdr:twoCellAnchor>
    <xdr:from>
      <xdr:col>2</xdr:col>
      <xdr:colOff>236904</xdr:colOff>
      <xdr:row>6</xdr:row>
      <xdr:rowOff>47625</xdr:rowOff>
    </xdr:from>
    <xdr:to>
      <xdr:col>4</xdr:col>
      <xdr:colOff>910004</xdr:colOff>
      <xdr:row>10</xdr:row>
      <xdr:rowOff>190500</xdr:rowOff>
    </xdr:to>
    <xdr:sp macro="" textlink="">
      <xdr:nvSpPr>
        <xdr:cNvPr id="13" name="AutoShape 15">
          <a:extLst>
            <a:ext uri="{FF2B5EF4-FFF2-40B4-BE49-F238E27FC236}">
              <a16:creationId xmlns:a16="http://schemas.microsoft.com/office/drawing/2014/main" id="{8C192A99-FE8C-4A06-B070-9BB1691D4A32}"/>
            </a:ext>
          </a:extLst>
        </xdr:cNvPr>
        <xdr:cNvSpPr>
          <a:spLocks noChangeArrowheads="1"/>
        </xdr:cNvSpPr>
      </xdr:nvSpPr>
      <xdr:spPr bwMode="auto">
        <a:xfrm>
          <a:off x="3513504" y="3103245"/>
          <a:ext cx="1587500" cy="1087755"/>
        </a:xfrm>
        <a:prstGeom prst="rightArrow">
          <a:avLst>
            <a:gd name="adj1" fmla="val 50000"/>
            <a:gd name="adj2" fmla="val 38679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260350</xdr:colOff>
      <xdr:row>7</xdr:row>
      <xdr:rowOff>142875</xdr:rowOff>
    </xdr:from>
    <xdr:to>
      <xdr:col>4</xdr:col>
      <xdr:colOff>752475</xdr:colOff>
      <xdr:row>9</xdr:row>
      <xdr:rowOff>95250</xdr:rowOff>
    </xdr:to>
    <xdr:sp macro="" textlink="">
      <xdr:nvSpPr>
        <xdr:cNvPr id="14" name="Text Box 16">
          <a:extLst>
            <a:ext uri="{FF2B5EF4-FFF2-40B4-BE49-F238E27FC236}">
              <a16:creationId xmlns:a16="http://schemas.microsoft.com/office/drawing/2014/main" id="{483D89B7-19CA-4745-B649-A25D41131045}"/>
            </a:ext>
          </a:extLst>
        </xdr:cNvPr>
        <xdr:cNvSpPr txBox="1">
          <a:spLocks noChangeArrowheads="1"/>
        </xdr:cNvSpPr>
      </xdr:nvSpPr>
      <xdr:spPr bwMode="auto">
        <a:xfrm>
          <a:off x="3536950" y="3434715"/>
          <a:ext cx="1406525" cy="4248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VWO / GYM  = E8+</a:t>
          </a:r>
          <a:endParaRPr lang="nl-NL"/>
        </a:p>
      </xdr:txBody>
    </xdr:sp>
    <xdr:clientData/>
  </xdr:twoCellAnchor>
  <xdr:twoCellAnchor>
    <xdr:from>
      <xdr:col>5</xdr:col>
      <xdr:colOff>334108</xdr:colOff>
      <xdr:row>5</xdr:row>
      <xdr:rowOff>205155</xdr:rowOff>
    </xdr:from>
    <xdr:to>
      <xdr:col>6</xdr:col>
      <xdr:colOff>550008</xdr:colOff>
      <xdr:row>17</xdr:row>
      <xdr:rowOff>219808</xdr:rowOff>
    </xdr:to>
    <xdr:sp macro="" textlink="">
      <xdr:nvSpPr>
        <xdr:cNvPr id="15" name="PIJL-OMHOOG 20">
          <a:extLst>
            <a:ext uri="{FF2B5EF4-FFF2-40B4-BE49-F238E27FC236}">
              <a16:creationId xmlns:a16="http://schemas.microsoft.com/office/drawing/2014/main" id="{A34E5E11-1A37-4421-BC1E-9508F8A3AE57}"/>
            </a:ext>
          </a:extLst>
        </xdr:cNvPr>
        <xdr:cNvSpPr/>
      </xdr:nvSpPr>
      <xdr:spPr bwMode="auto">
        <a:xfrm>
          <a:off x="5759548" y="3016935"/>
          <a:ext cx="795020" cy="2856913"/>
        </a:xfrm>
        <a:prstGeom prst="upArrow">
          <a:avLst/>
        </a:prstGeom>
        <a:gradFill>
          <a:gsLst>
            <a:gs pos="0">
              <a:srgbClr val="0066FF"/>
            </a:gs>
            <a:gs pos="100000">
              <a:srgbClr val="00206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>
              <a:solidFill>
                <a:schemeClr val="bg1"/>
              </a:solidFill>
              <a:latin typeface="Comic Sans MS" panose="030F0702030302020204" pitchFamily="66" charset="0"/>
            </a:rPr>
            <a:t>2F /</a:t>
          </a:r>
          <a:r>
            <a:rPr lang="nl-NL" sz="1200" baseline="0">
              <a:solidFill>
                <a:schemeClr val="bg1"/>
              </a:solidFill>
              <a:latin typeface="Comic Sans MS" panose="030F0702030302020204" pitchFamily="66" charset="0"/>
            </a:rPr>
            <a:t> 1S</a:t>
          </a:r>
          <a:endParaRPr lang="nl-NL" sz="1200">
            <a:solidFill>
              <a:schemeClr val="bg1"/>
            </a:solidFill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5</xdr:col>
      <xdr:colOff>332154</xdr:colOff>
      <xdr:row>16</xdr:row>
      <xdr:rowOff>14653</xdr:rowOff>
    </xdr:from>
    <xdr:to>
      <xdr:col>6</xdr:col>
      <xdr:colOff>548054</xdr:colOff>
      <xdr:row>30</xdr:row>
      <xdr:rowOff>73269</xdr:rowOff>
    </xdr:to>
    <xdr:sp macro="" textlink="">
      <xdr:nvSpPr>
        <xdr:cNvPr id="16" name="PIJL-OMHOOG 19">
          <a:extLst>
            <a:ext uri="{FF2B5EF4-FFF2-40B4-BE49-F238E27FC236}">
              <a16:creationId xmlns:a16="http://schemas.microsoft.com/office/drawing/2014/main" id="{10D252EC-F40C-4F35-B99D-9E91C5CFEE91}"/>
            </a:ext>
          </a:extLst>
        </xdr:cNvPr>
        <xdr:cNvSpPr/>
      </xdr:nvSpPr>
      <xdr:spPr bwMode="auto">
        <a:xfrm>
          <a:off x="5757594" y="5432473"/>
          <a:ext cx="795020" cy="3281876"/>
        </a:xfrm>
        <a:prstGeom prst="upArrow">
          <a:avLst/>
        </a:prstGeom>
        <a:gradFill>
          <a:gsLst>
            <a:gs pos="83000">
              <a:srgbClr val="CCFFFF"/>
            </a:gs>
            <a:gs pos="53000">
              <a:srgbClr val="CCFFFF"/>
            </a:gs>
            <a:gs pos="0">
              <a:srgbClr val="00FF00"/>
            </a:gs>
            <a:gs pos="100000">
              <a:srgbClr val="0070C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 b="0">
              <a:latin typeface="Comic Sans MS" panose="030F0702030302020204" pitchFamily="66" charset="0"/>
            </a:rPr>
            <a:t>1F</a:t>
          </a:r>
        </a:p>
      </xdr:txBody>
    </xdr:sp>
    <xdr:clientData/>
  </xdr:twoCellAnchor>
  <xdr:twoCellAnchor>
    <xdr:from>
      <xdr:col>5</xdr:col>
      <xdr:colOff>317500</xdr:colOff>
      <xdr:row>28</xdr:row>
      <xdr:rowOff>165100</xdr:rowOff>
    </xdr:from>
    <xdr:to>
      <xdr:col>6</xdr:col>
      <xdr:colOff>533400</xdr:colOff>
      <xdr:row>40</xdr:row>
      <xdr:rowOff>249114</xdr:rowOff>
    </xdr:to>
    <xdr:sp macro="" textlink="">
      <xdr:nvSpPr>
        <xdr:cNvPr id="17" name="PIJL-OMHOOG 21">
          <a:extLst>
            <a:ext uri="{FF2B5EF4-FFF2-40B4-BE49-F238E27FC236}">
              <a16:creationId xmlns:a16="http://schemas.microsoft.com/office/drawing/2014/main" id="{52417FF0-853A-411E-9011-0AB6179F37A4}"/>
            </a:ext>
          </a:extLst>
        </xdr:cNvPr>
        <xdr:cNvSpPr/>
      </xdr:nvSpPr>
      <xdr:spPr bwMode="auto">
        <a:xfrm>
          <a:off x="5742940" y="8371840"/>
          <a:ext cx="795020" cy="2865314"/>
        </a:xfrm>
        <a:prstGeom prst="upArrow">
          <a:avLst/>
        </a:prstGeom>
        <a:gradFill>
          <a:gsLst>
            <a:gs pos="35000">
              <a:srgbClr val="FFFF99"/>
            </a:gs>
            <a:gs pos="0">
              <a:srgbClr val="FFFFCC"/>
            </a:gs>
            <a:gs pos="82000">
              <a:srgbClr val="FFFF99"/>
            </a:gs>
            <a:gs pos="100000">
              <a:srgbClr val="00FF0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>
              <a:latin typeface="Comic Sans MS" panose="030F0702030302020204" pitchFamily="66" charset="0"/>
            </a:rPr>
            <a:t>naar 1F - 2F - 1S</a:t>
          </a:r>
        </a:p>
      </xdr:txBody>
    </xdr:sp>
    <xdr:clientData/>
  </xdr:twoCellAnchor>
  <xdr:twoCellAnchor>
    <xdr:from>
      <xdr:col>7</xdr:col>
      <xdr:colOff>13239</xdr:colOff>
      <xdr:row>5</xdr:row>
      <xdr:rowOff>23448</xdr:rowOff>
    </xdr:from>
    <xdr:to>
      <xdr:col>34</xdr:col>
      <xdr:colOff>262322</xdr:colOff>
      <xdr:row>42</xdr:row>
      <xdr:rowOff>4105</xdr:rowOff>
    </xdr:to>
    <xdr:graphicFrame macro="">
      <xdr:nvGraphicFramePr>
        <xdr:cNvPr id="18" name="Grafiek 17">
          <a:extLst>
            <a:ext uri="{FF2B5EF4-FFF2-40B4-BE49-F238E27FC236}">
              <a16:creationId xmlns:a16="http://schemas.microsoft.com/office/drawing/2014/main" id="{C3ABA773-A31B-4D8C-8450-8E4A616A30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1</xdr:row>
      <xdr:rowOff>26276</xdr:rowOff>
    </xdr:from>
    <xdr:to>
      <xdr:col>1</xdr:col>
      <xdr:colOff>879117</xdr:colOff>
      <xdr:row>2</xdr:row>
      <xdr:rowOff>665168</xdr:rowOff>
    </xdr:to>
    <xdr:sp macro="" textlink="">
      <xdr:nvSpPr>
        <xdr:cNvPr id="19" name="Rechthoek: afgeronde hoeken 1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2478260-459C-46DC-8E4E-0EAD7EE7EF40}"/>
            </a:ext>
          </a:extLst>
        </xdr:cNvPr>
        <xdr:cNvSpPr/>
      </xdr:nvSpPr>
      <xdr:spPr>
        <a:xfrm>
          <a:off x="441960" y="1298816"/>
          <a:ext cx="879117" cy="875112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START</a:t>
          </a:r>
          <a:endParaRPr lang="nl-NL" sz="1100" b="1" i="0" u="none" strike="noStrike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</xdr:txBody>
    </xdr:sp>
    <xdr:clientData fPrintsWithSheet="0"/>
  </xdr:twoCellAnchor>
  <xdr:twoCellAnchor>
    <xdr:from>
      <xdr:col>1</xdr:col>
      <xdr:colOff>982969</xdr:colOff>
      <xdr:row>1</xdr:row>
      <xdr:rowOff>21508</xdr:rowOff>
    </xdr:from>
    <xdr:to>
      <xdr:col>1</xdr:col>
      <xdr:colOff>1863969</xdr:colOff>
      <xdr:row>2</xdr:row>
      <xdr:rowOff>660400</xdr:rowOff>
    </xdr:to>
    <xdr:sp macro="" textlink="">
      <xdr:nvSpPr>
        <xdr:cNvPr id="20" name="Rechthoek: afgeronde hoeken 1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5D58C47-14B5-47B9-8707-E8B11FDD03E6}"/>
            </a:ext>
          </a:extLst>
        </xdr:cNvPr>
        <xdr:cNvSpPr/>
      </xdr:nvSpPr>
      <xdr:spPr>
        <a:xfrm>
          <a:off x="1424929" y="1294048"/>
          <a:ext cx="881000" cy="875112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8E7</a:t>
          </a:r>
          <a:endParaRPr lang="nl-NL" sz="1100" b="1" i="0" u="none" strike="noStrike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 fPrintsWithSheet="0"/>
  </xdr:twoCellAnchor>
  <xdr:twoCellAnchor>
    <xdr:from>
      <xdr:col>1</xdr:col>
      <xdr:colOff>1979717</xdr:colOff>
      <xdr:row>1</xdr:row>
      <xdr:rowOff>21508</xdr:rowOff>
    </xdr:from>
    <xdr:to>
      <xdr:col>2</xdr:col>
      <xdr:colOff>36147</xdr:colOff>
      <xdr:row>2</xdr:row>
      <xdr:rowOff>660400</xdr:rowOff>
    </xdr:to>
    <xdr:sp macro="" textlink="">
      <xdr:nvSpPr>
        <xdr:cNvPr id="21" name="Rechthoek: afgeronde hoeken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A4D14D7-0CB1-4D68-B496-330551591CEE}"/>
            </a:ext>
          </a:extLst>
        </xdr:cNvPr>
        <xdr:cNvSpPr/>
      </xdr:nvSpPr>
      <xdr:spPr>
        <a:xfrm>
          <a:off x="2421677" y="1294048"/>
          <a:ext cx="891070" cy="875112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B8</a:t>
          </a:r>
          <a:endParaRPr lang="nl-NL" sz="1100" b="1" i="0" u="none" strike="noStrike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 fPrintsWithSheet="0"/>
  </xdr:twoCellAnchor>
  <xdr:twoCellAnchor>
    <xdr:from>
      <xdr:col>0</xdr:col>
      <xdr:colOff>419100</xdr:colOff>
      <xdr:row>3</xdr:row>
      <xdr:rowOff>70338</xdr:rowOff>
    </xdr:from>
    <xdr:to>
      <xdr:col>2</xdr:col>
      <xdr:colOff>36147</xdr:colOff>
      <xdr:row>5</xdr:row>
      <xdr:rowOff>103112</xdr:rowOff>
    </xdr:to>
    <xdr:sp macro="" textlink="">
      <xdr:nvSpPr>
        <xdr:cNvPr id="22" name="Rechthoek: afgeronde hoeken 2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F6A3878-740C-4850-92AB-FA330EA3E378}"/>
            </a:ext>
          </a:extLst>
        </xdr:cNvPr>
        <xdr:cNvSpPr/>
      </xdr:nvSpPr>
      <xdr:spPr>
        <a:xfrm>
          <a:off x="419100" y="2280138"/>
          <a:ext cx="2893647" cy="634754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KINDGESPREK</a:t>
          </a:r>
          <a:endParaRPr lang="nl-NL" sz="1100" b="1" i="0" u="none" strike="noStrike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 fPrintsWithSheet="0"/>
  </xdr:twoCellAnchor>
  <xdr:twoCellAnchor>
    <xdr:from>
      <xdr:col>3</xdr:col>
      <xdr:colOff>15240</xdr:colOff>
      <xdr:row>65</xdr:row>
      <xdr:rowOff>124460</xdr:rowOff>
    </xdr:from>
    <xdr:to>
      <xdr:col>12</xdr:col>
      <xdr:colOff>27940</xdr:colOff>
      <xdr:row>92</xdr:row>
      <xdr:rowOff>137160</xdr:rowOff>
    </xdr:to>
    <xdr:sp macro="" textlink="" fLocksText="0">
      <xdr:nvSpPr>
        <xdr:cNvPr id="23" name="Tekstvak 22">
          <a:extLst>
            <a:ext uri="{FF2B5EF4-FFF2-40B4-BE49-F238E27FC236}">
              <a16:creationId xmlns:a16="http://schemas.microsoft.com/office/drawing/2014/main" id="{C505D4AC-92A7-4465-BE4C-10EC8CFF16B3}"/>
            </a:ext>
          </a:extLst>
        </xdr:cNvPr>
        <xdr:cNvSpPr txBox="1"/>
      </xdr:nvSpPr>
      <xdr:spPr>
        <a:xfrm>
          <a:off x="3566160" y="25537160"/>
          <a:ext cx="6543040" cy="8928100"/>
        </a:xfrm>
        <a:prstGeom prst="rect">
          <a:avLst/>
        </a:prstGeom>
        <a:solidFill>
          <a:srgbClr val="FFFFCC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000">
            <a:latin typeface="+mn-lt"/>
          </a:endParaRPr>
        </a:p>
      </xdr:txBody>
    </xdr:sp>
    <xdr:clientData/>
  </xdr:twoCellAnchor>
  <xdr:twoCellAnchor>
    <xdr:from>
      <xdr:col>2</xdr:col>
      <xdr:colOff>76200</xdr:colOff>
      <xdr:row>46</xdr:row>
      <xdr:rowOff>1346200</xdr:rowOff>
    </xdr:from>
    <xdr:to>
      <xdr:col>12</xdr:col>
      <xdr:colOff>152400</xdr:colOff>
      <xdr:row>93</xdr:row>
      <xdr:rowOff>45720</xdr:rowOff>
    </xdr:to>
    <xdr:sp macro="" textlink="">
      <xdr:nvSpPr>
        <xdr:cNvPr id="24" name="Rechthoek: afgeronde hoeken 23">
          <a:extLst>
            <a:ext uri="{FF2B5EF4-FFF2-40B4-BE49-F238E27FC236}">
              <a16:creationId xmlns:a16="http://schemas.microsoft.com/office/drawing/2014/main" id="{4C6B7AC8-C61C-4AF8-8022-929F2416CD19}"/>
            </a:ext>
          </a:extLst>
        </xdr:cNvPr>
        <xdr:cNvSpPr/>
      </xdr:nvSpPr>
      <xdr:spPr>
        <a:xfrm>
          <a:off x="3352800" y="15687040"/>
          <a:ext cx="6880860" cy="18930620"/>
        </a:xfrm>
        <a:prstGeom prst="roundRect">
          <a:avLst>
            <a:gd name="adj" fmla="val 2178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12</xdr:col>
      <xdr:colOff>381000</xdr:colOff>
      <xdr:row>46</xdr:row>
      <xdr:rowOff>1295400</xdr:rowOff>
    </xdr:from>
    <xdr:to>
      <xdr:col>23</xdr:col>
      <xdr:colOff>127000</xdr:colOff>
      <xdr:row>93</xdr:row>
      <xdr:rowOff>38100</xdr:rowOff>
    </xdr:to>
    <xdr:sp macro="" textlink="">
      <xdr:nvSpPr>
        <xdr:cNvPr id="25" name="Rechthoek: afgeronde hoeken 24">
          <a:extLst>
            <a:ext uri="{FF2B5EF4-FFF2-40B4-BE49-F238E27FC236}">
              <a16:creationId xmlns:a16="http://schemas.microsoft.com/office/drawing/2014/main" id="{C52C8307-CE4B-4653-AEE5-A55384DF1B90}"/>
            </a:ext>
          </a:extLst>
        </xdr:cNvPr>
        <xdr:cNvSpPr/>
      </xdr:nvSpPr>
      <xdr:spPr>
        <a:xfrm>
          <a:off x="10462260" y="15636240"/>
          <a:ext cx="6954520" cy="18973800"/>
        </a:xfrm>
        <a:prstGeom prst="roundRect">
          <a:avLst>
            <a:gd name="adj" fmla="val 3800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23</xdr:col>
      <xdr:colOff>411480</xdr:colOff>
      <xdr:row>46</xdr:row>
      <xdr:rowOff>1295400</xdr:rowOff>
    </xdr:from>
    <xdr:to>
      <xdr:col>34</xdr:col>
      <xdr:colOff>304800</xdr:colOff>
      <xdr:row>93</xdr:row>
      <xdr:rowOff>50800</xdr:rowOff>
    </xdr:to>
    <xdr:sp macro="" textlink="">
      <xdr:nvSpPr>
        <xdr:cNvPr id="26" name="Rechthoek: afgeronde hoeken 25">
          <a:extLst>
            <a:ext uri="{FF2B5EF4-FFF2-40B4-BE49-F238E27FC236}">
              <a16:creationId xmlns:a16="http://schemas.microsoft.com/office/drawing/2014/main" id="{9AF2FAA5-C1E8-4BA3-B1D3-173D8FB368D1}"/>
            </a:ext>
          </a:extLst>
        </xdr:cNvPr>
        <xdr:cNvSpPr/>
      </xdr:nvSpPr>
      <xdr:spPr>
        <a:xfrm>
          <a:off x="17701260" y="15636240"/>
          <a:ext cx="7018020" cy="18986500"/>
        </a:xfrm>
        <a:prstGeom prst="roundRect">
          <a:avLst>
            <a:gd name="adj" fmla="val 2516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12</xdr:col>
      <xdr:colOff>469900</xdr:colOff>
      <xdr:row>65</xdr:row>
      <xdr:rowOff>127000</xdr:rowOff>
    </xdr:from>
    <xdr:to>
      <xdr:col>23</xdr:col>
      <xdr:colOff>63500</xdr:colOff>
      <xdr:row>92</xdr:row>
      <xdr:rowOff>139700</xdr:rowOff>
    </xdr:to>
    <xdr:sp macro="" textlink="" fLocksText="0">
      <xdr:nvSpPr>
        <xdr:cNvPr id="27" name="Tekstvak 26">
          <a:extLst>
            <a:ext uri="{FF2B5EF4-FFF2-40B4-BE49-F238E27FC236}">
              <a16:creationId xmlns:a16="http://schemas.microsoft.com/office/drawing/2014/main" id="{87B3A0E0-622D-41FF-92E9-09EA1F44E7C6}"/>
            </a:ext>
          </a:extLst>
        </xdr:cNvPr>
        <xdr:cNvSpPr txBox="1"/>
      </xdr:nvSpPr>
      <xdr:spPr>
        <a:xfrm>
          <a:off x="10551160" y="25539700"/>
          <a:ext cx="6802120" cy="8928100"/>
        </a:xfrm>
        <a:prstGeom prst="rect">
          <a:avLst/>
        </a:prstGeom>
        <a:solidFill>
          <a:srgbClr val="FFFFCC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000">
            <a:latin typeface="+mn-lt"/>
          </a:endParaRPr>
        </a:p>
      </xdr:txBody>
    </xdr:sp>
    <xdr:clientData/>
  </xdr:twoCellAnchor>
  <xdr:twoCellAnchor>
    <xdr:from>
      <xdr:col>23</xdr:col>
      <xdr:colOff>546100</xdr:colOff>
      <xdr:row>65</xdr:row>
      <xdr:rowOff>139700</xdr:rowOff>
    </xdr:from>
    <xdr:to>
      <xdr:col>34</xdr:col>
      <xdr:colOff>127000</xdr:colOff>
      <xdr:row>92</xdr:row>
      <xdr:rowOff>152400</xdr:rowOff>
    </xdr:to>
    <xdr:sp macro="" textlink="" fLocksText="0">
      <xdr:nvSpPr>
        <xdr:cNvPr id="28" name="Tekstvak 27">
          <a:extLst>
            <a:ext uri="{FF2B5EF4-FFF2-40B4-BE49-F238E27FC236}">
              <a16:creationId xmlns:a16="http://schemas.microsoft.com/office/drawing/2014/main" id="{FFF8EC79-BCC1-43F1-8C1B-6715D41624B1}"/>
            </a:ext>
          </a:extLst>
        </xdr:cNvPr>
        <xdr:cNvSpPr txBox="1"/>
      </xdr:nvSpPr>
      <xdr:spPr>
        <a:xfrm>
          <a:off x="17835880" y="25552400"/>
          <a:ext cx="6743700" cy="8928100"/>
        </a:xfrm>
        <a:prstGeom prst="rect">
          <a:avLst/>
        </a:prstGeom>
        <a:solidFill>
          <a:srgbClr val="FFFFCC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000">
            <a:latin typeface="+mn-lt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</xdr:row>
      <xdr:rowOff>0</xdr:rowOff>
    </xdr:from>
    <xdr:to>
      <xdr:col>11</xdr:col>
      <xdr:colOff>373380</xdr:colOff>
      <xdr:row>6</xdr:row>
      <xdr:rowOff>10757</xdr:rowOff>
    </xdr:to>
    <xdr:sp macro="" textlink="">
      <xdr:nvSpPr>
        <xdr:cNvPr id="2" name="Rechthoek: afgeronde hoek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B33CD8-2F30-42C0-A89E-D36958EE4EAF}"/>
            </a:ext>
          </a:extLst>
        </xdr:cNvPr>
        <xdr:cNvSpPr/>
      </xdr:nvSpPr>
      <xdr:spPr>
        <a:xfrm>
          <a:off x="4533900" y="365760"/>
          <a:ext cx="2133600" cy="376517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/>
            <a:t>Terug naar START</a:t>
          </a:r>
        </a:p>
      </xdr:txBody>
    </xdr:sp>
    <xdr:clientData fPrintsWithSheet="0"/>
  </xdr:twoCellAnchor>
  <xdr:twoCellAnchor>
    <xdr:from>
      <xdr:col>8</xdr:col>
      <xdr:colOff>0</xdr:colOff>
      <xdr:row>13</xdr:row>
      <xdr:rowOff>0</xdr:rowOff>
    </xdr:from>
    <xdr:to>
      <xdr:col>11</xdr:col>
      <xdr:colOff>373380</xdr:colOff>
      <xdr:row>15</xdr:row>
      <xdr:rowOff>10757</xdr:rowOff>
    </xdr:to>
    <xdr:sp macro="" textlink="">
      <xdr:nvSpPr>
        <xdr:cNvPr id="5" name="Rechthoek: afgeronde hoeken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3AD936-2BB8-4061-83EC-95FB33D1F497}"/>
            </a:ext>
          </a:extLst>
        </xdr:cNvPr>
        <xdr:cNvSpPr/>
      </xdr:nvSpPr>
      <xdr:spPr>
        <a:xfrm>
          <a:off x="7254240" y="2872740"/>
          <a:ext cx="2133600" cy="452717"/>
        </a:xfrm>
        <a:prstGeom prst="roundRect">
          <a:avLst/>
        </a:prstGeom>
        <a:solidFill>
          <a:srgbClr val="92D05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>
              <a:solidFill>
                <a:schemeClr val="tx1"/>
              </a:solidFill>
            </a:rPr>
            <a:t>Totaal</a:t>
          </a:r>
          <a:r>
            <a:rPr lang="nl-NL" sz="1800" baseline="0">
              <a:solidFill>
                <a:schemeClr val="tx1"/>
              </a:solidFill>
            </a:rPr>
            <a:t> E-toetsen</a:t>
          </a:r>
          <a:endParaRPr lang="nl-NL" sz="1800">
            <a:solidFill>
              <a:schemeClr val="tx1"/>
            </a:solidFill>
          </a:endParaRPr>
        </a:p>
      </xdr:txBody>
    </xdr:sp>
    <xdr:clientData fPrintsWithSheet="0"/>
  </xdr:twoCellAnchor>
  <xdr:twoCellAnchor>
    <xdr:from>
      <xdr:col>8</xdr:col>
      <xdr:colOff>0</xdr:colOff>
      <xdr:row>10</xdr:row>
      <xdr:rowOff>0</xdr:rowOff>
    </xdr:from>
    <xdr:to>
      <xdr:col>11</xdr:col>
      <xdr:colOff>373380</xdr:colOff>
      <xdr:row>12</xdr:row>
      <xdr:rowOff>10757</xdr:rowOff>
    </xdr:to>
    <xdr:sp macro="" textlink="">
      <xdr:nvSpPr>
        <xdr:cNvPr id="6" name="Rechthoek: afgeronde hoeken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EF10486-EEC8-4198-9F2B-001A3F315B22}"/>
            </a:ext>
          </a:extLst>
        </xdr:cNvPr>
        <xdr:cNvSpPr/>
      </xdr:nvSpPr>
      <xdr:spPr>
        <a:xfrm>
          <a:off x="7254240" y="2209800"/>
          <a:ext cx="2133600" cy="452717"/>
        </a:xfrm>
        <a:prstGeom prst="roundRect">
          <a:avLst/>
        </a:prstGeom>
        <a:solidFill>
          <a:srgbClr val="92D05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>
              <a:solidFill>
                <a:schemeClr val="tx1"/>
              </a:solidFill>
            </a:rPr>
            <a:t>Totaal</a:t>
          </a:r>
          <a:r>
            <a:rPr lang="nl-NL" sz="1800" baseline="0">
              <a:solidFill>
                <a:schemeClr val="tx1"/>
              </a:solidFill>
            </a:rPr>
            <a:t> M-toetsen</a:t>
          </a:r>
          <a:endParaRPr lang="nl-NL" sz="1800">
            <a:solidFill>
              <a:schemeClr val="tx1"/>
            </a:solidFill>
          </a:endParaRPr>
        </a:p>
      </xdr:txBody>
    </xdr:sp>
    <xdr:clientData fPrintsWithSheet="0"/>
  </xdr:twoCellAnchor>
  <xdr:twoCellAnchor>
    <xdr:from>
      <xdr:col>8</xdr:col>
      <xdr:colOff>0</xdr:colOff>
      <xdr:row>7</xdr:row>
      <xdr:rowOff>0</xdr:rowOff>
    </xdr:from>
    <xdr:to>
      <xdr:col>11</xdr:col>
      <xdr:colOff>373380</xdr:colOff>
      <xdr:row>9</xdr:row>
      <xdr:rowOff>10757</xdr:rowOff>
    </xdr:to>
    <xdr:sp macro="" textlink="">
      <xdr:nvSpPr>
        <xdr:cNvPr id="7" name="Rechthoek: afgeronde hoeken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F221E25-0DD0-41C9-8240-235C3C68F30F}"/>
            </a:ext>
          </a:extLst>
        </xdr:cNvPr>
        <xdr:cNvSpPr/>
      </xdr:nvSpPr>
      <xdr:spPr>
        <a:xfrm>
          <a:off x="7254240" y="1546860"/>
          <a:ext cx="2133600" cy="452717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/>
            <a:t>Handleiding</a:t>
          </a:r>
        </a:p>
      </xdr:txBody>
    </xdr:sp>
    <xdr:clientData fPrintsWithSheet="0"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279400</xdr:colOff>
      <xdr:row>30</xdr:row>
      <xdr:rowOff>50800</xdr:rowOff>
    </xdr:from>
    <xdr:to>
      <xdr:col>40</xdr:col>
      <xdr:colOff>406400</xdr:colOff>
      <xdr:row>133</xdr:row>
      <xdr:rowOff>228600</xdr:rowOff>
    </xdr:to>
    <xdr:sp macro="" textlink="">
      <xdr:nvSpPr>
        <xdr:cNvPr id="2" name="Rechthoek 1">
          <a:extLst>
            <a:ext uri="{FF2B5EF4-FFF2-40B4-BE49-F238E27FC236}">
              <a16:creationId xmlns:a16="http://schemas.microsoft.com/office/drawing/2014/main" id="{3C990A48-2D1C-4D70-A532-C12C92CCFAD5}"/>
            </a:ext>
          </a:extLst>
        </xdr:cNvPr>
        <xdr:cNvSpPr/>
      </xdr:nvSpPr>
      <xdr:spPr>
        <a:xfrm>
          <a:off x="5697220" y="9263380"/>
          <a:ext cx="21386800" cy="25186640"/>
        </a:xfrm>
        <a:prstGeom prst="rect">
          <a:avLst/>
        </a:prstGeom>
        <a:noFill/>
        <a:ln w="381000"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twoCellAnchor>
    <xdr:from>
      <xdr:col>6</xdr:col>
      <xdr:colOff>98404</xdr:colOff>
      <xdr:row>115</xdr:row>
      <xdr:rowOff>107292</xdr:rowOff>
    </xdr:from>
    <xdr:to>
      <xdr:col>22</xdr:col>
      <xdr:colOff>249074</xdr:colOff>
      <xdr:row>130</xdr:row>
      <xdr:rowOff>193511</xdr:rowOff>
    </xdr:to>
    <xdr:sp macro="" textlink="">
      <xdr:nvSpPr>
        <xdr:cNvPr id="3" name="Rechthoek 2">
          <a:extLst>
            <a:ext uri="{FF2B5EF4-FFF2-40B4-BE49-F238E27FC236}">
              <a16:creationId xmlns:a16="http://schemas.microsoft.com/office/drawing/2014/main" id="{C6C9964D-4992-4EB2-A3E5-A3C880A4736D}"/>
            </a:ext>
          </a:extLst>
        </xdr:cNvPr>
        <xdr:cNvSpPr/>
      </xdr:nvSpPr>
      <xdr:spPr>
        <a:xfrm rot="21418421">
          <a:off x="6110584" y="29939592"/>
          <a:ext cx="9660430" cy="3743819"/>
        </a:xfrm>
        <a:custGeom>
          <a:avLst/>
          <a:gdLst>
            <a:gd name="csX0" fmla="*/ 0 w 9660430"/>
            <a:gd name="csY0" fmla="*/ 0 h 3743819"/>
            <a:gd name="csX1" fmla="*/ 278448 w 9660430"/>
            <a:gd name="csY1" fmla="*/ 0 h 3743819"/>
            <a:gd name="csX2" fmla="*/ 556895 w 9660430"/>
            <a:gd name="csY2" fmla="*/ 0 h 3743819"/>
            <a:gd name="csX3" fmla="*/ 1125156 w 9660430"/>
            <a:gd name="csY3" fmla="*/ 0 h 3743819"/>
            <a:gd name="csX4" fmla="*/ 1886625 w 9660430"/>
            <a:gd name="csY4" fmla="*/ 0 h 3743819"/>
            <a:gd name="csX5" fmla="*/ 2358281 w 9660430"/>
            <a:gd name="csY5" fmla="*/ 0 h 3743819"/>
            <a:gd name="csX6" fmla="*/ 2926542 w 9660430"/>
            <a:gd name="csY6" fmla="*/ 0 h 3743819"/>
            <a:gd name="csX7" fmla="*/ 3398198 w 9660430"/>
            <a:gd name="csY7" fmla="*/ 0 h 3743819"/>
            <a:gd name="csX8" fmla="*/ 4063063 w 9660430"/>
            <a:gd name="csY8" fmla="*/ 0 h 3743819"/>
            <a:gd name="csX9" fmla="*/ 4438115 w 9660430"/>
            <a:gd name="csY9" fmla="*/ 0 h 3743819"/>
            <a:gd name="csX10" fmla="*/ 5102980 w 9660430"/>
            <a:gd name="csY10" fmla="*/ 0 h 3743819"/>
            <a:gd name="csX11" fmla="*/ 5574636 w 9660430"/>
            <a:gd name="csY11" fmla="*/ 0 h 3743819"/>
            <a:gd name="csX12" fmla="*/ 5949688 w 9660430"/>
            <a:gd name="csY12" fmla="*/ 0 h 3743819"/>
            <a:gd name="csX13" fmla="*/ 6421345 w 9660430"/>
            <a:gd name="csY13" fmla="*/ 0 h 3743819"/>
            <a:gd name="csX14" fmla="*/ 6893001 w 9660430"/>
            <a:gd name="csY14" fmla="*/ 0 h 3743819"/>
            <a:gd name="csX15" fmla="*/ 7268053 w 9660430"/>
            <a:gd name="csY15" fmla="*/ 0 h 3743819"/>
            <a:gd name="csX16" fmla="*/ 7546501 w 9660430"/>
            <a:gd name="csY16" fmla="*/ 0 h 3743819"/>
            <a:gd name="csX17" fmla="*/ 7921553 w 9660430"/>
            <a:gd name="csY17" fmla="*/ 0 h 3743819"/>
            <a:gd name="csX18" fmla="*/ 8296605 w 9660430"/>
            <a:gd name="csY18" fmla="*/ 0 h 3743819"/>
            <a:gd name="csX19" fmla="*/ 8671657 w 9660430"/>
            <a:gd name="csY19" fmla="*/ 0 h 3743819"/>
            <a:gd name="csX20" fmla="*/ 9046709 w 9660430"/>
            <a:gd name="csY20" fmla="*/ 0 h 3743819"/>
            <a:gd name="csX21" fmla="*/ 9660430 w 9660430"/>
            <a:gd name="csY21" fmla="*/ 0 h 3743819"/>
            <a:gd name="csX22" fmla="*/ 9660430 w 9660430"/>
            <a:gd name="csY22" fmla="*/ 534831 h 3743819"/>
            <a:gd name="csX23" fmla="*/ 9660430 w 9660430"/>
            <a:gd name="csY23" fmla="*/ 1107101 h 3743819"/>
            <a:gd name="csX24" fmla="*/ 9660430 w 9660430"/>
            <a:gd name="csY24" fmla="*/ 1679370 h 3743819"/>
            <a:gd name="csX25" fmla="*/ 9660430 w 9660430"/>
            <a:gd name="csY25" fmla="*/ 2176763 h 3743819"/>
            <a:gd name="csX26" fmla="*/ 9660430 w 9660430"/>
            <a:gd name="csY26" fmla="*/ 2711595 h 3743819"/>
            <a:gd name="csX27" fmla="*/ 9660430 w 9660430"/>
            <a:gd name="csY27" fmla="*/ 3208988 h 3743819"/>
            <a:gd name="csX28" fmla="*/ 9660430 w 9660430"/>
            <a:gd name="csY28" fmla="*/ 3743819 h 3743819"/>
            <a:gd name="csX29" fmla="*/ 8898961 w 9660430"/>
            <a:gd name="csY29" fmla="*/ 3743819 h 3743819"/>
            <a:gd name="csX30" fmla="*/ 8620513 w 9660430"/>
            <a:gd name="csY30" fmla="*/ 3743819 h 3743819"/>
            <a:gd name="csX31" fmla="*/ 8245461 w 9660430"/>
            <a:gd name="csY31" fmla="*/ 3743819 h 3743819"/>
            <a:gd name="csX32" fmla="*/ 7870409 w 9660430"/>
            <a:gd name="csY32" fmla="*/ 3743819 h 3743819"/>
            <a:gd name="csX33" fmla="*/ 7495357 w 9660430"/>
            <a:gd name="csY33" fmla="*/ 3743819 h 3743819"/>
            <a:gd name="csX34" fmla="*/ 6927097 w 9660430"/>
            <a:gd name="csY34" fmla="*/ 3743819 h 3743819"/>
            <a:gd name="csX35" fmla="*/ 6358836 w 9660430"/>
            <a:gd name="csY35" fmla="*/ 3743819 h 3743819"/>
            <a:gd name="csX36" fmla="*/ 6080388 w 9660430"/>
            <a:gd name="csY36" fmla="*/ 3743819 h 3743819"/>
            <a:gd name="csX37" fmla="*/ 5512128 w 9660430"/>
            <a:gd name="csY37" fmla="*/ 3743819 h 3743819"/>
            <a:gd name="csX38" fmla="*/ 4750659 w 9660430"/>
            <a:gd name="csY38" fmla="*/ 3743819 h 3743819"/>
            <a:gd name="csX39" fmla="*/ 4279002 w 9660430"/>
            <a:gd name="csY39" fmla="*/ 3743819 h 3743819"/>
            <a:gd name="csX40" fmla="*/ 3517533 w 9660430"/>
            <a:gd name="csY40" fmla="*/ 3743819 h 3743819"/>
            <a:gd name="csX41" fmla="*/ 2852668 w 9660430"/>
            <a:gd name="csY41" fmla="*/ 3743819 h 3743819"/>
            <a:gd name="csX42" fmla="*/ 2187803 w 9660430"/>
            <a:gd name="csY42" fmla="*/ 3743819 h 3743819"/>
            <a:gd name="csX43" fmla="*/ 1716147 w 9660430"/>
            <a:gd name="csY43" fmla="*/ 3743819 h 3743819"/>
            <a:gd name="csX44" fmla="*/ 1437699 w 9660430"/>
            <a:gd name="csY44" fmla="*/ 3743819 h 3743819"/>
            <a:gd name="csX45" fmla="*/ 869439 w 9660430"/>
            <a:gd name="csY45" fmla="*/ 3743819 h 3743819"/>
            <a:gd name="csX46" fmla="*/ 0 w 9660430"/>
            <a:gd name="csY46" fmla="*/ 3743819 h 3743819"/>
            <a:gd name="csX47" fmla="*/ 0 w 9660430"/>
            <a:gd name="csY47" fmla="*/ 3208988 h 3743819"/>
            <a:gd name="csX48" fmla="*/ 0 w 9660430"/>
            <a:gd name="csY48" fmla="*/ 2749033 h 3743819"/>
            <a:gd name="csX49" fmla="*/ 0 w 9660430"/>
            <a:gd name="csY49" fmla="*/ 2289078 h 3743819"/>
            <a:gd name="csX50" fmla="*/ 0 w 9660430"/>
            <a:gd name="csY50" fmla="*/ 1866561 h 3743819"/>
            <a:gd name="csX51" fmla="*/ 0 w 9660430"/>
            <a:gd name="csY51" fmla="*/ 1369168 h 3743819"/>
            <a:gd name="csX52" fmla="*/ 0 w 9660430"/>
            <a:gd name="csY52" fmla="*/ 946651 h 3743819"/>
            <a:gd name="csX53" fmla="*/ 0 w 9660430"/>
            <a:gd name="csY53" fmla="*/ 0 h 3743819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  <a:cxn ang="0">
              <a:pos x="csX47" y="csY47"/>
            </a:cxn>
            <a:cxn ang="0">
              <a:pos x="csX48" y="csY48"/>
            </a:cxn>
            <a:cxn ang="0">
              <a:pos x="csX49" y="csY49"/>
            </a:cxn>
            <a:cxn ang="0">
              <a:pos x="csX50" y="csY50"/>
            </a:cxn>
            <a:cxn ang="0">
              <a:pos x="csX51" y="csY51"/>
            </a:cxn>
            <a:cxn ang="0">
              <a:pos x="csX52" y="csY52"/>
            </a:cxn>
            <a:cxn ang="0">
              <a:pos x="csX53" y="csY53"/>
            </a:cxn>
          </a:cxnLst>
          <a:rect l="l" t="t" r="r" b="b"/>
          <a:pathLst>
            <a:path w="9660430" h="3743819" extrusionOk="0">
              <a:moveTo>
                <a:pt x="0" y="0"/>
              </a:moveTo>
              <a:cubicBezTo>
                <a:pt x="77888" y="-8415"/>
                <a:pt x="170354" y="4459"/>
                <a:pt x="278448" y="0"/>
              </a:cubicBezTo>
              <a:cubicBezTo>
                <a:pt x="386542" y="-4459"/>
                <a:pt x="431029" y="8894"/>
                <a:pt x="556895" y="0"/>
              </a:cubicBezTo>
              <a:cubicBezTo>
                <a:pt x="682761" y="-8894"/>
                <a:pt x="909821" y="34610"/>
                <a:pt x="1125156" y="0"/>
              </a:cubicBezTo>
              <a:cubicBezTo>
                <a:pt x="1340491" y="-34610"/>
                <a:pt x="1506933" y="22932"/>
                <a:pt x="1886625" y="0"/>
              </a:cubicBezTo>
              <a:cubicBezTo>
                <a:pt x="2266317" y="-22932"/>
                <a:pt x="2234172" y="39037"/>
                <a:pt x="2358281" y="0"/>
              </a:cubicBezTo>
              <a:cubicBezTo>
                <a:pt x="2482390" y="-39037"/>
                <a:pt x="2715024" y="57762"/>
                <a:pt x="2926542" y="0"/>
              </a:cubicBezTo>
              <a:cubicBezTo>
                <a:pt x="3138060" y="-57762"/>
                <a:pt x="3261178" y="48914"/>
                <a:pt x="3398198" y="0"/>
              </a:cubicBezTo>
              <a:cubicBezTo>
                <a:pt x="3535218" y="-48914"/>
                <a:pt x="3846920" y="32460"/>
                <a:pt x="4063063" y="0"/>
              </a:cubicBezTo>
              <a:cubicBezTo>
                <a:pt x="4279207" y="-32460"/>
                <a:pt x="4343834" y="23072"/>
                <a:pt x="4438115" y="0"/>
              </a:cubicBezTo>
              <a:cubicBezTo>
                <a:pt x="4532396" y="-23072"/>
                <a:pt x="4945611" y="13602"/>
                <a:pt x="5102980" y="0"/>
              </a:cubicBezTo>
              <a:cubicBezTo>
                <a:pt x="5260350" y="-13602"/>
                <a:pt x="5442473" y="2531"/>
                <a:pt x="5574636" y="0"/>
              </a:cubicBezTo>
              <a:cubicBezTo>
                <a:pt x="5706799" y="-2531"/>
                <a:pt x="5837860" y="6156"/>
                <a:pt x="5949688" y="0"/>
              </a:cubicBezTo>
              <a:cubicBezTo>
                <a:pt x="6061516" y="-6156"/>
                <a:pt x="6289400" y="22118"/>
                <a:pt x="6421345" y="0"/>
              </a:cubicBezTo>
              <a:cubicBezTo>
                <a:pt x="6553290" y="-22118"/>
                <a:pt x="6794580" y="47384"/>
                <a:pt x="6893001" y="0"/>
              </a:cubicBezTo>
              <a:cubicBezTo>
                <a:pt x="6991422" y="-47384"/>
                <a:pt x="7083021" y="28071"/>
                <a:pt x="7268053" y="0"/>
              </a:cubicBezTo>
              <a:cubicBezTo>
                <a:pt x="7453085" y="-28071"/>
                <a:pt x="7420363" y="12845"/>
                <a:pt x="7546501" y="0"/>
              </a:cubicBezTo>
              <a:cubicBezTo>
                <a:pt x="7672639" y="-12845"/>
                <a:pt x="7814580" y="44542"/>
                <a:pt x="7921553" y="0"/>
              </a:cubicBezTo>
              <a:cubicBezTo>
                <a:pt x="8028526" y="-44542"/>
                <a:pt x="8191856" y="33358"/>
                <a:pt x="8296605" y="0"/>
              </a:cubicBezTo>
              <a:cubicBezTo>
                <a:pt x="8401354" y="-33358"/>
                <a:pt x="8560958" y="23861"/>
                <a:pt x="8671657" y="0"/>
              </a:cubicBezTo>
              <a:cubicBezTo>
                <a:pt x="8782356" y="-23861"/>
                <a:pt x="8951041" y="17355"/>
                <a:pt x="9046709" y="0"/>
              </a:cubicBezTo>
              <a:cubicBezTo>
                <a:pt x="9142377" y="-17355"/>
                <a:pt x="9361437" y="5364"/>
                <a:pt x="9660430" y="0"/>
              </a:cubicBezTo>
              <a:cubicBezTo>
                <a:pt x="9679332" y="123128"/>
                <a:pt x="9626453" y="300926"/>
                <a:pt x="9660430" y="534831"/>
              </a:cubicBezTo>
              <a:cubicBezTo>
                <a:pt x="9694407" y="768736"/>
                <a:pt x="9634997" y="977726"/>
                <a:pt x="9660430" y="1107101"/>
              </a:cubicBezTo>
              <a:cubicBezTo>
                <a:pt x="9685863" y="1236476"/>
                <a:pt x="9604993" y="1493019"/>
                <a:pt x="9660430" y="1679370"/>
              </a:cubicBezTo>
              <a:cubicBezTo>
                <a:pt x="9715867" y="1865721"/>
                <a:pt x="9614135" y="2027376"/>
                <a:pt x="9660430" y="2176763"/>
              </a:cubicBezTo>
              <a:cubicBezTo>
                <a:pt x="9706725" y="2326150"/>
                <a:pt x="9651900" y="2482869"/>
                <a:pt x="9660430" y="2711595"/>
              </a:cubicBezTo>
              <a:cubicBezTo>
                <a:pt x="9668960" y="2940321"/>
                <a:pt x="9614190" y="2972573"/>
                <a:pt x="9660430" y="3208988"/>
              </a:cubicBezTo>
              <a:cubicBezTo>
                <a:pt x="9706670" y="3445403"/>
                <a:pt x="9654788" y="3506587"/>
                <a:pt x="9660430" y="3743819"/>
              </a:cubicBezTo>
              <a:cubicBezTo>
                <a:pt x="9443828" y="3788756"/>
                <a:pt x="9191734" y="3662736"/>
                <a:pt x="8898961" y="3743819"/>
              </a:cubicBezTo>
              <a:cubicBezTo>
                <a:pt x="8606188" y="3824902"/>
                <a:pt x="8723106" y="3717797"/>
                <a:pt x="8620513" y="3743819"/>
              </a:cubicBezTo>
              <a:cubicBezTo>
                <a:pt x="8517920" y="3769841"/>
                <a:pt x="8374935" y="3717133"/>
                <a:pt x="8245461" y="3743819"/>
              </a:cubicBezTo>
              <a:cubicBezTo>
                <a:pt x="8115987" y="3770505"/>
                <a:pt x="7945817" y="3701780"/>
                <a:pt x="7870409" y="3743819"/>
              </a:cubicBezTo>
              <a:cubicBezTo>
                <a:pt x="7795001" y="3785858"/>
                <a:pt x="7629931" y="3703849"/>
                <a:pt x="7495357" y="3743819"/>
              </a:cubicBezTo>
              <a:cubicBezTo>
                <a:pt x="7360783" y="3783789"/>
                <a:pt x="7073963" y="3704413"/>
                <a:pt x="6927097" y="3743819"/>
              </a:cubicBezTo>
              <a:cubicBezTo>
                <a:pt x="6780231" y="3783225"/>
                <a:pt x="6520349" y="3724575"/>
                <a:pt x="6358836" y="3743819"/>
              </a:cubicBezTo>
              <a:cubicBezTo>
                <a:pt x="6197323" y="3763063"/>
                <a:pt x="6182563" y="3743189"/>
                <a:pt x="6080388" y="3743819"/>
              </a:cubicBezTo>
              <a:cubicBezTo>
                <a:pt x="5978213" y="3744449"/>
                <a:pt x="5663118" y="3695720"/>
                <a:pt x="5512128" y="3743819"/>
              </a:cubicBezTo>
              <a:cubicBezTo>
                <a:pt x="5361138" y="3791918"/>
                <a:pt x="5033521" y="3737134"/>
                <a:pt x="4750659" y="3743819"/>
              </a:cubicBezTo>
              <a:cubicBezTo>
                <a:pt x="4467797" y="3750504"/>
                <a:pt x="4481235" y="3727227"/>
                <a:pt x="4279002" y="3743819"/>
              </a:cubicBezTo>
              <a:cubicBezTo>
                <a:pt x="4076769" y="3760411"/>
                <a:pt x="3750818" y="3709022"/>
                <a:pt x="3517533" y="3743819"/>
              </a:cubicBezTo>
              <a:cubicBezTo>
                <a:pt x="3284248" y="3778616"/>
                <a:pt x="3029299" y="3702008"/>
                <a:pt x="2852668" y="3743819"/>
              </a:cubicBezTo>
              <a:cubicBezTo>
                <a:pt x="2676038" y="3785630"/>
                <a:pt x="2382419" y="3696235"/>
                <a:pt x="2187803" y="3743819"/>
              </a:cubicBezTo>
              <a:cubicBezTo>
                <a:pt x="1993187" y="3791403"/>
                <a:pt x="1880484" y="3712923"/>
                <a:pt x="1716147" y="3743819"/>
              </a:cubicBezTo>
              <a:cubicBezTo>
                <a:pt x="1551810" y="3774715"/>
                <a:pt x="1497043" y="3713647"/>
                <a:pt x="1437699" y="3743819"/>
              </a:cubicBezTo>
              <a:cubicBezTo>
                <a:pt x="1378355" y="3773991"/>
                <a:pt x="1103326" y="3698963"/>
                <a:pt x="869439" y="3743819"/>
              </a:cubicBezTo>
              <a:cubicBezTo>
                <a:pt x="635552" y="3788675"/>
                <a:pt x="329415" y="3724696"/>
                <a:pt x="0" y="3743819"/>
              </a:cubicBezTo>
              <a:cubicBezTo>
                <a:pt x="-19449" y="3489538"/>
                <a:pt x="42918" y="3446575"/>
                <a:pt x="0" y="3208988"/>
              </a:cubicBezTo>
              <a:cubicBezTo>
                <a:pt x="-42918" y="2971401"/>
                <a:pt x="9227" y="2909569"/>
                <a:pt x="0" y="2749033"/>
              </a:cubicBezTo>
              <a:cubicBezTo>
                <a:pt x="-9227" y="2588498"/>
                <a:pt x="46955" y="2443356"/>
                <a:pt x="0" y="2289078"/>
              </a:cubicBezTo>
              <a:cubicBezTo>
                <a:pt x="-46955" y="2134800"/>
                <a:pt x="1895" y="1951321"/>
                <a:pt x="0" y="1866561"/>
              </a:cubicBezTo>
              <a:cubicBezTo>
                <a:pt x="-1895" y="1781801"/>
                <a:pt x="2967" y="1474874"/>
                <a:pt x="0" y="1369168"/>
              </a:cubicBezTo>
              <a:cubicBezTo>
                <a:pt x="-2967" y="1263462"/>
                <a:pt x="40158" y="1069920"/>
                <a:pt x="0" y="946651"/>
              </a:cubicBezTo>
              <a:cubicBezTo>
                <a:pt x="-40158" y="823382"/>
                <a:pt x="3364" y="272951"/>
                <a:pt x="0" y="0"/>
              </a:cubicBezTo>
              <a:close/>
            </a:path>
          </a:pathLst>
        </a:custGeom>
        <a:noFill/>
        <a:ln w="127000">
          <a:solidFill>
            <a:srgbClr val="00B0F0"/>
          </a:solidFill>
          <a:extLst>
            <a:ext uri="{C807C97D-BFC1-408E-A445-0C87EB9F89A2}">
              <ask:lineSketchStyleProps xmlns:ask="http://schemas.microsoft.com/office/drawing/2018/sketchyshapes" sd="681359694">
                <a:prstGeom prst="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twoCellAnchor>
    <xdr:from>
      <xdr:col>22</xdr:col>
      <xdr:colOff>320040</xdr:colOff>
      <xdr:row>83</xdr:row>
      <xdr:rowOff>15240</xdr:rowOff>
    </xdr:from>
    <xdr:to>
      <xdr:col>38</xdr:col>
      <xdr:colOff>101600</xdr:colOff>
      <xdr:row>97</xdr:row>
      <xdr:rowOff>190500</xdr:rowOff>
    </xdr:to>
    <xdr:sp macro="" textlink="">
      <xdr:nvSpPr>
        <xdr:cNvPr id="4" name="Rechthoek: afgeronde hoeken 3">
          <a:extLst>
            <a:ext uri="{FF2B5EF4-FFF2-40B4-BE49-F238E27FC236}">
              <a16:creationId xmlns:a16="http://schemas.microsoft.com/office/drawing/2014/main" id="{C1D660AE-0978-439E-A6E2-A19FFA78E0EE}"/>
            </a:ext>
          </a:extLst>
        </xdr:cNvPr>
        <xdr:cNvSpPr/>
      </xdr:nvSpPr>
      <xdr:spPr>
        <a:xfrm>
          <a:off x="15841980" y="22044660"/>
          <a:ext cx="9657080" cy="3589020"/>
        </a:xfrm>
        <a:custGeom>
          <a:avLst/>
          <a:gdLst>
            <a:gd name="csX0" fmla="*/ 0 w 9657080"/>
            <a:gd name="csY0" fmla="*/ 598182 h 3589020"/>
            <a:gd name="csX1" fmla="*/ 598182 w 9657080"/>
            <a:gd name="csY1" fmla="*/ 0 h 3589020"/>
            <a:gd name="csX2" fmla="*/ 908408 w 9657080"/>
            <a:gd name="csY2" fmla="*/ 0 h 3589020"/>
            <a:gd name="csX3" fmla="*/ 1557063 w 9657080"/>
            <a:gd name="csY3" fmla="*/ 0 h 3589020"/>
            <a:gd name="csX4" fmla="*/ 2121111 w 9657080"/>
            <a:gd name="csY4" fmla="*/ 0 h 3589020"/>
            <a:gd name="csX5" fmla="*/ 2854373 w 9657080"/>
            <a:gd name="csY5" fmla="*/ 0 h 3589020"/>
            <a:gd name="csX6" fmla="*/ 3587635 w 9657080"/>
            <a:gd name="csY6" fmla="*/ 0 h 3589020"/>
            <a:gd name="csX7" fmla="*/ 4236290 w 9657080"/>
            <a:gd name="csY7" fmla="*/ 0 h 3589020"/>
            <a:gd name="csX8" fmla="*/ 4715730 w 9657080"/>
            <a:gd name="csY8" fmla="*/ 0 h 3589020"/>
            <a:gd name="csX9" fmla="*/ 5110564 w 9657080"/>
            <a:gd name="csY9" fmla="*/ 0 h 3589020"/>
            <a:gd name="csX10" fmla="*/ 5674612 w 9657080"/>
            <a:gd name="csY10" fmla="*/ 0 h 3589020"/>
            <a:gd name="csX11" fmla="*/ 6154052 w 9657080"/>
            <a:gd name="csY11" fmla="*/ 0 h 3589020"/>
            <a:gd name="csX12" fmla="*/ 6718100 w 9657080"/>
            <a:gd name="csY12" fmla="*/ 0 h 3589020"/>
            <a:gd name="csX13" fmla="*/ 7028326 w 9657080"/>
            <a:gd name="csY13" fmla="*/ 0 h 3589020"/>
            <a:gd name="csX14" fmla="*/ 7338552 w 9657080"/>
            <a:gd name="csY14" fmla="*/ 0 h 3589020"/>
            <a:gd name="csX15" fmla="*/ 7987207 w 9657080"/>
            <a:gd name="csY15" fmla="*/ 0 h 3589020"/>
            <a:gd name="csX16" fmla="*/ 8551255 w 9657080"/>
            <a:gd name="csY16" fmla="*/ 0 h 3589020"/>
            <a:gd name="csX17" fmla="*/ 9058898 w 9657080"/>
            <a:gd name="csY17" fmla="*/ 0 h 3589020"/>
            <a:gd name="csX18" fmla="*/ 9657080 w 9657080"/>
            <a:gd name="csY18" fmla="*/ 598182 h 3589020"/>
            <a:gd name="csX19" fmla="*/ 9657080 w 9657080"/>
            <a:gd name="csY19" fmla="*/ 1220273 h 3589020"/>
            <a:gd name="csX20" fmla="*/ 9657080 w 9657080"/>
            <a:gd name="csY20" fmla="*/ 1770583 h 3589020"/>
            <a:gd name="csX21" fmla="*/ 9657080 w 9657080"/>
            <a:gd name="csY21" fmla="*/ 2344821 h 3589020"/>
            <a:gd name="csX22" fmla="*/ 9657080 w 9657080"/>
            <a:gd name="csY22" fmla="*/ 2990838 h 3589020"/>
            <a:gd name="csX23" fmla="*/ 9058898 w 9657080"/>
            <a:gd name="csY23" fmla="*/ 3589020 h 3589020"/>
            <a:gd name="csX24" fmla="*/ 8494850 w 9657080"/>
            <a:gd name="csY24" fmla="*/ 3589020 h 3589020"/>
            <a:gd name="csX25" fmla="*/ 8184624 w 9657080"/>
            <a:gd name="csY25" fmla="*/ 3589020 h 3589020"/>
            <a:gd name="csX26" fmla="*/ 7789791 w 9657080"/>
            <a:gd name="csY26" fmla="*/ 3589020 h 3589020"/>
            <a:gd name="csX27" fmla="*/ 7225743 w 9657080"/>
            <a:gd name="csY27" fmla="*/ 3589020 h 3589020"/>
            <a:gd name="csX28" fmla="*/ 6915517 w 9657080"/>
            <a:gd name="csY28" fmla="*/ 3589020 h 3589020"/>
            <a:gd name="csX29" fmla="*/ 6351469 w 9657080"/>
            <a:gd name="csY29" fmla="*/ 3589020 h 3589020"/>
            <a:gd name="csX30" fmla="*/ 6041243 w 9657080"/>
            <a:gd name="csY30" fmla="*/ 3589020 h 3589020"/>
            <a:gd name="csX31" fmla="*/ 5477195 w 9657080"/>
            <a:gd name="csY31" fmla="*/ 3589020 h 3589020"/>
            <a:gd name="csX32" fmla="*/ 4913147 w 9657080"/>
            <a:gd name="csY32" fmla="*/ 3589020 h 3589020"/>
            <a:gd name="csX33" fmla="*/ 4264492 w 9657080"/>
            <a:gd name="csY33" fmla="*/ 3589020 h 3589020"/>
            <a:gd name="csX34" fmla="*/ 3785052 w 9657080"/>
            <a:gd name="csY34" fmla="*/ 3589020 h 3589020"/>
            <a:gd name="csX35" fmla="*/ 3221004 w 9657080"/>
            <a:gd name="csY35" fmla="*/ 3589020 h 3589020"/>
            <a:gd name="csX36" fmla="*/ 2741563 w 9657080"/>
            <a:gd name="csY36" fmla="*/ 3589020 h 3589020"/>
            <a:gd name="csX37" fmla="*/ 2346730 w 9657080"/>
            <a:gd name="csY37" fmla="*/ 3589020 h 3589020"/>
            <a:gd name="csX38" fmla="*/ 1951897 w 9657080"/>
            <a:gd name="csY38" fmla="*/ 3589020 h 3589020"/>
            <a:gd name="csX39" fmla="*/ 1641670 w 9657080"/>
            <a:gd name="csY39" fmla="*/ 3589020 h 3589020"/>
            <a:gd name="csX40" fmla="*/ 1246837 w 9657080"/>
            <a:gd name="csY40" fmla="*/ 3589020 h 3589020"/>
            <a:gd name="csX41" fmla="*/ 598182 w 9657080"/>
            <a:gd name="csY41" fmla="*/ 3589020 h 3589020"/>
            <a:gd name="csX42" fmla="*/ 0 w 9657080"/>
            <a:gd name="csY42" fmla="*/ 2990838 h 3589020"/>
            <a:gd name="csX43" fmla="*/ 0 w 9657080"/>
            <a:gd name="csY43" fmla="*/ 2440527 h 3589020"/>
            <a:gd name="csX44" fmla="*/ 0 w 9657080"/>
            <a:gd name="csY44" fmla="*/ 1914143 h 3589020"/>
            <a:gd name="csX45" fmla="*/ 0 w 9657080"/>
            <a:gd name="csY45" fmla="*/ 1363832 h 3589020"/>
            <a:gd name="csX46" fmla="*/ 0 w 9657080"/>
            <a:gd name="csY46" fmla="*/ 598182 h 3589020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</a:cxnLst>
          <a:rect l="l" t="t" r="r" b="b"/>
          <a:pathLst>
            <a:path w="9657080" h="3589020" extrusionOk="0">
              <a:moveTo>
                <a:pt x="0" y="598182"/>
              </a:moveTo>
              <a:cubicBezTo>
                <a:pt x="-43977" y="340424"/>
                <a:pt x="283223" y="4120"/>
                <a:pt x="598182" y="0"/>
              </a:cubicBezTo>
              <a:cubicBezTo>
                <a:pt x="690374" y="-34368"/>
                <a:pt x="768762" y="23249"/>
                <a:pt x="908408" y="0"/>
              </a:cubicBezTo>
              <a:cubicBezTo>
                <a:pt x="1048054" y="-23249"/>
                <a:pt x="1324679" y="49748"/>
                <a:pt x="1557063" y="0"/>
              </a:cubicBezTo>
              <a:cubicBezTo>
                <a:pt x="1789448" y="-49748"/>
                <a:pt x="1868053" y="24780"/>
                <a:pt x="2121111" y="0"/>
              </a:cubicBezTo>
              <a:cubicBezTo>
                <a:pt x="2374169" y="-24780"/>
                <a:pt x="2674366" y="17948"/>
                <a:pt x="2854373" y="0"/>
              </a:cubicBezTo>
              <a:cubicBezTo>
                <a:pt x="3034380" y="-17948"/>
                <a:pt x="3278528" y="4454"/>
                <a:pt x="3587635" y="0"/>
              </a:cubicBezTo>
              <a:cubicBezTo>
                <a:pt x="3896742" y="-4454"/>
                <a:pt x="4100103" y="67406"/>
                <a:pt x="4236290" y="0"/>
              </a:cubicBezTo>
              <a:cubicBezTo>
                <a:pt x="4372478" y="-67406"/>
                <a:pt x="4487092" y="19324"/>
                <a:pt x="4715730" y="0"/>
              </a:cubicBezTo>
              <a:cubicBezTo>
                <a:pt x="4944368" y="-19324"/>
                <a:pt x="5018374" y="3640"/>
                <a:pt x="5110564" y="0"/>
              </a:cubicBezTo>
              <a:cubicBezTo>
                <a:pt x="5202754" y="-3640"/>
                <a:pt x="5407708" y="50042"/>
                <a:pt x="5674612" y="0"/>
              </a:cubicBezTo>
              <a:cubicBezTo>
                <a:pt x="5941516" y="-50042"/>
                <a:pt x="6054438" y="44787"/>
                <a:pt x="6154052" y="0"/>
              </a:cubicBezTo>
              <a:cubicBezTo>
                <a:pt x="6253666" y="-44787"/>
                <a:pt x="6448858" y="29490"/>
                <a:pt x="6718100" y="0"/>
              </a:cubicBezTo>
              <a:cubicBezTo>
                <a:pt x="6987342" y="-29490"/>
                <a:pt x="6942700" y="11896"/>
                <a:pt x="7028326" y="0"/>
              </a:cubicBezTo>
              <a:cubicBezTo>
                <a:pt x="7113952" y="-11896"/>
                <a:pt x="7230205" y="29820"/>
                <a:pt x="7338552" y="0"/>
              </a:cubicBezTo>
              <a:cubicBezTo>
                <a:pt x="7446899" y="-29820"/>
                <a:pt x="7834067" y="56436"/>
                <a:pt x="7987207" y="0"/>
              </a:cubicBezTo>
              <a:cubicBezTo>
                <a:pt x="8140348" y="-56436"/>
                <a:pt x="8384062" y="47810"/>
                <a:pt x="8551255" y="0"/>
              </a:cubicBezTo>
              <a:cubicBezTo>
                <a:pt x="8718448" y="-47810"/>
                <a:pt x="8869319" y="2172"/>
                <a:pt x="9058898" y="0"/>
              </a:cubicBezTo>
              <a:cubicBezTo>
                <a:pt x="9346841" y="-18644"/>
                <a:pt x="9680456" y="255230"/>
                <a:pt x="9657080" y="598182"/>
              </a:cubicBezTo>
              <a:cubicBezTo>
                <a:pt x="9718727" y="801413"/>
                <a:pt x="9653773" y="936265"/>
                <a:pt x="9657080" y="1220273"/>
              </a:cubicBezTo>
              <a:cubicBezTo>
                <a:pt x="9660387" y="1504281"/>
                <a:pt x="9615700" y="1568093"/>
                <a:pt x="9657080" y="1770583"/>
              </a:cubicBezTo>
              <a:cubicBezTo>
                <a:pt x="9698460" y="1973073"/>
                <a:pt x="9643460" y="2134665"/>
                <a:pt x="9657080" y="2344821"/>
              </a:cubicBezTo>
              <a:cubicBezTo>
                <a:pt x="9670700" y="2554977"/>
                <a:pt x="9597672" y="2749108"/>
                <a:pt x="9657080" y="2990838"/>
              </a:cubicBezTo>
              <a:cubicBezTo>
                <a:pt x="9739528" y="3367320"/>
                <a:pt x="9385813" y="3582408"/>
                <a:pt x="9058898" y="3589020"/>
              </a:cubicBezTo>
              <a:cubicBezTo>
                <a:pt x="8808726" y="3637621"/>
                <a:pt x="8763681" y="3565786"/>
                <a:pt x="8494850" y="3589020"/>
              </a:cubicBezTo>
              <a:cubicBezTo>
                <a:pt x="8226019" y="3612254"/>
                <a:pt x="8281681" y="3588562"/>
                <a:pt x="8184624" y="3589020"/>
              </a:cubicBezTo>
              <a:cubicBezTo>
                <a:pt x="8087567" y="3589478"/>
                <a:pt x="7874081" y="3588413"/>
                <a:pt x="7789791" y="3589020"/>
              </a:cubicBezTo>
              <a:cubicBezTo>
                <a:pt x="7705501" y="3589627"/>
                <a:pt x="7386125" y="3565357"/>
                <a:pt x="7225743" y="3589020"/>
              </a:cubicBezTo>
              <a:cubicBezTo>
                <a:pt x="7065361" y="3612683"/>
                <a:pt x="6983835" y="3553930"/>
                <a:pt x="6915517" y="3589020"/>
              </a:cubicBezTo>
              <a:cubicBezTo>
                <a:pt x="6847199" y="3624110"/>
                <a:pt x="6480904" y="3534705"/>
                <a:pt x="6351469" y="3589020"/>
              </a:cubicBezTo>
              <a:cubicBezTo>
                <a:pt x="6222034" y="3643335"/>
                <a:pt x="6150569" y="3559756"/>
                <a:pt x="6041243" y="3589020"/>
              </a:cubicBezTo>
              <a:cubicBezTo>
                <a:pt x="5931917" y="3618284"/>
                <a:pt x="5739076" y="3583419"/>
                <a:pt x="5477195" y="3589020"/>
              </a:cubicBezTo>
              <a:cubicBezTo>
                <a:pt x="5215314" y="3594621"/>
                <a:pt x="5157714" y="3528959"/>
                <a:pt x="4913147" y="3589020"/>
              </a:cubicBezTo>
              <a:cubicBezTo>
                <a:pt x="4668580" y="3649081"/>
                <a:pt x="4488997" y="3551888"/>
                <a:pt x="4264492" y="3589020"/>
              </a:cubicBezTo>
              <a:cubicBezTo>
                <a:pt x="4039987" y="3626152"/>
                <a:pt x="4024564" y="3580107"/>
                <a:pt x="3785052" y="3589020"/>
              </a:cubicBezTo>
              <a:cubicBezTo>
                <a:pt x="3545540" y="3597933"/>
                <a:pt x="3375230" y="3521688"/>
                <a:pt x="3221004" y="3589020"/>
              </a:cubicBezTo>
              <a:cubicBezTo>
                <a:pt x="3066778" y="3656352"/>
                <a:pt x="2962690" y="3579885"/>
                <a:pt x="2741563" y="3589020"/>
              </a:cubicBezTo>
              <a:cubicBezTo>
                <a:pt x="2520436" y="3598155"/>
                <a:pt x="2508437" y="3561364"/>
                <a:pt x="2346730" y="3589020"/>
              </a:cubicBezTo>
              <a:cubicBezTo>
                <a:pt x="2185023" y="3616676"/>
                <a:pt x="2104839" y="3585903"/>
                <a:pt x="1951897" y="3589020"/>
              </a:cubicBezTo>
              <a:cubicBezTo>
                <a:pt x="1798955" y="3592137"/>
                <a:pt x="1706222" y="3570223"/>
                <a:pt x="1641670" y="3589020"/>
              </a:cubicBezTo>
              <a:cubicBezTo>
                <a:pt x="1577118" y="3607817"/>
                <a:pt x="1436260" y="3584099"/>
                <a:pt x="1246837" y="3589020"/>
              </a:cubicBezTo>
              <a:cubicBezTo>
                <a:pt x="1057414" y="3593941"/>
                <a:pt x="914579" y="3528836"/>
                <a:pt x="598182" y="3589020"/>
              </a:cubicBezTo>
              <a:cubicBezTo>
                <a:pt x="273041" y="3662945"/>
                <a:pt x="-68834" y="3283138"/>
                <a:pt x="0" y="2990838"/>
              </a:cubicBezTo>
              <a:cubicBezTo>
                <a:pt x="-59350" y="2767884"/>
                <a:pt x="51391" y="2619109"/>
                <a:pt x="0" y="2440527"/>
              </a:cubicBezTo>
              <a:cubicBezTo>
                <a:pt x="-51391" y="2261945"/>
                <a:pt x="61047" y="2115799"/>
                <a:pt x="0" y="1914143"/>
              </a:cubicBezTo>
              <a:cubicBezTo>
                <a:pt x="-61047" y="1712487"/>
                <a:pt x="23963" y="1578049"/>
                <a:pt x="0" y="1363832"/>
              </a:cubicBezTo>
              <a:cubicBezTo>
                <a:pt x="-23963" y="1149615"/>
                <a:pt x="45984" y="879693"/>
                <a:pt x="0" y="598182"/>
              </a:cubicBezTo>
              <a:close/>
            </a:path>
          </a:pathLst>
        </a:custGeom>
        <a:noFill/>
        <a:ln w="127000" cmpd="dbl">
          <a:solidFill>
            <a:srgbClr val="FFC000"/>
          </a:solidFill>
          <a:prstDash val="solid"/>
          <a:extLst>
            <a:ext uri="{C807C97D-BFC1-408E-A445-0C87EB9F89A2}">
              <ask:lineSketchStyleProps xmlns:ask="http://schemas.microsoft.com/office/drawing/2018/sketchyshapes" sd="3453261900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twoCellAnchor>
    <xdr:from>
      <xdr:col>23</xdr:col>
      <xdr:colOff>104140</xdr:colOff>
      <xdr:row>113</xdr:row>
      <xdr:rowOff>213360</xdr:rowOff>
    </xdr:from>
    <xdr:to>
      <xdr:col>39</xdr:col>
      <xdr:colOff>317500</xdr:colOff>
      <xdr:row>132</xdr:row>
      <xdr:rowOff>137160</xdr:rowOff>
    </xdr:to>
    <xdr:sp macro="" textlink="">
      <xdr:nvSpPr>
        <xdr:cNvPr id="5" name="Rechthoek: afgeronde hoeken 4">
          <a:extLst>
            <a:ext uri="{FF2B5EF4-FFF2-40B4-BE49-F238E27FC236}">
              <a16:creationId xmlns:a16="http://schemas.microsoft.com/office/drawing/2014/main" id="{9F1A7695-F58E-4041-B447-84A56CBDE13A}"/>
            </a:ext>
          </a:extLst>
        </xdr:cNvPr>
        <xdr:cNvSpPr/>
      </xdr:nvSpPr>
      <xdr:spPr>
        <a:xfrm>
          <a:off x="16220440" y="29557980"/>
          <a:ext cx="10134600" cy="4556760"/>
        </a:xfrm>
        <a:custGeom>
          <a:avLst/>
          <a:gdLst>
            <a:gd name="csX0" fmla="*/ 0 w 10134600"/>
            <a:gd name="csY0" fmla="*/ 759475 h 4556760"/>
            <a:gd name="csX1" fmla="*/ 759475 w 10134600"/>
            <a:gd name="csY1" fmla="*/ 0 h 4556760"/>
            <a:gd name="csX2" fmla="*/ 1506165 w 10134600"/>
            <a:gd name="csY2" fmla="*/ 0 h 4556760"/>
            <a:gd name="csX3" fmla="*/ 1822072 w 10134600"/>
            <a:gd name="csY3" fmla="*/ 0 h 4556760"/>
            <a:gd name="csX4" fmla="*/ 2137979 w 10134600"/>
            <a:gd name="csY4" fmla="*/ 0 h 4556760"/>
            <a:gd name="csX5" fmla="*/ 2453886 w 10134600"/>
            <a:gd name="csY5" fmla="*/ 0 h 4556760"/>
            <a:gd name="csX6" fmla="*/ 3200576 w 10134600"/>
            <a:gd name="csY6" fmla="*/ 0 h 4556760"/>
            <a:gd name="csX7" fmla="*/ 3774953 w 10134600"/>
            <a:gd name="csY7" fmla="*/ 0 h 4556760"/>
            <a:gd name="csX8" fmla="*/ 4349329 w 10134600"/>
            <a:gd name="csY8" fmla="*/ 0 h 4556760"/>
            <a:gd name="csX9" fmla="*/ 4665236 w 10134600"/>
            <a:gd name="csY9" fmla="*/ 0 h 4556760"/>
            <a:gd name="csX10" fmla="*/ 5325770 w 10134600"/>
            <a:gd name="csY10" fmla="*/ 0 h 4556760"/>
            <a:gd name="csX11" fmla="*/ 5986303 w 10134600"/>
            <a:gd name="csY11" fmla="*/ 0 h 4556760"/>
            <a:gd name="csX12" fmla="*/ 6474523 w 10134600"/>
            <a:gd name="csY12" fmla="*/ 0 h 4556760"/>
            <a:gd name="csX13" fmla="*/ 6790430 w 10134600"/>
            <a:gd name="csY13" fmla="*/ 0 h 4556760"/>
            <a:gd name="csX14" fmla="*/ 7106337 w 10134600"/>
            <a:gd name="csY14" fmla="*/ 0 h 4556760"/>
            <a:gd name="csX15" fmla="*/ 7508401 w 10134600"/>
            <a:gd name="csY15" fmla="*/ 0 h 4556760"/>
            <a:gd name="csX16" fmla="*/ 8255090 w 10134600"/>
            <a:gd name="csY16" fmla="*/ 0 h 4556760"/>
            <a:gd name="csX17" fmla="*/ 8570998 w 10134600"/>
            <a:gd name="csY17" fmla="*/ 0 h 4556760"/>
            <a:gd name="csX18" fmla="*/ 9375125 w 10134600"/>
            <a:gd name="csY18" fmla="*/ 0 h 4556760"/>
            <a:gd name="csX19" fmla="*/ 10134600 w 10134600"/>
            <a:gd name="csY19" fmla="*/ 759475 h 4556760"/>
            <a:gd name="csX20" fmla="*/ 10134600 w 10134600"/>
            <a:gd name="csY20" fmla="*/ 1326533 h 4556760"/>
            <a:gd name="csX21" fmla="*/ 10134600 w 10134600"/>
            <a:gd name="csY21" fmla="*/ 1893591 h 4556760"/>
            <a:gd name="csX22" fmla="*/ 10134600 w 10134600"/>
            <a:gd name="csY22" fmla="*/ 2460649 h 4556760"/>
            <a:gd name="csX23" fmla="*/ 10134600 w 10134600"/>
            <a:gd name="csY23" fmla="*/ 3027706 h 4556760"/>
            <a:gd name="csX24" fmla="*/ 10134600 w 10134600"/>
            <a:gd name="csY24" fmla="*/ 3797285 h 4556760"/>
            <a:gd name="csX25" fmla="*/ 9375125 w 10134600"/>
            <a:gd name="csY25" fmla="*/ 4556760 h 4556760"/>
            <a:gd name="csX26" fmla="*/ 8800748 w 10134600"/>
            <a:gd name="csY26" fmla="*/ 4556760 h 4556760"/>
            <a:gd name="csX27" fmla="*/ 8140215 w 10134600"/>
            <a:gd name="csY27" fmla="*/ 4556760 h 4556760"/>
            <a:gd name="csX28" fmla="*/ 7393526 w 10134600"/>
            <a:gd name="csY28" fmla="*/ 4556760 h 4556760"/>
            <a:gd name="csX29" fmla="*/ 6905305 w 10134600"/>
            <a:gd name="csY29" fmla="*/ 4556760 h 4556760"/>
            <a:gd name="csX30" fmla="*/ 6503242 w 10134600"/>
            <a:gd name="csY30" fmla="*/ 4556760 h 4556760"/>
            <a:gd name="csX31" fmla="*/ 6015022 w 10134600"/>
            <a:gd name="csY31" fmla="*/ 4556760 h 4556760"/>
            <a:gd name="csX32" fmla="*/ 5699114 w 10134600"/>
            <a:gd name="csY32" fmla="*/ 4556760 h 4556760"/>
            <a:gd name="csX33" fmla="*/ 5210894 w 10134600"/>
            <a:gd name="csY33" fmla="*/ 4556760 h 4556760"/>
            <a:gd name="csX34" fmla="*/ 4894987 w 10134600"/>
            <a:gd name="csY34" fmla="*/ 4556760 h 4556760"/>
            <a:gd name="csX35" fmla="*/ 4579080 w 10134600"/>
            <a:gd name="csY35" fmla="*/ 4556760 h 4556760"/>
            <a:gd name="csX36" fmla="*/ 3918547 w 10134600"/>
            <a:gd name="csY36" fmla="*/ 4556760 h 4556760"/>
            <a:gd name="csX37" fmla="*/ 3516483 w 10134600"/>
            <a:gd name="csY37" fmla="*/ 4556760 h 4556760"/>
            <a:gd name="csX38" fmla="*/ 2769793 w 10134600"/>
            <a:gd name="csY38" fmla="*/ 4556760 h 4556760"/>
            <a:gd name="csX39" fmla="*/ 2367730 w 10134600"/>
            <a:gd name="csY39" fmla="*/ 4556760 h 4556760"/>
            <a:gd name="csX40" fmla="*/ 1621040 w 10134600"/>
            <a:gd name="csY40" fmla="*/ 4556760 h 4556760"/>
            <a:gd name="csX41" fmla="*/ 759475 w 10134600"/>
            <a:gd name="csY41" fmla="*/ 4556760 h 4556760"/>
            <a:gd name="csX42" fmla="*/ 0 w 10134600"/>
            <a:gd name="csY42" fmla="*/ 3797285 h 4556760"/>
            <a:gd name="csX43" fmla="*/ 0 w 10134600"/>
            <a:gd name="csY43" fmla="*/ 3230227 h 4556760"/>
            <a:gd name="csX44" fmla="*/ 0 w 10134600"/>
            <a:gd name="csY44" fmla="*/ 2754304 h 4556760"/>
            <a:gd name="csX45" fmla="*/ 0 w 10134600"/>
            <a:gd name="csY45" fmla="*/ 2217624 h 4556760"/>
            <a:gd name="csX46" fmla="*/ 0 w 10134600"/>
            <a:gd name="csY46" fmla="*/ 1711322 h 4556760"/>
            <a:gd name="csX47" fmla="*/ 0 w 10134600"/>
            <a:gd name="csY47" fmla="*/ 1296155 h 4556760"/>
            <a:gd name="csX48" fmla="*/ 0 w 10134600"/>
            <a:gd name="csY48" fmla="*/ 759475 h 4556760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  <a:cxn ang="0">
              <a:pos x="csX47" y="csY47"/>
            </a:cxn>
            <a:cxn ang="0">
              <a:pos x="csX48" y="csY48"/>
            </a:cxn>
          </a:cxnLst>
          <a:rect l="l" t="t" r="r" b="b"/>
          <a:pathLst>
            <a:path w="10134600" h="4556760" extrusionOk="0">
              <a:moveTo>
                <a:pt x="0" y="759475"/>
              </a:moveTo>
              <a:cubicBezTo>
                <a:pt x="-89503" y="302814"/>
                <a:pt x="337272" y="-47415"/>
                <a:pt x="759475" y="0"/>
              </a:cubicBezTo>
              <a:cubicBezTo>
                <a:pt x="970000" y="-70751"/>
                <a:pt x="1200121" y="21728"/>
                <a:pt x="1506165" y="0"/>
              </a:cubicBezTo>
              <a:cubicBezTo>
                <a:pt x="1812209" y="-21728"/>
                <a:pt x="1710334" y="5682"/>
                <a:pt x="1822072" y="0"/>
              </a:cubicBezTo>
              <a:cubicBezTo>
                <a:pt x="1933810" y="-5682"/>
                <a:pt x="1980083" y="24184"/>
                <a:pt x="2137979" y="0"/>
              </a:cubicBezTo>
              <a:cubicBezTo>
                <a:pt x="2295875" y="-24184"/>
                <a:pt x="2303059" y="8038"/>
                <a:pt x="2453886" y="0"/>
              </a:cubicBezTo>
              <a:cubicBezTo>
                <a:pt x="2604713" y="-8038"/>
                <a:pt x="2875779" y="76158"/>
                <a:pt x="3200576" y="0"/>
              </a:cubicBezTo>
              <a:cubicBezTo>
                <a:pt x="3525373" y="-76158"/>
                <a:pt x="3589675" y="63053"/>
                <a:pt x="3774953" y="0"/>
              </a:cubicBezTo>
              <a:cubicBezTo>
                <a:pt x="3960231" y="-63053"/>
                <a:pt x="4108885" y="58774"/>
                <a:pt x="4349329" y="0"/>
              </a:cubicBezTo>
              <a:cubicBezTo>
                <a:pt x="4589773" y="-58774"/>
                <a:pt x="4590289" y="12708"/>
                <a:pt x="4665236" y="0"/>
              </a:cubicBezTo>
              <a:cubicBezTo>
                <a:pt x="4740183" y="-12708"/>
                <a:pt x="5128864" y="35754"/>
                <a:pt x="5325770" y="0"/>
              </a:cubicBezTo>
              <a:cubicBezTo>
                <a:pt x="5522676" y="-35754"/>
                <a:pt x="5751818" y="76088"/>
                <a:pt x="5986303" y="0"/>
              </a:cubicBezTo>
              <a:cubicBezTo>
                <a:pt x="6220788" y="-76088"/>
                <a:pt x="6330857" y="53962"/>
                <a:pt x="6474523" y="0"/>
              </a:cubicBezTo>
              <a:cubicBezTo>
                <a:pt x="6618189" y="-53962"/>
                <a:pt x="6661237" y="20724"/>
                <a:pt x="6790430" y="0"/>
              </a:cubicBezTo>
              <a:cubicBezTo>
                <a:pt x="6919623" y="-20724"/>
                <a:pt x="7007471" y="37175"/>
                <a:pt x="7106337" y="0"/>
              </a:cubicBezTo>
              <a:cubicBezTo>
                <a:pt x="7205203" y="-37175"/>
                <a:pt x="7366215" y="5213"/>
                <a:pt x="7508401" y="0"/>
              </a:cubicBezTo>
              <a:cubicBezTo>
                <a:pt x="7650587" y="-5213"/>
                <a:pt x="7982851" y="14940"/>
                <a:pt x="8255090" y="0"/>
              </a:cubicBezTo>
              <a:cubicBezTo>
                <a:pt x="8527329" y="-14940"/>
                <a:pt x="8450928" y="29527"/>
                <a:pt x="8570998" y="0"/>
              </a:cubicBezTo>
              <a:cubicBezTo>
                <a:pt x="8691068" y="-29527"/>
                <a:pt x="9160671" y="79050"/>
                <a:pt x="9375125" y="0"/>
              </a:cubicBezTo>
              <a:cubicBezTo>
                <a:pt x="9768160" y="78482"/>
                <a:pt x="10124813" y="352804"/>
                <a:pt x="10134600" y="759475"/>
              </a:cubicBezTo>
              <a:cubicBezTo>
                <a:pt x="10192285" y="1003669"/>
                <a:pt x="10068571" y="1063579"/>
                <a:pt x="10134600" y="1326533"/>
              </a:cubicBezTo>
              <a:cubicBezTo>
                <a:pt x="10200629" y="1589487"/>
                <a:pt x="10129819" y="1674126"/>
                <a:pt x="10134600" y="1893591"/>
              </a:cubicBezTo>
              <a:cubicBezTo>
                <a:pt x="10139381" y="2113056"/>
                <a:pt x="10099835" y="2331488"/>
                <a:pt x="10134600" y="2460649"/>
              </a:cubicBezTo>
              <a:cubicBezTo>
                <a:pt x="10169365" y="2589810"/>
                <a:pt x="10066874" y="2804023"/>
                <a:pt x="10134600" y="3027706"/>
              </a:cubicBezTo>
              <a:cubicBezTo>
                <a:pt x="10202326" y="3251389"/>
                <a:pt x="10102034" y="3470933"/>
                <a:pt x="10134600" y="3797285"/>
              </a:cubicBezTo>
              <a:cubicBezTo>
                <a:pt x="10175614" y="4268086"/>
                <a:pt x="9805612" y="4514896"/>
                <a:pt x="9375125" y="4556760"/>
              </a:cubicBezTo>
              <a:cubicBezTo>
                <a:pt x="9120201" y="4590442"/>
                <a:pt x="9075391" y="4520571"/>
                <a:pt x="8800748" y="4556760"/>
              </a:cubicBezTo>
              <a:cubicBezTo>
                <a:pt x="8526105" y="4592949"/>
                <a:pt x="8303287" y="4543290"/>
                <a:pt x="8140215" y="4556760"/>
              </a:cubicBezTo>
              <a:cubicBezTo>
                <a:pt x="7977143" y="4570230"/>
                <a:pt x="7659098" y="4498295"/>
                <a:pt x="7393526" y="4556760"/>
              </a:cubicBezTo>
              <a:cubicBezTo>
                <a:pt x="7127954" y="4615225"/>
                <a:pt x="7146720" y="4532482"/>
                <a:pt x="6905305" y="4556760"/>
              </a:cubicBezTo>
              <a:cubicBezTo>
                <a:pt x="6663890" y="4581038"/>
                <a:pt x="6631408" y="4541242"/>
                <a:pt x="6503242" y="4556760"/>
              </a:cubicBezTo>
              <a:cubicBezTo>
                <a:pt x="6375076" y="4572278"/>
                <a:pt x="6158368" y="4522967"/>
                <a:pt x="6015022" y="4556760"/>
              </a:cubicBezTo>
              <a:cubicBezTo>
                <a:pt x="5871676" y="4590553"/>
                <a:pt x="5809710" y="4522386"/>
                <a:pt x="5699114" y="4556760"/>
              </a:cubicBezTo>
              <a:cubicBezTo>
                <a:pt x="5588518" y="4591134"/>
                <a:pt x="5375421" y="4498235"/>
                <a:pt x="5210894" y="4556760"/>
              </a:cubicBezTo>
              <a:cubicBezTo>
                <a:pt x="5046367" y="4615285"/>
                <a:pt x="5007927" y="4554117"/>
                <a:pt x="4894987" y="4556760"/>
              </a:cubicBezTo>
              <a:cubicBezTo>
                <a:pt x="4782047" y="4559403"/>
                <a:pt x="4642444" y="4544643"/>
                <a:pt x="4579080" y="4556760"/>
              </a:cubicBezTo>
              <a:cubicBezTo>
                <a:pt x="4515716" y="4568877"/>
                <a:pt x="4165807" y="4486996"/>
                <a:pt x="3918547" y="4556760"/>
              </a:cubicBezTo>
              <a:cubicBezTo>
                <a:pt x="3671287" y="4626524"/>
                <a:pt x="3653094" y="4545169"/>
                <a:pt x="3516483" y="4556760"/>
              </a:cubicBezTo>
              <a:cubicBezTo>
                <a:pt x="3379872" y="4568351"/>
                <a:pt x="3138484" y="4543993"/>
                <a:pt x="2769793" y="4556760"/>
              </a:cubicBezTo>
              <a:cubicBezTo>
                <a:pt x="2401102" y="4569527"/>
                <a:pt x="2497053" y="4526183"/>
                <a:pt x="2367730" y="4556760"/>
              </a:cubicBezTo>
              <a:cubicBezTo>
                <a:pt x="2238407" y="4587337"/>
                <a:pt x="1970972" y="4539703"/>
                <a:pt x="1621040" y="4556760"/>
              </a:cubicBezTo>
              <a:cubicBezTo>
                <a:pt x="1271108" y="4573817"/>
                <a:pt x="986519" y="4472335"/>
                <a:pt x="759475" y="4556760"/>
              </a:cubicBezTo>
              <a:cubicBezTo>
                <a:pt x="331481" y="4605704"/>
                <a:pt x="60995" y="4124212"/>
                <a:pt x="0" y="3797285"/>
              </a:cubicBezTo>
              <a:cubicBezTo>
                <a:pt x="-28901" y="3578885"/>
                <a:pt x="47346" y="3389850"/>
                <a:pt x="0" y="3230227"/>
              </a:cubicBezTo>
              <a:cubicBezTo>
                <a:pt x="-47346" y="3070604"/>
                <a:pt x="13984" y="2903942"/>
                <a:pt x="0" y="2754304"/>
              </a:cubicBezTo>
              <a:cubicBezTo>
                <a:pt x="-13984" y="2604666"/>
                <a:pt x="59187" y="2389928"/>
                <a:pt x="0" y="2217624"/>
              </a:cubicBezTo>
              <a:cubicBezTo>
                <a:pt x="-59187" y="2045320"/>
                <a:pt x="29655" y="1858257"/>
                <a:pt x="0" y="1711322"/>
              </a:cubicBezTo>
              <a:cubicBezTo>
                <a:pt x="-29655" y="1564387"/>
                <a:pt x="30368" y="1394870"/>
                <a:pt x="0" y="1296155"/>
              </a:cubicBezTo>
              <a:cubicBezTo>
                <a:pt x="-30368" y="1197440"/>
                <a:pt x="22984" y="923932"/>
                <a:pt x="0" y="759475"/>
              </a:cubicBezTo>
              <a:close/>
            </a:path>
          </a:pathLst>
        </a:custGeom>
        <a:noFill/>
        <a:ln w="127000" cap="flat" cmpd="sng" algn="ctr">
          <a:solidFill>
            <a:srgbClr val="00CC99"/>
          </a:solidFill>
          <a:prstDash val="solid"/>
          <a:miter lim="800000"/>
          <a:extLst>
            <a:ext uri="{C807C97D-BFC1-408E-A445-0C87EB9F89A2}">
              <ask:lineSketchStyleProps xmlns:ask="http://schemas.microsoft.com/office/drawing/2018/sketchyshapes" sd="2970887918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nl-NL" sz="2000">
              <a:solidFill>
                <a:srgbClr val="00CC99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nl-NL" sz="2000">
              <a:solidFill>
                <a:srgbClr val="00CC99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nl-NL" sz="1100">
              <a:solidFill>
                <a:srgbClr val="00CC99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nl-NL" sz="1100">
              <a:solidFill>
                <a:srgbClr val="00CC99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21</xdr:col>
      <xdr:colOff>381000</xdr:colOff>
      <xdr:row>40</xdr:row>
      <xdr:rowOff>101600</xdr:rowOff>
    </xdr:from>
    <xdr:to>
      <xdr:col>39</xdr:col>
      <xdr:colOff>393700</xdr:colOff>
      <xdr:row>62</xdr:row>
      <xdr:rowOff>124460</xdr:rowOff>
    </xdr:to>
    <xdr:sp macro="" textlink="">
      <xdr:nvSpPr>
        <xdr:cNvPr id="6" name="Rechthoek: afgeronde hoeken 5">
          <a:extLst>
            <a:ext uri="{FF2B5EF4-FFF2-40B4-BE49-F238E27FC236}">
              <a16:creationId xmlns:a16="http://schemas.microsoft.com/office/drawing/2014/main" id="{FECB660F-F9CA-486F-BB91-2C6ACE22C401}"/>
            </a:ext>
          </a:extLst>
        </xdr:cNvPr>
        <xdr:cNvSpPr/>
      </xdr:nvSpPr>
      <xdr:spPr>
        <a:xfrm>
          <a:off x="15308580" y="11645900"/>
          <a:ext cx="11122660" cy="5387340"/>
        </a:xfrm>
        <a:custGeom>
          <a:avLst/>
          <a:gdLst>
            <a:gd name="csX0" fmla="*/ 0 w 11122660"/>
            <a:gd name="csY0" fmla="*/ 897908 h 5387340"/>
            <a:gd name="csX1" fmla="*/ 897908 w 11122660"/>
            <a:gd name="csY1" fmla="*/ 0 h 5387340"/>
            <a:gd name="csX2" fmla="*/ 1667373 w 11122660"/>
            <a:gd name="csY2" fmla="*/ 0 h 5387340"/>
            <a:gd name="csX3" fmla="*/ 1970495 w 11122660"/>
            <a:gd name="csY3" fmla="*/ 0 h 5387340"/>
            <a:gd name="csX4" fmla="*/ 2273617 w 11122660"/>
            <a:gd name="csY4" fmla="*/ 0 h 5387340"/>
            <a:gd name="csX5" fmla="*/ 2576740 w 11122660"/>
            <a:gd name="csY5" fmla="*/ 0 h 5387340"/>
            <a:gd name="csX6" fmla="*/ 3346205 w 11122660"/>
            <a:gd name="csY6" fmla="*/ 0 h 5387340"/>
            <a:gd name="csX7" fmla="*/ 3929132 w 11122660"/>
            <a:gd name="csY7" fmla="*/ 0 h 5387340"/>
            <a:gd name="csX8" fmla="*/ 4512060 w 11122660"/>
            <a:gd name="csY8" fmla="*/ 0 h 5387340"/>
            <a:gd name="csX9" fmla="*/ 4815182 w 11122660"/>
            <a:gd name="csY9" fmla="*/ 0 h 5387340"/>
            <a:gd name="csX10" fmla="*/ 5491379 w 11122660"/>
            <a:gd name="csY10" fmla="*/ 0 h 5387340"/>
            <a:gd name="csX11" fmla="*/ 6167575 w 11122660"/>
            <a:gd name="csY11" fmla="*/ 0 h 5387340"/>
            <a:gd name="csX12" fmla="*/ 6657234 w 11122660"/>
            <a:gd name="csY12" fmla="*/ 0 h 5387340"/>
            <a:gd name="csX13" fmla="*/ 6960357 w 11122660"/>
            <a:gd name="csY13" fmla="*/ 0 h 5387340"/>
            <a:gd name="csX14" fmla="*/ 7263479 w 11122660"/>
            <a:gd name="csY14" fmla="*/ 0 h 5387340"/>
            <a:gd name="csX15" fmla="*/ 7659870 w 11122660"/>
            <a:gd name="csY15" fmla="*/ 0 h 5387340"/>
            <a:gd name="csX16" fmla="*/ 8429335 w 11122660"/>
            <a:gd name="csY16" fmla="*/ 0 h 5387340"/>
            <a:gd name="csX17" fmla="*/ 8732457 w 11122660"/>
            <a:gd name="csY17" fmla="*/ 0 h 5387340"/>
            <a:gd name="csX18" fmla="*/ 9222116 w 11122660"/>
            <a:gd name="csY18" fmla="*/ 0 h 5387340"/>
            <a:gd name="csX19" fmla="*/ 9711776 w 11122660"/>
            <a:gd name="csY19" fmla="*/ 0 h 5387340"/>
            <a:gd name="csX20" fmla="*/ 10224752 w 11122660"/>
            <a:gd name="csY20" fmla="*/ 0 h 5387340"/>
            <a:gd name="csX21" fmla="*/ 11122660 w 11122660"/>
            <a:gd name="csY21" fmla="*/ 897908 h 5387340"/>
            <a:gd name="csX22" fmla="*/ 11122660 w 11122660"/>
            <a:gd name="csY22" fmla="*/ 1388750 h 5387340"/>
            <a:gd name="csX23" fmla="*/ 11122660 w 11122660"/>
            <a:gd name="csY23" fmla="*/ 2059167 h 5387340"/>
            <a:gd name="csX24" fmla="*/ 11122660 w 11122660"/>
            <a:gd name="csY24" fmla="*/ 2550009 h 5387340"/>
            <a:gd name="csX25" fmla="*/ 11122660 w 11122660"/>
            <a:gd name="csY25" fmla="*/ 3220427 h 5387340"/>
            <a:gd name="csX26" fmla="*/ 11122660 w 11122660"/>
            <a:gd name="csY26" fmla="*/ 3854929 h 5387340"/>
            <a:gd name="csX27" fmla="*/ 11122660 w 11122660"/>
            <a:gd name="csY27" fmla="*/ 4489432 h 5387340"/>
            <a:gd name="csX28" fmla="*/ 10224752 w 11122660"/>
            <a:gd name="csY28" fmla="*/ 5387340 h 5387340"/>
            <a:gd name="csX29" fmla="*/ 9828361 w 11122660"/>
            <a:gd name="csY29" fmla="*/ 5387340 h 5387340"/>
            <a:gd name="csX30" fmla="*/ 9431970 w 11122660"/>
            <a:gd name="csY30" fmla="*/ 5387340 h 5387340"/>
            <a:gd name="csX31" fmla="*/ 8942311 w 11122660"/>
            <a:gd name="csY31" fmla="*/ 5387340 h 5387340"/>
            <a:gd name="csX32" fmla="*/ 8639189 w 11122660"/>
            <a:gd name="csY32" fmla="*/ 5387340 h 5387340"/>
            <a:gd name="csX33" fmla="*/ 8149529 w 11122660"/>
            <a:gd name="csY33" fmla="*/ 5387340 h 5387340"/>
            <a:gd name="csX34" fmla="*/ 7846407 w 11122660"/>
            <a:gd name="csY34" fmla="*/ 5387340 h 5387340"/>
            <a:gd name="csX35" fmla="*/ 7543284 w 11122660"/>
            <a:gd name="csY35" fmla="*/ 5387340 h 5387340"/>
            <a:gd name="csX36" fmla="*/ 6867088 w 11122660"/>
            <a:gd name="csY36" fmla="*/ 5387340 h 5387340"/>
            <a:gd name="csX37" fmla="*/ 6470697 w 11122660"/>
            <a:gd name="csY37" fmla="*/ 5387340 h 5387340"/>
            <a:gd name="csX38" fmla="*/ 5701233 w 11122660"/>
            <a:gd name="csY38" fmla="*/ 5387340 h 5387340"/>
            <a:gd name="csX39" fmla="*/ 5304842 w 11122660"/>
            <a:gd name="csY39" fmla="*/ 5387340 h 5387340"/>
            <a:gd name="csX40" fmla="*/ 4535377 w 11122660"/>
            <a:gd name="csY40" fmla="*/ 5387340 h 5387340"/>
            <a:gd name="csX41" fmla="*/ 3952449 w 11122660"/>
            <a:gd name="csY41" fmla="*/ 5387340 h 5387340"/>
            <a:gd name="csX42" fmla="*/ 3556059 w 11122660"/>
            <a:gd name="csY42" fmla="*/ 5387340 h 5387340"/>
            <a:gd name="csX43" fmla="*/ 2879862 w 11122660"/>
            <a:gd name="csY43" fmla="*/ 5387340 h 5387340"/>
            <a:gd name="csX44" fmla="*/ 2576740 w 11122660"/>
            <a:gd name="csY44" fmla="*/ 5387340 h 5387340"/>
            <a:gd name="csX45" fmla="*/ 2087081 w 11122660"/>
            <a:gd name="csY45" fmla="*/ 5387340 h 5387340"/>
            <a:gd name="csX46" fmla="*/ 1410884 w 11122660"/>
            <a:gd name="csY46" fmla="*/ 5387340 h 5387340"/>
            <a:gd name="csX47" fmla="*/ 897908 w 11122660"/>
            <a:gd name="csY47" fmla="*/ 5387340 h 5387340"/>
            <a:gd name="csX48" fmla="*/ 0 w 11122660"/>
            <a:gd name="csY48" fmla="*/ 4489432 h 5387340"/>
            <a:gd name="csX49" fmla="*/ 0 w 11122660"/>
            <a:gd name="csY49" fmla="*/ 3890845 h 5387340"/>
            <a:gd name="csX50" fmla="*/ 0 w 11122660"/>
            <a:gd name="csY50" fmla="*/ 3364088 h 5387340"/>
            <a:gd name="csX51" fmla="*/ 0 w 11122660"/>
            <a:gd name="csY51" fmla="*/ 2873246 h 5387340"/>
            <a:gd name="csX52" fmla="*/ 0 w 11122660"/>
            <a:gd name="csY52" fmla="*/ 2202828 h 5387340"/>
            <a:gd name="csX53" fmla="*/ 0 w 11122660"/>
            <a:gd name="csY53" fmla="*/ 1676072 h 5387340"/>
            <a:gd name="csX54" fmla="*/ 0 w 11122660"/>
            <a:gd name="csY54" fmla="*/ 897908 h 5387340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  <a:cxn ang="0">
              <a:pos x="csX47" y="csY47"/>
            </a:cxn>
            <a:cxn ang="0">
              <a:pos x="csX48" y="csY48"/>
            </a:cxn>
            <a:cxn ang="0">
              <a:pos x="csX49" y="csY49"/>
            </a:cxn>
            <a:cxn ang="0">
              <a:pos x="csX50" y="csY50"/>
            </a:cxn>
            <a:cxn ang="0">
              <a:pos x="csX51" y="csY51"/>
            </a:cxn>
            <a:cxn ang="0">
              <a:pos x="csX52" y="csY52"/>
            </a:cxn>
            <a:cxn ang="0">
              <a:pos x="csX53" y="csY53"/>
            </a:cxn>
            <a:cxn ang="0">
              <a:pos x="csX54" y="csY54"/>
            </a:cxn>
          </a:cxnLst>
          <a:rect l="l" t="t" r="r" b="b"/>
          <a:pathLst>
            <a:path w="11122660" h="5387340" extrusionOk="0">
              <a:moveTo>
                <a:pt x="0" y="897908"/>
              </a:moveTo>
              <a:cubicBezTo>
                <a:pt x="-122875" y="350916"/>
                <a:pt x="393562" y="-145254"/>
                <a:pt x="897908" y="0"/>
              </a:cubicBezTo>
              <a:cubicBezTo>
                <a:pt x="1191042" y="-5878"/>
                <a:pt x="1368446" y="42332"/>
                <a:pt x="1667373" y="0"/>
              </a:cubicBezTo>
              <a:cubicBezTo>
                <a:pt x="1966300" y="-42332"/>
                <a:pt x="1821014" y="1781"/>
                <a:pt x="1970495" y="0"/>
              </a:cubicBezTo>
              <a:cubicBezTo>
                <a:pt x="2119976" y="-1781"/>
                <a:pt x="2134429" y="29613"/>
                <a:pt x="2273617" y="0"/>
              </a:cubicBezTo>
              <a:cubicBezTo>
                <a:pt x="2412805" y="-29613"/>
                <a:pt x="2485871" y="30811"/>
                <a:pt x="2576740" y="0"/>
              </a:cubicBezTo>
              <a:cubicBezTo>
                <a:pt x="2667609" y="-30811"/>
                <a:pt x="3117722" y="78355"/>
                <a:pt x="3346205" y="0"/>
              </a:cubicBezTo>
              <a:cubicBezTo>
                <a:pt x="3574688" y="-78355"/>
                <a:pt x="3772105" y="26463"/>
                <a:pt x="3929132" y="0"/>
              </a:cubicBezTo>
              <a:cubicBezTo>
                <a:pt x="4086159" y="-26463"/>
                <a:pt x="4332966" y="14968"/>
                <a:pt x="4512060" y="0"/>
              </a:cubicBezTo>
              <a:cubicBezTo>
                <a:pt x="4691154" y="-14968"/>
                <a:pt x="4698015" y="15331"/>
                <a:pt x="4815182" y="0"/>
              </a:cubicBezTo>
              <a:cubicBezTo>
                <a:pt x="4932349" y="-15331"/>
                <a:pt x="5179186" y="60527"/>
                <a:pt x="5491379" y="0"/>
              </a:cubicBezTo>
              <a:cubicBezTo>
                <a:pt x="5803572" y="-60527"/>
                <a:pt x="5960337" y="78505"/>
                <a:pt x="6167575" y="0"/>
              </a:cubicBezTo>
              <a:cubicBezTo>
                <a:pt x="6374813" y="-78505"/>
                <a:pt x="6482207" y="31490"/>
                <a:pt x="6657234" y="0"/>
              </a:cubicBezTo>
              <a:cubicBezTo>
                <a:pt x="6832261" y="-31490"/>
                <a:pt x="6859096" y="34087"/>
                <a:pt x="6960357" y="0"/>
              </a:cubicBezTo>
              <a:cubicBezTo>
                <a:pt x="7061618" y="-34087"/>
                <a:pt x="7152708" y="342"/>
                <a:pt x="7263479" y="0"/>
              </a:cubicBezTo>
              <a:cubicBezTo>
                <a:pt x="7374250" y="-342"/>
                <a:pt x="7528056" y="46240"/>
                <a:pt x="7659870" y="0"/>
              </a:cubicBezTo>
              <a:cubicBezTo>
                <a:pt x="7791684" y="-46240"/>
                <a:pt x="8098863" y="73025"/>
                <a:pt x="8429335" y="0"/>
              </a:cubicBezTo>
              <a:cubicBezTo>
                <a:pt x="8759808" y="-73025"/>
                <a:pt x="8618820" y="21905"/>
                <a:pt x="8732457" y="0"/>
              </a:cubicBezTo>
              <a:cubicBezTo>
                <a:pt x="8846094" y="-21905"/>
                <a:pt x="9094841" y="20345"/>
                <a:pt x="9222116" y="0"/>
              </a:cubicBezTo>
              <a:cubicBezTo>
                <a:pt x="9349391" y="-20345"/>
                <a:pt x="9590908" y="10075"/>
                <a:pt x="9711776" y="0"/>
              </a:cubicBezTo>
              <a:cubicBezTo>
                <a:pt x="9832644" y="-10075"/>
                <a:pt x="10114271" y="23677"/>
                <a:pt x="10224752" y="0"/>
              </a:cubicBezTo>
              <a:cubicBezTo>
                <a:pt x="10741191" y="12188"/>
                <a:pt x="11084303" y="525344"/>
                <a:pt x="11122660" y="897908"/>
              </a:cubicBezTo>
              <a:cubicBezTo>
                <a:pt x="11140526" y="1041044"/>
                <a:pt x="11082575" y="1250647"/>
                <a:pt x="11122660" y="1388750"/>
              </a:cubicBezTo>
              <a:cubicBezTo>
                <a:pt x="11162745" y="1526853"/>
                <a:pt x="11109364" y="1785685"/>
                <a:pt x="11122660" y="2059167"/>
              </a:cubicBezTo>
              <a:cubicBezTo>
                <a:pt x="11135956" y="2332649"/>
                <a:pt x="11120311" y="2338679"/>
                <a:pt x="11122660" y="2550009"/>
              </a:cubicBezTo>
              <a:cubicBezTo>
                <a:pt x="11125009" y="2761339"/>
                <a:pt x="11043207" y="2967026"/>
                <a:pt x="11122660" y="3220427"/>
              </a:cubicBezTo>
              <a:cubicBezTo>
                <a:pt x="11202113" y="3473828"/>
                <a:pt x="11046834" y="3584318"/>
                <a:pt x="11122660" y="3854929"/>
              </a:cubicBezTo>
              <a:cubicBezTo>
                <a:pt x="11198486" y="4125540"/>
                <a:pt x="11087989" y="4232086"/>
                <a:pt x="11122660" y="4489432"/>
              </a:cubicBezTo>
              <a:cubicBezTo>
                <a:pt x="11255483" y="4919039"/>
                <a:pt x="10681688" y="5357977"/>
                <a:pt x="10224752" y="5387340"/>
              </a:cubicBezTo>
              <a:cubicBezTo>
                <a:pt x="10125477" y="5422264"/>
                <a:pt x="9989004" y="5366586"/>
                <a:pt x="9828361" y="5387340"/>
              </a:cubicBezTo>
              <a:cubicBezTo>
                <a:pt x="9667718" y="5408094"/>
                <a:pt x="9585212" y="5358806"/>
                <a:pt x="9431970" y="5387340"/>
              </a:cubicBezTo>
              <a:cubicBezTo>
                <a:pt x="9278728" y="5415874"/>
                <a:pt x="9163715" y="5379478"/>
                <a:pt x="8942311" y="5387340"/>
              </a:cubicBezTo>
              <a:cubicBezTo>
                <a:pt x="8720907" y="5395202"/>
                <a:pt x="8754959" y="5379401"/>
                <a:pt x="8639189" y="5387340"/>
              </a:cubicBezTo>
              <a:cubicBezTo>
                <a:pt x="8523419" y="5395279"/>
                <a:pt x="8356262" y="5330197"/>
                <a:pt x="8149529" y="5387340"/>
              </a:cubicBezTo>
              <a:cubicBezTo>
                <a:pt x="7942796" y="5444483"/>
                <a:pt x="7974431" y="5360068"/>
                <a:pt x="7846407" y="5387340"/>
              </a:cubicBezTo>
              <a:cubicBezTo>
                <a:pt x="7718383" y="5414612"/>
                <a:pt x="7686616" y="5352586"/>
                <a:pt x="7543284" y="5387340"/>
              </a:cubicBezTo>
              <a:cubicBezTo>
                <a:pt x="7399952" y="5422094"/>
                <a:pt x="7034691" y="5385601"/>
                <a:pt x="6867088" y="5387340"/>
              </a:cubicBezTo>
              <a:cubicBezTo>
                <a:pt x="6699485" y="5389079"/>
                <a:pt x="6563667" y="5379772"/>
                <a:pt x="6470697" y="5387340"/>
              </a:cubicBezTo>
              <a:cubicBezTo>
                <a:pt x="6377727" y="5394908"/>
                <a:pt x="6067383" y="5365774"/>
                <a:pt x="5701233" y="5387340"/>
              </a:cubicBezTo>
              <a:cubicBezTo>
                <a:pt x="5335083" y="5408906"/>
                <a:pt x="5445265" y="5365663"/>
                <a:pt x="5304842" y="5387340"/>
              </a:cubicBezTo>
              <a:cubicBezTo>
                <a:pt x="5164419" y="5409017"/>
                <a:pt x="4720643" y="5378466"/>
                <a:pt x="4535377" y="5387340"/>
              </a:cubicBezTo>
              <a:cubicBezTo>
                <a:pt x="4350112" y="5396214"/>
                <a:pt x="4086179" y="5381154"/>
                <a:pt x="3952449" y="5387340"/>
              </a:cubicBezTo>
              <a:cubicBezTo>
                <a:pt x="3818719" y="5393526"/>
                <a:pt x="3697756" y="5374394"/>
                <a:pt x="3556059" y="5387340"/>
              </a:cubicBezTo>
              <a:cubicBezTo>
                <a:pt x="3414362" y="5400286"/>
                <a:pt x="3027413" y="5312945"/>
                <a:pt x="2879862" y="5387340"/>
              </a:cubicBezTo>
              <a:cubicBezTo>
                <a:pt x="2732311" y="5461735"/>
                <a:pt x="2725060" y="5352121"/>
                <a:pt x="2576740" y="5387340"/>
              </a:cubicBezTo>
              <a:cubicBezTo>
                <a:pt x="2428420" y="5422559"/>
                <a:pt x="2306159" y="5331238"/>
                <a:pt x="2087081" y="5387340"/>
              </a:cubicBezTo>
              <a:cubicBezTo>
                <a:pt x="1868003" y="5443442"/>
                <a:pt x="1585130" y="5357290"/>
                <a:pt x="1410884" y="5387340"/>
              </a:cubicBezTo>
              <a:cubicBezTo>
                <a:pt x="1236638" y="5417390"/>
                <a:pt x="1119787" y="5344285"/>
                <a:pt x="897908" y="5387340"/>
              </a:cubicBezTo>
              <a:cubicBezTo>
                <a:pt x="342630" y="5315582"/>
                <a:pt x="63436" y="5046872"/>
                <a:pt x="0" y="4489432"/>
              </a:cubicBezTo>
              <a:cubicBezTo>
                <a:pt x="-25171" y="4351766"/>
                <a:pt x="63423" y="4036905"/>
                <a:pt x="0" y="3890845"/>
              </a:cubicBezTo>
              <a:cubicBezTo>
                <a:pt x="-63423" y="3744785"/>
                <a:pt x="4605" y="3501512"/>
                <a:pt x="0" y="3364088"/>
              </a:cubicBezTo>
              <a:cubicBezTo>
                <a:pt x="-4605" y="3226664"/>
                <a:pt x="16503" y="3083293"/>
                <a:pt x="0" y="2873246"/>
              </a:cubicBezTo>
              <a:cubicBezTo>
                <a:pt x="-16503" y="2663199"/>
                <a:pt x="10950" y="2379777"/>
                <a:pt x="0" y="2202828"/>
              </a:cubicBezTo>
              <a:cubicBezTo>
                <a:pt x="-10950" y="2025879"/>
                <a:pt x="27693" y="1840012"/>
                <a:pt x="0" y="1676072"/>
              </a:cubicBezTo>
              <a:cubicBezTo>
                <a:pt x="-27693" y="1512132"/>
                <a:pt x="9477" y="1057620"/>
                <a:pt x="0" y="897908"/>
              </a:cubicBezTo>
              <a:close/>
            </a:path>
          </a:pathLst>
        </a:custGeom>
        <a:noFill/>
        <a:ln w="127000" cap="flat" cmpd="sng" algn="ctr">
          <a:solidFill>
            <a:srgbClr val="00CC99"/>
          </a:solidFill>
          <a:prstDash val="solid"/>
          <a:miter lim="800000"/>
          <a:extLst>
            <a:ext uri="{C807C97D-BFC1-408E-A445-0C87EB9F89A2}">
              <ask:lineSketchStyleProps xmlns:ask="http://schemas.microsoft.com/office/drawing/2018/sketchyshapes" sd="2970887918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nl-NL" sz="2000">
              <a:solidFill>
                <a:srgbClr val="00CC99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nl-NL" sz="2000">
              <a:solidFill>
                <a:srgbClr val="00CC99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nl-NL" sz="1100">
              <a:solidFill>
                <a:srgbClr val="00CC99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nl-NL" sz="1100">
              <a:solidFill>
                <a:srgbClr val="00CC99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22</xdr:col>
      <xdr:colOff>455285</xdr:colOff>
      <xdr:row>63</xdr:row>
      <xdr:rowOff>105089</xdr:rowOff>
    </xdr:from>
    <xdr:to>
      <xdr:col>38</xdr:col>
      <xdr:colOff>145046</xdr:colOff>
      <xdr:row>80</xdr:row>
      <xdr:rowOff>105994</xdr:rowOff>
    </xdr:to>
    <xdr:sp macro="" textlink="">
      <xdr:nvSpPr>
        <xdr:cNvPr id="7" name="Rechthoek 6">
          <a:extLst>
            <a:ext uri="{FF2B5EF4-FFF2-40B4-BE49-F238E27FC236}">
              <a16:creationId xmlns:a16="http://schemas.microsoft.com/office/drawing/2014/main" id="{30A77150-F1B2-4BEA-9C42-7D4F2696C326}"/>
            </a:ext>
          </a:extLst>
        </xdr:cNvPr>
        <xdr:cNvSpPr/>
      </xdr:nvSpPr>
      <xdr:spPr>
        <a:xfrm rot="336433">
          <a:off x="15977225" y="17257709"/>
          <a:ext cx="9565281" cy="4146185"/>
        </a:xfrm>
        <a:custGeom>
          <a:avLst/>
          <a:gdLst>
            <a:gd name="csX0" fmla="*/ 0 w 9565281"/>
            <a:gd name="csY0" fmla="*/ 0 h 4146185"/>
            <a:gd name="csX1" fmla="*/ 9565281 w 9565281"/>
            <a:gd name="csY1" fmla="*/ 0 h 4146185"/>
            <a:gd name="csX2" fmla="*/ 9565281 w 9565281"/>
            <a:gd name="csY2" fmla="*/ 4146185 h 4146185"/>
            <a:gd name="csX3" fmla="*/ 0 w 9565281"/>
            <a:gd name="csY3" fmla="*/ 4146185 h 4146185"/>
            <a:gd name="csX4" fmla="*/ 0 w 9565281"/>
            <a:gd name="csY4" fmla="*/ 0 h 4146185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</a:cxnLst>
          <a:rect l="l" t="t" r="r" b="b"/>
          <a:pathLst>
            <a:path w="9565281" h="4146185" extrusionOk="0">
              <a:moveTo>
                <a:pt x="0" y="0"/>
              </a:moveTo>
              <a:cubicBezTo>
                <a:pt x="4039313" y="-74274"/>
                <a:pt x="6685206" y="-120669"/>
                <a:pt x="9565281" y="0"/>
              </a:cubicBezTo>
              <a:cubicBezTo>
                <a:pt x="9718380" y="549300"/>
                <a:pt x="9413287" y="3722893"/>
                <a:pt x="9565281" y="4146185"/>
              </a:cubicBezTo>
              <a:cubicBezTo>
                <a:pt x="8439840" y="4269323"/>
                <a:pt x="2860745" y="4207170"/>
                <a:pt x="0" y="4146185"/>
              </a:cubicBezTo>
              <a:cubicBezTo>
                <a:pt x="-129013" y="3421361"/>
                <a:pt x="-29966" y="1884583"/>
                <a:pt x="0" y="0"/>
              </a:cubicBezTo>
              <a:close/>
            </a:path>
          </a:pathLst>
        </a:custGeom>
        <a:noFill/>
        <a:ln w="127000">
          <a:solidFill>
            <a:schemeClr val="accent6"/>
          </a:solidFill>
          <a:prstDash val="sysDash"/>
          <a:extLst>
            <a:ext uri="{C807C97D-BFC1-408E-A445-0C87EB9F89A2}">
              <ask:lineSketchStyleProps xmlns:ask="http://schemas.microsoft.com/office/drawing/2018/sketchyshapes" sd="484595453">
                <a:prstGeom prst="rect">
                  <a:avLst/>
                </a:prstGeom>
                <ask:type>
                  <ask:lineSketchCurved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oneCellAnchor>
    <xdr:from>
      <xdr:col>22</xdr:col>
      <xdr:colOff>83820</xdr:colOff>
      <xdr:row>41</xdr:row>
      <xdr:rowOff>40641</xdr:rowOff>
    </xdr:from>
    <xdr:ext cx="3787140" cy="784860"/>
    <xdr:sp macro="" textlink="">
      <xdr:nvSpPr>
        <xdr:cNvPr id="8" name="Tekstvak 7">
          <a:extLst>
            <a:ext uri="{FF2B5EF4-FFF2-40B4-BE49-F238E27FC236}">
              <a16:creationId xmlns:a16="http://schemas.microsoft.com/office/drawing/2014/main" id="{6B21F9D6-DBF6-4BA2-A48F-D2C13761DF15}"/>
            </a:ext>
          </a:extLst>
        </xdr:cNvPr>
        <xdr:cNvSpPr txBox="1"/>
      </xdr:nvSpPr>
      <xdr:spPr>
        <a:xfrm>
          <a:off x="15605760" y="11828781"/>
          <a:ext cx="3787140" cy="7848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3600">
              <a:latin typeface="Aptos Slab ExtraBold" panose="020B0004020202020204" pitchFamily="34" charset="0"/>
            </a:rPr>
            <a:t>Dit wil ik</a:t>
          </a:r>
          <a:r>
            <a:rPr lang="nl-NL" sz="3600" baseline="0">
              <a:latin typeface="Aptos Slab ExtraBold" panose="020B0004020202020204" pitchFamily="34" charset="0"/>
            </a:rPr>
            <a:t> leren:</a:t>
          </a:r>
        </a:p>
        <a:p>
          <a:endParaRPr lang="nl-NL" sz="3600">
            <a:latin typeface="Aptos Slab ExtraBold" panose="020B0004020202020204" pitchFamily="34" charset="0"/>
          </a:endParaRPr>
        </a:p>
      </xdr:txBody>
    </xdr:sp>
    <xdr:clientData/>
  </xdr:oneCellAnchor>
  <xdr:oneCellAnchor>
    <xdr:from>
      <xdr:col>23</xdr:col>
      <xdr:colOff>374280</xdr:colOff>
      <xdr:row>63</xdr:row>
      <xdr:rowOff>54580</xdr:rowOff>
    </xdr:from>
    <xdr:ext cx="3886513" cy="833109"/>
    <xdr:sp macro="" textlink="">
      <xdr:nvSpPr>
        <xdr:cNvPr id="9" name="Tekstvak 8">
          <a:extLst>
            <a:ext uri="{FF2B5EF4-FFF2-40B4-BE49-F238E27FC236}">
              <a16:creationId xmlns:a16="http://schemas.microsoft.com/office/drawing/2014/main" id="{AA6276E4-CD7F-4157-A80B-7602DDE0C3A1}"/>
            </a:ext>
          </a:extLst>
        </xdr:cNvPr>
        <xdr:cNvSpPr txBox="1"/>
      </xdr:nvSpPr>
      <xdr:spPr>
        <a:xfrm rot="339370">
          <a:off x="16490580" y="17207200"/>
          <a:ext cx="3886513" cy="8331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3600" baseline="0">
              <a:latin typeface="Aptos Slab ExtraBold" panose="020B0004020202020204" pitchFamily="34" charset="0"/>
            </a:rPr>
            <a:t>Zo ga ik dat doen:</a:t>
          </a:r>
        </a:p>
        <a:p>
          <a:endParaRPr lang="nl-NL" sz="3600">
            <a:latin typeface="Aptos Slab ExtraBold" panose="020B0004020202020204" pitchFamily="34" charset="0"/>
          </a:endParaRPr>
        </a:p>
      </xdr:txBody>
    </xdr:sp>
    <xdr:clientData/>
  </xdr:oneCellAnchor>
  <xdr:oneCellAnchor>
    <xdr:from>
      <xdr:col>7</xdr:col>
      <xdr:colOff>218039</xdr:colOff>
      <xdr:row>99</xdr:row>
      <xdr:rowOff>228723</xdr:rowOff>
    </xdr:from>
    <xdr:ext cx="4545192" cy="762000"/>
    <xdr:sp macro="" textlink="">
      <xdr:nvSpPr>
        <xdr:cNvPr id="10" name="Tekstvak 9">
          <a:extLst>
            <a:ext uri="{FF2B5EF4-FFF2-40B4-BE49-F238E27FC236}">
              <a16:creationId xmlns:a16="http://schemas.microsoft.com/office/drawing/2014/main" id="{86AF57CD-F14F-4C71-8810-998ABE879A79}"/>
            </a:ext>
          </a:extLst>
        </xdr:cNvPr>
        <xdr:cNvSpPr txBox="1"/>
      </xdr:nvSpPr>
      <xdr:spPr>
        <a:xfrm rot="354679">
          <a:off x="6824579" y="26159583"/>
          <a:ext cx="4545192" cy="762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3600" baseline="0">
              <a:latin typeface="Aptos Slab ExtraBold" panose="020B0004020202020204" pitchFamily="34" charset="0"/>
            </a:rPr>
            <a:t>Leuke opdracht(en):</a:t>
          </a:r>
        </a:p>
        <a:p>
          <a:endParaRPr lang="nl-NL" sz="3600">
            <a:latin typeface="Aptos Slab ExtraBold" panose="020B0004020202020204" pitchFamily="34" charset="0"/>
          </a:endParaRPr>
        </a:p>
      </xdr:txBody>
    </xdr:sp>
    <xdr:clientData/>
  </xdr:oneCellAnchor>
  <xdr:oneCellAnchor>
    <xdr:from>
      <xdr:col>6</xdr:col>
      <xdr:colOff>152135</xdr:colOff>
      <xdr:row>116</xdr:row>
      <xdr:rowOff>52724</xdr:rowOff>
    </xdr:from>
    <xdr:ext cx="4393624" cy="746760"/>
    <xdr:sp macro="" textlink="">
      <xdr:nvSpPr>
        <xdr:cNvPr id="11" name="Tekstvak 10">
          <a:extLst>
            <a:ext uri="{FF2B5EF4-FFF2-40B4-BE49-F238E27FC236}">
              <a16:creationId xmlns:a16="http://schemas.microsoft.com/office/drawing/2014/main" id="{9C3D5513-8F25-4985-9298-CB7A7BDB2FB2}"/>
            </a:ext>
          </a:extLst>
        </xdr:cNvPr>
        <xdr:cNvSpPr txBox="1"/>
      </xdr:nvSpPr>
      <xdr:spPr>
        <a:xfrm rot="21378443">
          <a:off x="6164315" y="30128864"/>
          <a:ext cx="4393624" cy="746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3600">
              <a:latin typeface="Aptos Slab ExtraBold" panose="020B0004020202020204" pitchFamily="34" charset="0"/>
            </a:rPr>
            <a:t>Dit wil</a:t>
          </a:r>
          <a:r>
            <a:rPr lang="nl-NL" sz="3600" baseline="0">
              <a:latin typeface="Aptos Slab ExtraBold" panose="020B0004020202020204" pitchFamily="34" charset="0"/>
            </a:rPr>
            <a:t> ik nog kwijt:</a:t>
          </a:r>
        </a:p>
        <a:p>
          <a:endParaRPr lang="nl-NL" sz="3600">
            <a:latin typeface="Aptos Slab ExtraBold" panose="020B0004020202020204" pitchFamily="34" charset="0"/>
          </a:endParaRPr>
        </a:p>
      </xdr:txBody>
    </xdr:sp>
    <xdr:clientData/>
  </xdr:oneCellAnchor>
  <xdr:oneCellAnchor>
    <xdr:from>
      <xdr:col>23</xdr:col>
      <xdr:colOff>523086</xdr:colOff>
      <xdr:row>100</xdr:row>
      <xdr:rowOff>176362</xdr:rowOff>
    </xdr:from>
    <xdr:ext cx="5055936" cy="836922"/>
    <xdr:sp macro="" textlink="">
      <xdr:nvSpPr>
        <xdr:cNvPr id="12" name="Tekstvak 11">
          <a:extLst>
            <a:ext uri="{FF2B5EF4-FFF2-40B4-BE49-F238E27FC236}">
              <a16:creationId xmlns:a16="http://schemas.microsoft.com/office/drawing/2014/main" id="{7FF881BD-A81C-4B7B-B58C-BF9EDA9F2BEF}"/>
            </a:ext>
          </a:extLst>
        </xdr:cNvPr>
        <xdr:cNvSpPr txBox="1"/>
      </xdr:nvSpPr>
      <xdr:spPr>
        <a:xfrm rot="21333422">
          <a:off x="16639386" y="26351062"/>
          <a:ext cx="5055936" cy="8369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3600" baseline="0">
              <a:latin typeface="Aptos Slab ExtraBold" panose="020B0004020202020204" pitchFamily="34" charset="0"/>
            </a:rPr>
            <a:t>Ik word geholpen door:</a:t>
          </a:r>
        </a:p>
        <a:p>
          <a:endParaRPr lang="nl-NL" sz="3600">
            <a:latin typeface="Aptos Slab ExtraBold" panose="020B0004020202020204" pitchFamily="34" charset="0"/>
          </a:endParaRPr>
        </a:p>
      </xdr:txBody>
    </xdr:sp>
    <xdr:clientData/>
  </xdr:oneCellAnchor>
  <xdr:oneCellAnchor>
    <xdr:from>
      <xdr:col>23</xdr:col>
      <xdr:colOff>355600</xdr:colOff>
      <xdr:row>114</xdr:row>
      <xdr:rowOff>167640</xdr:rowOff>
    </xdr:from>
    <xdr:ext cx="6630661" cy="3896360"/>
    <xdr:sp macro="" textlink="">
      <xdr:nvSpPr>
        <xdr:cNvPr id="13" name="Tekstvak 12">
          <a:extLst>
            <a:ext uri="{FF2B5EF4-FFF2-40B4-BE49-F238E27FC236}">
              <a16:creationId xmlns:a16="http://schemas.microsoft.com/office/drawing/2014/main" id="{9C01463A-5A06-46B0-B557-3B48EB432EE2}"/>
            </a:ext>
          </a:extLst>
        </xdr:cNvPr>
        <xdr:cNvSpPr txBox="1"/>
      </xdr:nvSpPr>
      <xdr:spPr>
        <a:xfrm>
          <a:off x="16471900" y="29756100"/>
          <a:ext cx="6630661" cy="38963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3600" baseline="0">
              <a:latin typeface="Aptos Slab ExtraBold" panose="020B0004020202020204" pitchFamily="34" charset="0"/>
            </a:rPr>
            <a:t>Zo kun je zien dat het is gelukt:</a:t>
          </a:r>
        </a:p>
        <a:p>
          <a:endParaRPr lang="nl-NL" sz="3600" baseline="0">
            <a:latin typeface="Aptos Slab ExtraBold" panose="020B0004020202020204" pitchFamily="34" charset="0"/>
          </a:endParaRPr>
        </a:p>
        <a:p>
          <a:endParaRPr lang="nl-NL" sz="3600" baseline="0">
            <a:latin typeface="Aptos Slab ExtraBold" panose="020B0004020202020204" pitchFamily="34" charset="0"/>
          </a:endParaRPr>
        </a:p>
        <a:p>
          <a:endParaRPr lang="nl-NL" sz="3600" baseline="0">
            <a:latin typeface="Aptos Slab ExtraBold" panose="020B0004020202020204" pitchFamily="34" charset="0"/>
          </a:endParaRPr>
        </a:p>
        <a:p>
          <a:endParaRPr lang="nl-NL" sz="2000" baseline="0">
            <a:latin typeface="Aptos Slab ExtraBold" panose="020B0004020202020204" pitchFamily="34" charset="0"/>
          </a:endParaRPr>
        </a:p>
        <a:p>
          <a:endParaRPr lang="nl-NL" sz="2000" baseline="0">
            <a:latin typeface="Aptos Slab ExtraBold" panose="020B0004020202020204" pitchFamily="34" charset="0"/>
          </a:endParaRPr>
        </a:p>
        <a:p>
          <a:endParaRPr lang="nl-NL" sz="2000" baseline="0">
            <a:latin typeface="Aptos Slab ExtraBold" panose="020B0004020202020204" pitchFamily="34" charset="0"/>
          </a:endParaRPr>
        </a:p>
        <a:p>
          <a:r>
            <a:rPr lang="nl-NL" sz="3600" baseline="0">
              <a:latin typeface="Aptos Slab ExtraBold" panose="020B0004020202020204" pitchFamily="34" charset="0"/>
            </a:rPr>
            <a:t>Datum:</a:t>
          </a:r>
        </a:p>
        <a:p>
          <a:endParaRPr lang="nl-NL" sz="4000"/>
        </a:p>
      </xdr:txBody>
    </xdr:sp>
    <xdr:clientData/>
  </xdr:oneCellAnchor>
  <xdr:twoCellAnchor>
    <xdr:from>
      <xdr:col>23</xdr:col>
      <xdr:colOff>356111</xdr:colOff>
      <xdr:row>99</xdr:row>
      <xdr:rowOff>174655</xdr:rowOff>
    </xdr:from>
    <xdr:to>
      <xdr:col>39</xdr:col>
      <xdr:colOff>458237</xdr:colOff>
      <xdr:row>112</xdr:row>
      <xdr:rowOff>86942</xdr:rowOff>
    </xdr:to>
    <xdr:sp macro="" textlink="">
      <xdr:nvSpPr>
        <xdr:cNvPr id="14" name="Rechthoek 13">
          <a:extLst>
            <a:ext uri="{FF2B5EF4-FFF2-40B4-BE49-F238E27FC236}">
              <a16:creationId xmlns:a16="http://schemas.microsoft.com/office/drawing/2014/main" id="{D8E4B48A-CDC2-4409-A9AC-5B85FD8278AB}"/>
            </a:ext>
          </a:extLst>
        </xdr:cNvPr>
        <xdr:cNvSpPr/>
      </xdr:nvSpPr>
      <xdr:spPr>
        <a:xfrm rot="21395945">
          <a:off x="16472411" y="26105515"/>
          <a:ext cx="10023366" cy="3082207"/>
        </a:xfrm>
        <a:custGeom>
          <a:avLst/>
          <a:gdLst>
            <a:gd name="csX0" fmla="*/ 0 w 10023366"/>
            <a:gd name="csY0" fmla="*/ 0 h 3082207"/>
            <a:gd name="csX1" fmla="*/ 288909 w 10023366"/>
            <a:gd name="csY1" fmla="*/ 0 h 3082207"/>
            <a:gd name="csX2" fmla="*/ 577818 w 10023366"/>
            <a:gd name="csY2" fmla="*/ 0 h 3082207"/>
            <a:gd name="csX3" fmla="*/ 966960 w 10023366"/>
            <a:gd name="csY3" fmla="*/ 0 h 3082207"/>
            <a:gd name="csX4" fmla="*/ 1255869 w 10023366"/>
            <a:gd name="csY4" fmla="*/ 0 h 3082207"/>
            <a:gd name="csX5" fmla="*/ 1845479 w 10023366"/>
            <a:gd name="csY5" fmla="*/ 0 h 3082207"/>
            <a:gd name="csX6" fmla="*/ 2134387 w 10023366"/>
            <a:gd name="csY6" fmla="*/ 0 h 3082207"/>
            <a:gd name="csX7" fmla="*/ 2523530 w 10023366"/>
            <a:gd name="csY7" fmla="*/ 0 h 3082207"/>
            <a:gd name="csX8" fmla="*/ 3113140 w 10023366"/>
            <a:gd name="csY8" fmla="*/ 0 h 3082207"/>
            <a:gd name="csX9" fmla="*/ 3502282 w 10023366"/>
            <a:gd name="csY9" fmla="*/ 0 h 3082207"/>
            <a:gd name="csX10" fmla="*/ 3791191 w 10023366"/>
            <a:gd name="csY10" fmla="*/ 0 h 3082207"/>
            <a:gd name="csX11" fmla="*/ 4481034 w 10023366"/>
            <a:gd name="csY11" fmla="*/ 0 h 3082207"/>
            <a:gd name="csX12" fmla="*/ 5170878 w 10023366"/>
            <a:gd name="csY12" fmla="*/ 0 h 3082207"/>
            <a:gd name="csX13" fmla="*/ 5660254 w 10023366"/>
            <a:gd name="csY13" fmla="*/ 0 h 3082207"/>
            <a:gd name="csX14" fmla="*/ 6450331 w 10023366"/>
            <a:gd name="csY14" fmla="*/ 0 h 3082207"/>
            <a:gd name="csX15" fmla="*/ 7039941 w 10023366"/>
            <a:gd name="csY15" fmla="*/ 0 h 3082207"/>
            <a:gd name="csX16" fmla="*/ 7429083 w 10023366"/>
            <a:gd name="csY16" fmla="*/ 0 h 3082207"/>
            <a:gd name="csX17" fmla="*/ 8018693 w 10023366"/>
            <a:gd name="csY17" fmla="*/ 0 h 3082207"/>
            <a:gd name="csX18" fmla="*/ 8808770 w 10023366"/>
            <a:gd name="csY18" fmla="*/ 0 h 3082207"/>
            <a:gd name="csX19" fmla="*/ 9197912 w 10023366"/>
            <a:gd name="csY19" fmla="*/ 0 h 3082207"/>
            <a:gd name="csX20" fmla="*/ 10023366 w 10023366"/>
            <a:gd name="csY20" fmla="*/ 0 h 3082207"/>
            <a:gd name="csX21" fmla="*/ 10023366 w 10023366"/>
            <a:gd name="csY21" fmla="*/ 575345 h 3082207"/>
            <a:gd name="csX22" fmla="*/ 10023366 w 10023366"/>
            <a:gd name="csY22" fmla="*/ 996580 h 3082207"/>
            <a:gd name="csX23" fmla="*/ 10023366 w 10023366"/>
            <a:gd name="csY23" fmla="*/ 1571926 h 3082207"/>
            <a:gd name="csX24" fmla="*/ 10023366 w 10023366"/>
            <a:gd name="csY24" fmla="*/ 2116449 h 3082207"/>
            <a:gd name="csX25" fmla="*/ 10023366 w 10023366"/>
            <a:gd name="csY25" fmla="*/ 3082207 h 3082207"/>
            <a:gd name="csX26" fmla="*/ 9634224 w 10023366"/>
            <a:gd name="csY26" fmla="*/ 3082207 h 3082207"/>
            <a:gd name="csX27" fmla="*/ 9345315 w 10023366"/>
            <a:gd name="csY27" fmla="*/ 3082207 h 3082207"/>
            <a:gd name="csX28" fmla="*/ 8855939 w 10023366"/>
            <a:gd name="csY28" fmla="*/ 3082207 h 3082207"/>
            <a:gd name="csX29" fmla="*/ 8366563 w 10023366"/>
            <a:gd name="csY29" fmla="*/ 3082207 h 3082207"/>
            <a:gd name="csX30" fmla="*/ 8077654 w 10023366"/>
            <a:gd name="csY30" fmla="*/ 3082207 h 3082207"/>
            <a:gd name="csX31" fmla="*/ 7688511 w 10023366"/>
            <a:gd name="csY31" fmla="*/ 3082207 h 3082207"/>
            <a:gd name="csX32" fmla="*/ 7299369 w 10023366"/>
            <a:gd name="csY32" fmla="*/ 3082207 h 3082207"/>
            <a:gd name="csX33" fmla="*/ 6910226 w 10023366"/>
            <a:gd name="csY33" fmla="*/ 3082207 h 3082207"/>
            <a:gd name="csX34" fmla="*/ 6120149 w 10023366"/>
            <a:gd name="csY34" fmla="*/ 3082207 h 3082207"/>
            <a:gd name="csX35" fmla="*/ 5831241 w 10023366"/>
            <a:gd name="csY35" fmla="*/ 3082207 h 3082207"/>
            <a:gd name="csX36" fmla="*/ 5041163 w 10023366"/>
            <a:gd name="csY36" fmla="*/ 3082207 h 3082207"/>
            <a:gd name="csX37" fmla="*/ 4251086 w 10023366"/>
            <a:gd name="csY37" fmla="*/ 3082207 h 3082207"/>
            <a:gd name="csX38" fmla="*/ 3461009 w 10023366"/>
            <a:gd name="csY38" fmla="*/ 3082207 h 3082207"/>
            <a:gd name="csX39" fmla="*/ 3172101 w 10023366"/>
            <a:gd name="csY39" fmla="*/ 3082207 h 3082207"/>
            <a:gd name="csX40" fmla="*/ 2382023 w 10023366"/>
            <a:gd name="csY40" fmla="*/ 3082207 h 3082207"/>
            <a:gd name="csX41" fmla="*/ 1892647 w 10023366"/>
            <a:gd name="csY41" fmla="*/ 3082207 h 3082207"/>
            <a:gd name="csX42" fmla="*/ 1403271 w 10023366"/>
            <a:gd name="csY42" fmla="*/ 3082207 h 3082207"/>
            <a:gd name="csX43" fmla="*/ 913895 w 10023366"/>
            <a:gd name="csY43" fmla="*/ 3082207 h 3082207"/>
            <a:gd name="csX44" fmla="*/ 0 w 10023366"/>
            <a:gd name="csY44" fmla="*/ 3082207 h 3082207"/>
            <a:gd name="csX45" fmla="*/ 0 w 10023366"/>
            <a:gd name="csY45" fmla="*/ 2506862 h 3082207"/>
            <a:gd name="csX46" fmla="*/ 0 w 10023366"/>
            <a:gd name="csY46" fmla="*/ 1962338 h 3082207"/>
            <a:gd name="csX47" fmla="*/ 0 w 10023366"/>
            <a:gd name="csY47" fmla="*/ 1479459 h 3082207"/>
            <a:gd name="csX48" fmla="*/ 0 w 10023366"/>
            <a:gd name="csY48" fmla="*/ 1058224 h 3082207"/>
            <a:gd name="csX49" fmla="*/ 0 w 10023366"/>
            <a:gd name="csY49" fmla="*/ 544523 h 3082207"/>
            <a:gd name="csX50" fmla="*/ 0 w 10023366"/>
            <a:gd name="csY50" fmla="*/ 0 h 3082207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  <a:cxn ang="0">
              <a:pos x="csX47" y="csY47"/>
            </a:cxn>
            <a:cxn ang="0">
              <a:pos x="csX48" y="csY48"/>
            </a:cxn>
            <a:cxn ang="0">
              <a:pos x="csX49" y="csY49"/>
            </a:cxn>
            <a:cxn ang="0">
              <a:pos x="csX50" y="csY50"/>
            </a:cxn>
          </a:cxnLst>
          <a:rect l="l" t="t" r="r" b="b"/>
          <a:pathLst>
            <a:path w="10023366" h="3082207" extrusionOk="0">
              <a:moveTo>
                <a:pt x="0" y="0"/>
              </a:moveTo>
              <a:cubicBezTo>
                <a:pt x="74737" y="-23175"/>
                <a:pt x="229723" y="11499"/>
                <a:pt x="288909" y="0"/>
              </a:cubicBezTo>
              <a:cubicBezTo>
                <a:pt x="348095" y="-11499"/>
                <a:pt x="499163" y="33986"/>
                <a:pt x="577818" y="0"/>
              </a:cubicBezTo>
              <a:cubicBezTo>
                <a:pt x="656473" y="-33986"/>
                <a:pt x="778152" y="27606"/>
                <a:pt x="966960" y="0"/>
              </a:cubicBezTo>
              <a:cubicBezTo>
                <a:pt x="1155768" y="-27606"/>
                <a:pt x="1112105" y="16166"/>
                <a:pt x="1255869" y="0"/>
              </a:cubicBezTo>
              <a:cubicBezTo>
                <a:pt x="1399633" y="-16166"/>
                <a:pt x="1710280" y="31026"/>
                <a:pt x="1845479" y="0"/>
              </a:cubicBezTo>
              <a:cubicBezTo>
                <a:pt x="1980678" y="-31026"/>
                <a:pt x="2073653" y="33209"/>
                <a:pt x="2134387" y="0"/>
              </a:cubicBezTo>
              <a:cubicBezTo>
                <a:pt x="2195121" y="-33209"/>
                <a:pt x="2357189" y="255"/>
                <a:pt x="2523530" y="0"/>
              </a:cubicBezTo>
              <a:cubicBezTo>
                <a:pt x="2689871" y="-255"/>
                <a:pt x="2866556" y="56021"/>
                <a:pt x="3113140" y="0"/>
              </a:cubicBezTo>
              <a:cubicBezTo>
                <a:pt x="3359724" y="-56021"/>
                <a:pt x="3402384" y="20369"/>
                <a:pt x="3502282" y="0"/>
              </a:cubicBezTo>
              <a:cubicBezTo>
                <a:pt x="3602180" y="-20369"/>
                <a:pt x="3728122" y="31217"/>
                <a:pt x="3791191" y="0"/>
              </a:cubicBezTo>
              <a:cubicBezTo>
                <a:pt x="3854260" y="-31217"/>
                <a:pt x="4306207" y="12911"/>
                <a:pt x="4481034" y="0"/>
              </a:cubicBezTo>
              <a:cubicBezTo>
                <a:pt x="4655861" y="-12911"/>
                <a:pt x="4988173" y="8225"/>
                <a:pt x="5170878" y="0"/>
              </a:cubicBezTo>
              <a:cubicBezTo>
                <a:pt x="5353583" y="-8225"/>
                <a:pt x="5550721" y="30907"/>
                <a:pt x="5660254" y="0"/>
              </a:cubicBezTo>
              <a:cubicBezTo>
                <a:pt x="5769787" y="-30907"/>
                <a:pt x="6074572" y="46107"/>
                <a:pt x="6450331" y="0"/>
              </a:cubicBezTo>
              <a:cubicBezTo>
                <a:pt x="6826090" y="-46107"/>
                <a:pt x="6822923" y="22773"/>
                <a:pt x="7039941" y="0"/>
              </a:cubicBezTo>
              <a:cubicBezTo>
                <a:pt x="7256959" y="-22773"/>
                <a:pt x="7239537" y="29509"/>
                <a:pt x="7429083" y="0"/>
              </a:cubicBezTo>
              <a:cubicBezTo>
                <a:pt x="7618629" y="-29509"/>
                <a:pt x="7737278" y="44046"/>
                <a:pt x="8018693" y="0"/>
              </a:cubicBezTo>
              <a:cubicBezTo>
                <a:pt x="8300108" y="-44046"/>
                <a:pt x="8433818" y="87082"/>
                <a:pt x="8808770" y="0"/>
              </a:cubicBezTo>
              <a:cubicBezTo>
                <a:pt x="9183722" y="-87082"/>
                <a:pt x="9045560" y="14347"/>
                <a:pt x="9197912" y="0"/>
              </a:cubicBezTo>
              <a:cubicBezTo>
                <a:pt x="9350264" y="-14347"/>
                <a:pt x="9706879" y="24231"/>
                <a:pt x="10023366" y="0"/>
              </a:cubicBezTo>
              <a:cubicBezTo>
                <a:pt x="10085667" y="117767"/>
                <a:pt x="9980329" y="301825"/>
                <a:pt x="10023366" y="575345"/>
              </a:cubicBezTo>
              <a:cubicBezTo>
                <a:pt x="10066403" y="848865"/>
                <a:pt x="10017247" y="879267"/>
                <a:pt x="10023366" y="996580"/>
              </a:cubicBezTo>
              <a:cubicBezTo>
                <a:pt x="10029485" y="1113894"/>
                <a:pt x="9999450" y="1304052"/>
                <a:pt x="10023366" y="1571926"/>
              </a:cubicBezTo>
              <a:cubicBezTo>
                <a:pt x="10047282" y="1839800"/>
                <a:pt x="9996900" y="1909588"/>
                <a:pt x="10023366" y="2116449"/>
              </a:cubicBezTo>
              <a:cubicBezTo>
                <a:pt x="10049832" y="2323310"/>
                <a:pt x="9950024" y="2825219"/>
                <a:pt x="10023366" y="3082207"/>
              </a:cubicBezTo>
              <a:cubicBezTo>
                <a:pt x="9891030" y="3095750"/>
                <a:pt x="9795126" y="3056928"/>
                <a:pt x="9634224" y="3082207"/>
              </a:cubicBezTo>
              <a:cubicBezTo>
                <a:pt x="9473322" y="3107486"/>
                <a:pt x="9406838" y="3081843"/>
                <a:pt x="9345315" y="3082207"/>
              </a:cubicBezTo>
              <a:cubicBezTo>
                <a:pt x="9283792" y="3082571"/>
                <a:pt x="8970016" y="3045182"/>
                <a:pt x="8855939" y="3082207"/>
              </a:cubicBezTo>
              <a:cubicBezTo>
                <a:pt x="8741862" y="3119232"/>
                <a:pt x="8561792" y="3082149"/>
                <a:pt x="8366563" y="3082207"/>
              </a:cubicBezTo>
              <a:cubicBezTo>
                <a:pt x="8171334" y="3082265"/>
                <a:pt x="8220989" y="3048068"/>
                <a:pt x="8077654" y="3082207"/>
              </a:cubicBezTo>
              <a:cubicBezTo>
                <a:pt x="7934319" y="3116346"/>
                <a:pt x="7833931" y="3062047"/>
                <a:pt x="7688511" y="3082207"/>
              </a:cubicBezTo>
              <a:cubicBezTo>
                <a:pt x="7543091" y="3102367"/>
                <a:pt x="7427985" y="3070129"/>
                <a:pt x="7299369" y="3082207"/>
              </a:cubicBezTo>
              <a:cubicBezTo>
                <a:pt x="7170753" y="3094285"/>
                <a:pt x="7076469" y="3078847"/>
                <a:pt x="6910226" y="3082207"/>
              </a:cubicBezTo>
              <a:cubicBezTo>
                <a:pt x="6743983" y="3085567"/>
                <a:pt x="6406126" y="3028785"/>
                <a:pt x="6120149" y="3082207"/>
              </a:cubicBezTo>
              <a:cubicBezTo>
                <a:pt x="5834172" y="3135629"/>
                <a:pt x="5909889" y="3056199"/>
                <a:pt x="5831241" y="3082207"/>
              </a:cubicBezTo>
              <a:cubicBezTo>
                <a:pt x="5752593" y="3108215"/>
                <a:pt x="5364047" y="2994712"/>
                <a:pt x="5041163" y="3082207"/>
              </a:cubicBezTo>
              <a:cubicBezTo>
                <a:pt x="4718279" y="3169702"/>
                <a:pt x="4513345" y="3046094"/>
                <a:pt x="4251086" y="3082207"/>
              </a:cubicBezTo>
              <a:cubicBezTo>
                <a:pt x="3988827" y="3118320"/>
                <a:pt x="3682689" y="3035598"/>
                <a:pt x="3461009" y="3082207"/>
              </a:cubicBezTo>
              <a:cubicBezTo>
                <a:pt x="3239329" y="3128816"/>
                <a:pt x="3253842" y="3062070"/>
                <a:pt x="3172101" y="3082207"/>
              </a:cubicBezTo>
              <a:cubicBezTo>
                <a:pt x="3090360" y="3102344"/>
                <a:pt x="2706487" y="3019638"/>
                <a:pt x="2382023" y="3082207"/>
              </a:cubicBezTo>
              <a:cubicBezTo>
                <a:pt x="2057559" y="3144776"/>
                <a:pt x="2025003" y="3075064"/>
                <a:pt x="1892647" y="3082207"/>
              </a:cubicBezTo>
              <a:cubicBezTo>
                <a:pt x="1760291" y="3089350"/>
                <a:pt x="1530236" y="3069844"/>
                <a:pt x="1403271" y="3082207"/>
              </a:cubicBezTo>
              <a:cubicBezTo>
                <a:pt x="1276306" y="3094570"/>
                <a:pt x="1101751" y="3032688"/>
                <a:pt x="913895" y="3082207"/>
              </a:cubicBezTo>
              <a:cubicBezTo>
                <a:pt x="726039" y="3131726"/>
                <a:pt x="247488" y="2973208"/>
                <a:pt x="0" y="3082207"/>
              </a:cubicBezTo>
              <a:cubicBezTo>
                <a:pt x="-8005" y="2820332"/>
                <a:pt x="36616" y="2786998"/>
                <a:pt x="0" y="2506862"/>
              </a:cubicBezTo>
              <a:cubicBezTo>
                <a:pt x="-36616" y="2226726"/>
                <a:pt x="60695" y="2183502"/>
                <a:pt x="0" y="1962338"/>
              </a:cubicBezTo>
              <a:cubicBezTo>
                <a:pt x="-60695" y="1741174"/>
                <a:pt x="46874" y="1711621"/>
                <a:pt x="0" y="1479459"/>
              </a:cubicBezTo>
              <a:cubicBezTo>
                <a:pt x="-46874" y="1247297"/>
                <a:pt x="16793" y="1185791"/>
                <a:pt x="0" y="1058224"/>
              </a:cubicBezTo>
              <a:cubicBezTo>
                <a:pt x="-16793" y="930657"/>
                <a:pt x="53201" y="714555"/>
                <a:pt x="0" y="544523"/>
              </a:cubicBezTo>
              <a:cubicBezTo>
                <a:pt x="-53201" y="374491"/>
                <a:pt x="3440" y="185759"/>
                <a:pt x="0" y="0"/>
              </a:cubicBezTo>
              <a:close/>
            </a:path>
          </a:pathLst>
        </a:custGeom>
        <a:noFill/>
        <a:ln w="127000" cmpd="thickThin">
          <a:solidFill>
            <a:srgbClr val="FF0000"/>
          </a:solidFill>
          <a:extLst>
            <a:ext uri="{C807C97D-BFC1-408E-A445-0C87EB9F89A2}">
              <ask:lineSketchStyleProps xmlns:ask="http://schemas.microsoft.com/office/drawing/2018/sketchyshapes" sd="2737183560">
                <a:prstGeom prst="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oneCellAnchor>
    <xdr:from>
      <xdr:col>23</xdr:col>
      <xdr:colOff>220980</xdr:colOff>
      <xdr:row>83</xdr:row>
      <xdr:rowOff>81281</xdr:rowOff>
    </xdr:from>
    <xdr:ext cx="3588931" cy="764540"/>
    <xdr:sp macro="" textlink="">
      <xdr:nvSpPr>
        <xdr:cNvPr id="15" name="Tekstvak 14">
          <a:extLst>
            <a:ext uri="{FF2B5EF4-FFF2-40B4-BE49-F238E27FC236}">
              <a16:creationId xmlns:a16="http://schemas.microsoft.com/office/drawing/2014/main" id="{67CFECB7-B457-4F08-9F3B-A2F9395F63D6}"/>
            </a:ext>
          </a:extLst>
        </xdr:cNvPr>
        <xdr:cNvSpPr txBox="1"/>
      </xdr:nvSpPr>
      <xdr:spPr>
        <a:xfrm>
          <a:off x="16337280" y="22110701"/>
          <a:ext cx="3588931" cy="7645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3600">
              <a:latin typeface="Aptos Slab ExtraBold" panose="020B0004020202020204" pitchFamily="34" charset="0"/>
            </a:rPr>
            <a:t>Dit heb</a:t>
          </a:r>
          <a:r>
            <a:rPr lang="nl-NL" sz="3600" baseline="0">
              <a:latin typeface="Aptos Slab ExtraBold" panose="020B0004020202020204" pitchFamily="34" charset="0"/>
            </a:rPr>
            <a:t> ik nodig:</a:t>
          </a:r>
        </a:p>
        <a:p>
          <a:endParaRPr lang="nl-NL" sz="3600">
            <a:latin typeface="Aptos Slab ExtraBold" panose="020B0004020202020204" pitchFamily="34" charset="0"/>
          </a:endParaRPr>
        </a:p>
      </xdr:txBody>
    </xdr:sp>
    <xdr:clientData/>
  </xdr:oneCellAnchor>
  <xdr:twoCellAnchor>
    <xdr:from>
      <xdr:col>5</xdr:col>
      <xdr:colOff>30480</xdr:colOff>
      <xdr:row>3</xdr:row>
      <xdr:rowOff>193040</xdr:rowOff>
    </xdr:from>
    <xdr:to>
      <xdr:col>40</xdr:col>
      <xdr:colOff>579120</xdr:colOff>
      <xdr:row>28</xdr:row>
      <xdr:rowOff>104140</xdr:rowOff>
    </xdr:to>
    <xdr:graphicFrame macro="">
      <xdr:nvGraphicFramePr>
        <xdr:cNvPr id="16" name="Grafiek 15">
          <a:extLst>
            <a:ext uri="{FF2B5EF4-FFF2-40B4-BE49-F238E27FC236}">
              <a16:creationId xmlns:a16="http://schemas.microsoft.com/office/drawing/2014/main" id="{A95BDF8E-C9D0-485D-BB86-B8995FF20E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546100</xdr:colOff>
      <xdr:row>32</xdr:row>
      <xdr:rowOff>60960</xdr:rowOff>
    </xdr:from>
    <xdr:to>
      <xdr:col>39</xdr:col>
      <xdr:colOff>495300</xdr:colOff>
      <xdr:row>38</xdr:row>
      <xdr:rowOff>203200</xdr:rowOff>
    </xdr:to>
    <xdr:sp macro="" textlink="">
      <xdr:nvSpPr>
        <xdr:cNvPr id="17" name="Rechthoek 16">
          <a:extLst>
            <a:ext uri="{FF2B5EF4-FFF2-40B4-BE49-F238E27FC236}">
              <a16:creationId xmlns:a16="http://schemas.microsoft.com/office/drawing/2014/main" id="{BBA7D170-2197-4DF0-BE3C-D7E567C965CB}"/>
            </a:ext>
          </a:extLst>
        </xdr:cNvPr>
        <xdr:cNvSpPr/>
      </xdr:nvSpPr>
      <xdr:spPr>
        <a:xfrm>
          <a:off x="15473680" y="9745980"/>
          <a:ext cx="11059160" cy="1521460"/>
        </a:xfrm>
        <a:custGeom>
          <a:avLst/>
          <a:gdLst>
            <a:gd name="csX0" fmla="*/ 0 w 11059160"/>
            <a:gd name="csY0" fmla="*/ 0 h 1521460"/>
            <a:gd name="csX1" fmla="*/ 250286 w 11059160"/>
            <a:gd name="csY1" fmla="*/ 0 h 1521460"/>
            <a:gd name="csX2" fmla="*/ 500573 w 11059160"/>
            <a:gd name="csY2" fmla="*/ 0 h 1521460"/>
            <a:gd name="csX3" fmla="*/ 1082634 w 11059160"/>
            <a:gd name="csY3" fmla="*/ 0 h 1521460"/>
            <a:gd name="csX4" fmla="*/ 1885878 w 11059160"/>
            <a:gd name="csY4" fmla="*/ 0 h 1521460"/>
            <a:gd name="csX5" fmla="*/ 2357347 w 11059160"/>
            <a:gd name="csY5" fmla="*/ 0 h 1521460"/>
            <a:gd name="csX6" fmla="*/ 2939408 w 11059160"/>
            <a:gd name="csY6" fmla="*/ 0 h 1521460"/>
            <a:gd name="csX7" fmla="*/ 3410878 w 11059160"/>
            <a:gd name="csY7" fmla="*/ 0 h 1521460"/>
            <a:gd name="csX8" fmla="*/ 4103530 w 11059160"/>
            <a:gd name="csY8" fmla="*/ 0 h 1521460"/>
            <a:gd name="csX9" fmla="*/ 4464408 w 11059160"/>
            <a:gd name="csY9" fmla="*/ 0 h 1521460"/>
            <a:gd name="csX10" fmla="*/ 5157061 w 11059160"/>
            <a:gd name="csY10" fmla="*/ 0 h 1521460"/>
            <a:gd name="csX11" fmla="*/ 5628530 w 11059160"/>
            <a:gd name="csY11" fmla="*/ 0 h 1521460"/>
            <a:gd name="csX12" fmla="*/ 5989408 w 11059160"/>
            <a:gd name="csY12" fmla="*/ 0 h 1521460"/>
            <a:gd name="csX13" fmla="*/ 6460878 w 11059160"/>
            <a:gd name="csY13" fmla="*/ 0 h 1521460"/>
            <a:gd name="csX14" fmla="*/ 6932347 w 11059160"/>
            <a:gd name="csY14" fmla="*/ 0 h 1521460"/>
            <a:gd name="csX15" fmla="*/ 7293225 w 11059160"/>
            <a:gd name="csY15" fmla="*/ 0 h 1521460"/>
            <a:gd name="csX16" fmla="*/ 7543511 w 11059160"/>
            <a:gd name="csY16" fmla="*/ 0 h 1521460"/>
            <a:gd name="csX17" fmla="*/ 7904389 w 11059160"/>
            <a:gd name="csY17" fmla="*/ 0 h 1521460"/>
            <a:gd name="csX18" fmla="*/ 8265267 w 11059160"/>
            <a:gd name="csY18" fmla="*/ 0 h 1521460"/>
            <a:gd name="csX19" fmla="*/ 8626145 w 11059160"/>
            <a:gd name="csY19" fmla="*/ 0 h 1521460"/>
            <a:gd name="csX20" fmla="*/ 8987023 w 11059160"/>
            <a:gd name="csY20" fmla="*/ 0 h 1521460"/>
            <a:gd name="csX21" fmla="*/ 9569084 w 11059160"/>
            <a:gd name="csY21" fmla="*/ 0 h 1521460"/>
            <a:gd name="csX22" fmla="*/ 10151145 w 11059160"/>
            <a:gd name="csY22" fmla="*/ 0 h 1521460"/>
            <a:gd name="csX23" fmla="*/ 10401431 w 11059160"/>
            <a:gd name="csY23" fmla="*/ 0 h 1521460"/>
            <a:gd name="csX24" fmla="*/ 11059160 w 11059160"/>
            <a:gd name="csY24" fmla="*/ 0 h 1521460"/>
            <a:gd name="csX25" fmla="*/ 11059160 w 11059160"/>
            <a:gd name="csY25" fmla="*/ 476724 h 1521460"/>
            <a:gd name="csX26" fmla="*/ 11059160 w 11059160"/>
            <a:gd name="csY26" fmla="*/ 983877 h 1521460"/>
            <a:gd name="csX27" fmla="*/ 11059160 w 11059160"/>
            <a:gd name="csY27" fmla="*/ 1521460 h 1521460"/>
            <a:gd name="csX28" fmla="*/ 10587691 w 11059160"/>
            <a:gd name="csY28" fmla="*/ 1521460 h 1521460"/>
            <a:gd name="csX29" fmla="*/ 9784446 w 11059160"/>
            <a:gd name="csY29" fmla="*/ 1521460 h 1521460"/>
            <a:gd name="csX30" fmla="*/ 9534160 w 11059160"/>
            <a:gd name="csY30" fmla="*/ 1521460 h 1521460"/>
            <a:gd name="csX31" fmla="*/ 9173282 w 11059160"/>
            <a:gd name="csY31" fmla="*/ 1521460 h 1521460"/>
            <a:gd name="csX32" fmla="*/ 8812404 w 11059160"/>
            <a:gd name="csY32" fmla="*/ 1521460 h 1521460"/>
            <a:gd name="csX33" fmla="*/ 8451526 w 11059160"/>
            <a:gd name="csY33" fmla="*/ 1521460 h 1521460"/>
            <a:gd name="csX34" fmla="*/ 7869465 w 11059160"/>
            <a:gd name="csY34" fmla="*/ 1521460 h 1521460"/>
            <a:gd name="csX35" fmla="*/ 7287404 w 11059160"/>
            <a:gd name="csY35" fmla="*/ 1521460 h 1521460"/>
            <a:gd name="csX36" fmla="*/ 7037118 w 11059160"/>
            <a:gd name="csY36" fmla="*/ 1521460 h 1521460"/>
            <a:gd name="csX37" fmla="*/ 6455057 w 11059160"/>
            <a:gd name="csY37" fmla="*/ 1521460 h 1521460"/>
            <a:gd name="csX38" fmla="*/ 5651813 w 11059160"/>
            <a:gd name="csY38" fmla="*/ 1521460 h 1521460"/>
            <a:gd name="csX39" fmla="*/ 5180343 w 11059160"/>
            <a:gd name="csY39" fmla="*/ 1521460 h 1521460"/>
            <a:gd name="csX40" fmla="*/ 4377099 w 11059160"/>
            <a:gd name="csY40" fmla="*/ 1521460 h 1521460"/>
            <a:gd name="csX41" fmla="*/ 3684446 w 11059160"/>
            <a:gd name="csY41" fmla="*/ 1521460 h 1521460"/>
            <a:gd name="csX42" fmla="*/ 2991794 w 11059160"/>
            <a:gd name="csY42" fmla="*/ 1521460 h 1521460"/>
            <a:gd name="csX43" fmla="*/ 2520324 w 11059160"/>
            <a:gd name="csY43" fmla="*/ 1521460 h 1521460"/>
            <a:gd name="csX44" fmla="*/ 2270038 w 11059160"/>
            <a:gd name="csY44" fmla="*/ 1521460 h 1521460"/>
            <a:gd name="csX45" fmla="*/ 1687977 w 11059160"/>
            <a:gd name="csY45" fmla="*/ 1521460 h 1521460"/>
            <a:gd name="csX46" fmla="*/ 1105916 w 11059160"/>
            <a:gd name="csY46" fmla="*/ 1521460 h 1521460"/>
            <a:gd name="csX47" fmla="*/ 523855 w 11059160"/>
            <a:gd name="csY47" fmla="*/ 1521460 h 1521460"/>
            <a:gd name="csX48" fmla="*/ 0 w 11059160"/>
            <a:gd name="csY48" fmla="*/ 1521460 h 1521460"/>
            <a:gd name="csX49" fmla="*/ 0 w 11059160"/>
            <a:gd name="csY49" fmla="*/ 1044736 h 1521460"/>
            <a:gd name="csX50" fmla="*/ 0 w 11059160"/>
            <a:gd name="csY50" fmla="*/ 583226 h 1521460"/>
            <a:gd name="csX51" fmla="*/ 0 w 11059160"/>
            <a:gd name="csY51" fmla="*/ 0 h 1521460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  <a:cxn ang="0">
              <a:pos x="csX47" y="csY47"/>
            </a:cxn>
            <a:cxn ang="0">
              <a:pos x="csX48" y="csY48"/>
            </a:cxn>
            <a:cxn ang="0">
              <a:pos x="csX49" y="csY49"/>
            </a:cxn>
            <a:cxn ang="0">
              <a:pos x="csX50" y="csY50"/>
            </a:cxn>
            <a:cxn ang="0">
              <a:pos x="csX51" y="csY51"/>
            </a:cxn>
          </a:cxnLst>
          <a:rect l="l" t="t" r="r" b="b"/>
          <a:pathLst>
            <a:path w="11059160" h="1521460" extrusionOk="0">
              <a:moveTo>
                <a:pt x="0" y="0"/>
              </a:moveTo>
              <a:cubicBezTo>
                <a:pt x="113266" y="-11556"/>
                <a:pt x="145598" y="17643"/>
                <a:pt x="250286" y="0"/>
              </a:cubicBezTo>
              <a:cubicBezTo>
                <a:pt x="354974" y="-17643"/>
                <a:pt x="404893" y="22770"/>
                <a:pt x="500573" y="0"/>
              </a:cubicBezTo>
              <a:cubicBezTo>
                <a:pt x="596253" y="-22770"/>
                <a:pt x="806285" y="53772"/>
                <a:pt x="1082634" y="0"/>
              </a:cubicBezTo>
              <a:cubicBezTo>
                <a:pt x="1358983" y="-53772"/>
                <a:pt x="1540130" y="44128"/>
                <a:pt x="1885878" y="0"/>
              </a:cubicBezTo>
              <a:cubicBezTo>
                <a:pt x="2231626" y="-44128"/>
                <a:pt x="2132647" y="26128"/>
                <a:pt x="2357347" y="0"/>
              </a:cubicBezTo>
              <a:cubicBezTo>
                <a:pt x="2582047" y="-26128"/>
                <a:pt x="2724692" y="65554"/>
                <a:pt x="2939408" y="0"/>
              </a:cubicBezTo>
              <a:cubicBezTo>
                <a:pt x="3154124" y="-65554"/>
                <a:pt x="3279641" y="11906"/>
                <a:pt x="3410878" y="0"/>
              </a:cubicBezTo>
              <a:cubicBezTo>
                <a:pt x="3542115" y="-11906"/>
                <a:pt x="3777887" y="1486"/>
                <a:pt x="4103530" y="0"/>
              </a:cubicBezTo>
              <a:cubicBezTo>
                <a:pt x="4429173" y="-1486"/>
                <a:pt x="4350988" y="14275"/>
                <a:pt x="4464408" y="0"/>
              </a:cubicBezTo>
              <a:cubicBezTo>
                <a:pt x="4577828" y="-14275"/>
                <a:pt x="4819586" y="71788"/>
                <a:pt x="5157061" y="0"/>
              </a:cubicBezTo>
              <a:cubicBezTo>
                <a:pt x="5494536" y="-71788"/>
                <a:pt x="5452634" y="54170"/>
                <a:pt x="5628530" y="0"/>
              </a:cubicBezTo>
              <a:cubicBezTo>
                <a:pt x="5804426" y="-54170"/>
                <a:pt x="5895219" y="321"/>
                <a:pt x="5989408" y="0"/>
              </a:cubicBezTo>
              <a:cubicBezTo>
                <a:pt x="6083597" y="-321"/>
                <a:pt x="6302085" y="15638"/>
                <a:pt x="6460878" y="0"/>
              </a:cubicBezTo>
              <a:cubicBezTo>
                <a:pt x="6619671" y="-15638"/>
                <a:pt x="6808664" y="49979"/>
                <a:pt x="6932347" y="0"/>
              </a:cubicBezTo>
              <a:cubicBezTo>
                <a:pt x="7056030" y="-49979"/>
                <a:pt x="7141238" y="24781"/>
                <a:pt x="7293225" y="0"/>
              </a:cubicBezTo>
              <a:cubicBezTo>
                <a:pt x="7445212" y="-24781"/>
                <a:pt x="7489948" y="20269"/>
                <a:pt x="7543511" y="0"/>
              </a:cubicBezTo>
              <a:cubicBezTo>
                <a:pt x="7597074" y="-20269"/>
                <a:pt x="7791985" y="31187"/>
                <a:pt x="7904389" y="0"/>
              </a:cubicBezTo>
              <a:cubicBezTo>
                <a:pt x="8016793" y="-31187"/>
                <a:pt x="8141581" y="23804"/>
                <a:pt x="8265267" y="0"/>
              </a:cubicBezTo>
              <a:cubicBezTo>
                <a:pt x="8388953" y="-23804"/>
                <a:pt x="8484006" y="22422"/>
                <a:pt x="8626145" y="0"/>
              </a:cubicBezTo>
              <a:cubicBezTo>
                <a:pt x="8768284" y="-22422"/>
                <a:pt x="8834042" y="2153"/>
                <a:pt x="8987023" y="0"/>
              </a:cubicBezTo>
              <a:cubicBezTo>
                <a:pt x="9140004" y="-2153"/>
                <a:pt x="9428822" y="62575"/>
                <a:pt x="9569084" y="0"/>
              </a:cubicBezTo>
              <a:cubicBezTo>
                <a:pt x="9709346" y="-62575"/>
                <a:pt x="10024927" y="11570"/>
                <a:pt x="10151145" y="0"/>
              </a:cubicBezTo>
              <a:cubicBezTo>
                <a:pt x="10277363" y="-11570"/>
                <a:pt x="10346153" y="7614"/>
                <a:pt x="10401431" y="0"/>
              </a:cubicBezTo>
              <a:cubicBezTo>
                <a:pt x="10456709" y="-7614"/>
                <a:pt x="10910463" y="78112"/>
                <a:pt x="11059160" y="0"/>
              </a:cubicBezTo>
              <a:cubicBezTo>
                <a:pt x="11096167" y="113125"/>
                <a:pt x="11054470" y="358001"/>
                <a:pt x="11059160" y="476724"/>
              </a:cubicBezTo>
              <a:cubicBezTo>
                <a:pt x="11063850" y="595447"/>
                <a:pt x="11047679" y="823021"/>
                <a:pt x="11059160" y="983877"/>
              </a:cubicBezTo>
              <a:cubicBezTo>
                <a:pt x="11070641" y="1144733"/>
                <a:pt x="11049444" y="1359916"/>
                <a:pt x="11059160" y="1521460"/>
              </a:cubicBezTo>
              <a:cubicBezTo>
                <a:pt x="10834656" y="1555859"/>
                <a:pt x="10820575" y="1491699"/>
                <a:pt x="10587691" y="1521460"/>
              </a:cubicBezTo>
              <a:cubicBezTo>
                <a:pt x="10354807" y="1551221"/>
                <a:pt x="10078953" y="1483480"/>
                <a:pt x="9784446" y="1521460"/>
              </a:cubicBezTo>
              <a:cubicBezTo>
                <a:pt x="9489940" y="1559440"/>
                <a:pt x="9630608" y="1499472"/>
                <a:pt x="9534160" y="1521460"/>
              </a:cubicBezTo>
              <a:cubicBezTo>
                <a:pt x="9437712" y="1543448"/>
                <a:pt x="9297969" y="1481915"/>
                <a:pt x="9173282" y="1521460"/>
              </a:cubicBezTo>
              <a:cubicBezTo>
                <a:pt x="9048595" y="1561005"/>
                <a:pt x="8906864" y="1500821"/>
                <a:pt x="8812404" y="1521460"/>
              </a:cubicBezTo>
              <a:cubicBezTo>
                <a:pt x="8717944" y="1542099"/>
                <a:pt x="8597076" y="1513803"/>
                <a:pt x="8451526" y="1521460"/>
              </a:cubicBezTo>
              <a:cubicBezTo>
                <a:pt x="8305976" y="1529117"/>
                <a:pt x="8065141" y="1512500"/>
                <a:pt x="7869465" y="1521460"/>
              </a:cubicBezTo>
              <a:cubicBezTo>
                <a:pt x="7673789" y="1530420"/>
                <a:pt x="7409533" y="1462516"/>
                <a:pt x="7287404" y="1521460"/>
              </a:cubicBezTo>
              <a:cubicBezTo>
                <a:pt x="7165275" y="1580404"/>
                <a:pt x="7151483" y="1503697"/>
                <a:pt x="7037118" y="1521460"/>
              </a:cubicBezTo>
              <a:cubicBezTo>
                <a:pt x="6922753" y="1539223"/>
                <a:pt x="6703692" y="1479885"/>
                <a:pt x="6455057" y="1521460"/>
              </a:cubicBezTo>
              <a:cubicBezTo>
                <a:pt x="6206422" y="1563035"/>
                <a:pt x="5984307" y="1517446"/>
                <a:pt x="5651813" y="1521460"/>
              </a:cubicBezTo>
              <a:cubicBezTo>
                <a:pt x="5319319" y="1525474"/>
                <a:pt x="5394950" y="1471945"/>
                <a:pt x="5180343" y="1521460"/>
              </a:cubicBezTo>
              <a:cubicBezTo>
                <a:pt x="4965736" y="1570975"/>
                <a:pt x="4641668" y="1486504"/>
                <a:pt x="4377099" y="1521460"/>
              </a:cubicBezTo>
              <a:cubicBezTo>
                <a:pt x="4112530" y="1556416"/>
                <a:pt x="3987194" y="1452874"/>
                <a:pt x="3684446" y="1521460"/>
              </a:cubicBezTo>
              <a:cubicBezTo>
                <a:pt x="3381698" y="1590046"/>
                <a:pt x="3203546" y="1445423"/>
                <a:pt x="2991794" y="1521460"/>
              </a:cubicBezTo>
              <a:cubicBezTo>
                <a:pt x="2780042" y="1597497"/>
                <a:pt x="2752800" y="1517003"/>
                <a:pt x="2520324" y="1521460"/>
              </a:cubicBezTo>
              <a:cubicBezTo>
                <a:pt x="2287848" y="1525917"/>
                <a:pt x="2361669" y="1510183"/>
                <a:pt x="2270038" y="1521460"/>
              </a:cubicBezTo>
              <a:cubicBezTo>
                <a:pt x="2178407" y="1532737"/>
                <a:pt x="1804433" y="1458380"/>
                <a:pt x="1687977" y="1521460"/>
              </a:cubicBezTo>
              <a:cubicBezTo>
                <a:pt x="1571521" y="1584540"/>
                <a:pt x="1342678" y="1476600"/>
                <a:pt x="1105916" y="1521460"/>
              </a:cubicBezTo>
              <a:cubicBezTo>
                <a:pt x="869154" y="1566320"/>
                <a:pt x="754603" y="1520506"/>
                <a:pt x="523855" y="1521460"/>
              </a:cubicBezTo>
              <a:cubicBezTo>
                <a:pt x="293107" y="1522414"/>
                <a:pt x="190991" y="1489958"/>
                <a:pt x="0" y="1521460"/>
              </a:cubicBezTo>
              <a:cubicBezTo>
                <a:pt x="-37843" y="1410121"/>
                <a:pt x="42752" y="1188330"/>
                <a:pt x="0" y="1044736"/>
              </a:cubicBezTo>
              <a:cubicBezTo>
                <a:pt x="-42752" y="901142"/>
                <a:pt x="557" y="755764"/>
                <a:pt x="0" y="583226"/>
              </a:cubicBezTo>
              <a:cubicBezTo>
                <a:pt x="-557" y="410688"/>
                <a:pt x="28386" y="267375"/>
                <a:pt x="0" y="0"/>
              </a:cubicBezTo>
              <a:close/>
            </a:path>
          </a:pathLst>
        </a:custGeom>
        <a:noFill/>
        <a:ln w="127000">
          <a:solidFill>
            <a:srgbClr val="00B0F0"/>
          </a:solidFill>
          <a:extLst>
            <a:ext uri="{C807C97D-BFC1-408E-A445-0C87EB9F89A2}">
              <ask:lineSketchStyleProps xmlns:ask="http://schemas.microsoft.com/office/drawing/2018/sketchyshapes" sd="681359694">
                <a:prstGeom prst="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oneCellAnchor>
    <xdr:from>
      <xdr:col>22</xdr:col>
      <xdr:colOff>208280</xdr:colOff>
      <xdr:row>32</xdr:row>
      <xdr:rowOff>91440</xdr:rowOff>
    </xdr:from>
    <xdr:ext cx="6746142" cy="1343660"/>
    <xdr:sp macro="" textlink="">
      <xdr:nvSpPr>
        <xdr:cNvPr id="18" name="Tekstvak 17">
          <a:extLst>
            <a:ext uri="{FF2B5EF4-FFF2-40B4-BE49-F238E27FC236}">
              <a16:creationId xmlns:a16="http://schemas.microsoft.com/office/drawing/2014/main" id="{0B7D382A-FB58-42A1-BF89-7569427BB276}"/>
            </a:ext>
          </a:extLst>
        </xdr:cNvPr>
        <xdr:cNvSpPr txBox="1"/>
      </xdr:nvSpPr>
      <xdr:spPr>
        <a:xfrm>
          <a:off x="15730220" y="9776460"/>
          <a:ext cx="6746142" cy="13436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4000" baseline="0"/>
            <a:t>Hoe goed kun je leren? </a:t>
          </a:r>
        </a:p>
        <a:p>
          <a:r>
            <a:rPr lang="nl-NL" sz="4000" baseline="0"/>
            <a:t>Geef jezelf een cijfer van 1 - 10:</a:t>
          </a:r>
        </a:p>
        <a:p>
          <a:endParaRPr lang="nl-NL" sz="4000"/>
        </a:p>
      </xdr:txBody>
    </xdr:sp>
    <xdr:clientData/>
  </xdr:oneCellAnchor>
  <xdr:twoCellAnchor>
    <xdr:from>
      <xdr:col>34</xdr:col>
      <xdr:colOff>20320</xdr:colOff>
      <xdr:row>21</xdr:row>
      <xdr:rowOff>160020</xdr:rowOff>
    </xdr:from>
    <xdr:to>
      <xdr:col>39</xdr:col>
      <xdr:colOff>520700</xdr:colOff>
      <xdr:row>26</xdr:row>
      <xdr:rowOff>2540</xdr:rowOff>
    </xdr:to>
    <xdr:sp macro="" textlink="">
      <xdr:nvSpPr>
        <xdr:cNvPr id="19" name="Tekstvak 18">
          <a:extLst>
            <a:ext uri="{FF2B5EF4-FFF2-40B4-BE49-F238E27FC236}">
              <a16:creationId xmlns:a16="http://schemas.microsoft.com/office/drawing/2014/main" id="{72B22886-85F6-4152-907B-3F9F11403C06}"/>
            </a:ext>
          </a:extLst>
        </xdr:cNvPr>
        <xdr:cNvSpPr txBox="1"/>
      </xdr:nvSpPr>
      <xdr:spPr>
        <a:xfrm>
          <a:off x="22857460" y="7475220"/>
          <a:ext cx="3700780" cy="88646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2200">
              <a:solidFill>
                <a:schemeClr val="tx1"/>
              </a:solidFill>
            </a:rPr>
            <a:t>score is één niveau onder de</a:t>
          </a:r>
          <a:r>
            <a:rPr lang="nl-NL" sz="2200" baseline="0">
              <a:solidFill>
                <a:schemeClr val="tx1"/>
              </a:solidFill>
            </a:rPr>
            <a:t> </a:t>
          </a:r>
        </a:p>
        <a:p>
          <a:r>
            <a:rPr lang="nl-NL" sz="2200" baseline="0">
              <a:solidFill>
                <a:schemeClr val="tx1"/>
              </a:solidFill>
            </a:rPr>
            <a:t>gemiddelde score = aandacht</a:t>
          </a:r>
          <a:endParaRPr lang="nl-NL" sz="22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276611</xdr:colOff>
      <xdr:row>99</xdr:row>
      <xdr:rowOff>157397</xdr:rowOff>
    </xdr:from>
    <xdr:to>
      <xdr:col>22</xdr:col>
      <xdr:colOff>307091</xdr:colOff>
      <xdr:row>114</xdr:row>
      <xdr:rowOff>15209</xdr:rowOff>
    </xdr:to>
    <xdr:sp macro="" textlink="">
      <xdr:nvSpPr>
        <xdr:cNvPr id="20" name="Rechthoek: afgeronde hoeken 19">
          <a:extLst>
            <a:ext uri="{FF2B5EF4-FFF2-40B4-BE49-F238E27FC236}">
              <a16:creationId xmlns:a16="http://schemas.microsoft.com/office/drawing/2014/main" id="{7DCC774C-0C2A-4338-998D-DB6E625BDA0B}"/>
            </a:ext>
          </a:extLst>
        </xdr:cNvPr>
        <xdr:cNvSpPr/>
      </xdr:nvSpPr>
      <xdr:spPr>
        <a:xfrm rot="226963">
          <a:off x="6288791" y="26088257"/>
          <a:ext cx="9540240" cy="3515412"/>
        </a:xfrm>
        <a:custGeom>
          <a:avLst/>
          <a:gdLst>
            <a:gd name="csX0" fmla="*/ 0 w 9540240"/>
            <a:gd name="csY0" fmla="*/ 585914 h 3515412"/>
            <a:gd name="csX1" fmla="*/ 585914 w 9540240"/>
            <a:gd name="csY1" fmla="*/ 0 h 3515412"/>
            <a:gd name="csX2" fmla="*/ 932605 w 9540240"/>
            <a:gd name="csY2" fmla="*/ 0 h 3515412"/>
            <a:gd name="csX3" fmla="*/ 1614033 w 9540240"/>
            <a:gd name="csY3" fmla="*/ 0 h 3515412"/>
            <a:gd name="csX4" fmla="*/ 2211777 w 9540240"/>
            <a:gd name="csY4" fmla="*/ 0 h 3515412"/>
            <a:gd name="csX5" fmla="*/ 2976889 w 9540240"/>
            <a:gd name="csY5" fmla="*/ 0 h 3515412"/>
            <a:gd name="csX6" fmla="*/ 3742001 w 9540240"/>
            <a:gd name="csY6" fmla="*/ 0 h 3515412"/>
            <a:gd name="csX7" fmla="*/ 4423429 w 9540240"/>
            <a:gd name="csY7" fmla="*/ 0 h 3515412"/>
            <a:gd name="csX8" fmla="*/ 4937488 w 9540240"/>
            <a:gd name="csY8" fmla="*/ 0 h 3515412"/>
            <a:gd name="csX9" fmla="*/ 5367864 w 9540240"/>
            <a:gd name="csY9" fmla="*/ 0 h 3515412"/>
            <a:gd name="csX10" fmla="*/ 5965607 w 9540240"/>
            <a:gd name="csY10" fmla="*/ 0 h 3515412"/>
            <a:gd name="csX11" fmla="*/ 6479667 w 9540240"/>
            <a:gd name="csY11" fmla="*/ 0 h 3515412"/>
            <a:gd name="csX12" fmla="*/ 7077411 w 9540240"/>
            <a:gd name="csY12" fmla="*/ 0 h 3515412"/>
            <a:gd name="csX13" fmla="*/ 7424102 w 9540240"/>
            <a:gd name="csY13" fmla="*/ 0 h 3515412"/>
            <a:gd name="csX14" fmla="*/ 7770793 w 9540240"/>
            <a:gd name="csY14" fmla="*/ 0 h 3515412"/>
            <a:gd name="csX15" fmla="*/ 8954326 w 9540240"/>
            <a:gd name="csY15" fmla="*/ 0 h 3515412"/>
            <a:gd name="csX16" fmla="*/ 9540240 w 9540240"/>
            <a:gd name="csY16" fmla="*/ 585914 h 3515412"/>
            <a:gd name="csX17" fmla="*/ 9540240 w 9540240"/>
            <a:gd name="csY17" fmla="*/ 1148374 h 3515412"/>
            <a:gd name="csX18" fmla="*/ 9540240 w 9540240"/>
            <a:gd name="csY18" fmla="*/ 1663963 h 3515412"/>
            <a:gd name="csX19" fmla="*/ 9540240 w 9540240"/>
            <a:gd name="csY19" fmla="*/ 2273294 h 3515412"/>
            <a:gd name="csX20" fmla="*/ 9540240 w 9540240"/>
            <a:gd name="csY20" fmla="*/ 2929498 h 3515412"/>
            <a:gd name="csX21" fmla="*/ 8954326 w 9540240"/>
            <a:gd name="csY21" fmla="*/ 3515412 h 3515412"/>
            <a:gd name="csX22" fmla="*/ 8356582 w 9540240"/>
            <a:gd name="csY22" fmla="*/ 3515412 h 3515412"/>
            <a:gd name="csX23" fmla="*/ 7842523 w 9540240"/>
            <a:gd name="csY23" fmla="*/ 3515412 h 3515412"/>
            <a:gd name="csX24" fmla="*/ 7161095 w 9540240"/>
            <a:gd name="csY24" fmla="*/ 3515412 h 3515412"/>
            <a:gd name="csX25" fmla="*/ 6814404 w 9540240"/>
            <a:gd name="csY25" fmla="*/ 3515412 h 3515412"/>
            <a:gd name="csX26" fmla="*/ 6384028 w 9540240"/>
            <a:gd name="csY26" fmla="*/ 3515412 h 3515412"/>
            <a:gd name="csX27" fmla="*/ 5786284 w 9540240"/>
            <a:gd name="csY27" fmla="*/ 3515412 h 3515412"/>
            <a:gd name="csX28" fmla="*/ 5439593 w 9540240"/>
            <a:gd name="csY28" fmla="*/ 3515412 h 3515412"/>
            <a:gd name="csX29" fmla="*/ 4841849 w 9540240"/>
            <a:gd name="csY29" fmla="*/ 3515412 h 3515412"/>
            <a:gd name="csX30" fmla="*/ 4495158 w 9540240"/>
            <a:gd name="csY30" fmla="*/ 3515412 h 3515412"/>
            <a:gd name="csX31" fmla="*/ 3897414 w 9540240"/>
            <a:gd name="csY31" fmla="*/ 3515412 h 3515412"/>
            <a:gd name="csX32" fmla="*/ 3299670 w 9540240"/>
            <a:gd name="csY32" fmla="*/ 3515412 h 3515412"/>
            <a:gd name="csX33" fmla="*/ 2618243 w 9540240"/>
            <a:gd name="csY33" fmla="*/ 3515412 h 3515412"/>
            <a:gd name="csX34" fmla="*/ 2104183 w 9540240"/>
            <a:gd name="csY34" fmla="*/ 3515412 h 3515412"/>
            <a:gd name="csX35" fmla="*/ 1506439 w 9540240"/>
            <a:gd name="csY35" fmla="*/ 3515412 h 3515412"/>
            <a:gd name="csX36" fmla="*/ 585914 w 9540240"/>
            <a:gd name="csY36" fmla="*/ 3515412 h 3515412"/>
            <a:gd name="csX37" fmla="*/ 0 w 9540240"/>
            <a:gd name="csY37" fmla="*/ 2929498 h 3515412"/>
            <a:gd name="csX38" fmla="*/ 0 w 9540240"/>
            <a:gd name="csY38" fmla="*/ 2296730 h 3515412"/>
            <a:gd name="csX39" fmla="*/ 0 w 9540240"/>
            <a:gd name="csY39" fmla="*/ 1757706 h 3515412"/>
            <a:gd name="csX40" fmla="*/ 0 w 9540240"/>
            <a:gd name="csY40" fmla="*/ 1124938 h 3515412"/>
            <a:gd name="csX41" fmla="*/ 0 w 9540240"/>
            <a:gd name="csY41" fmla="*/ 585914 h 3515412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</a:cxnLst>
          <a:rect l="l" t="t" r="r" b="b"/>
          <a:pathLst>
            <a:path w="9540240" h="3515412" extrusionOk="0">
              <a:moveTo>
                <a:pt x="0" y="585914"/>
              </a:moveTo>
              <a:cubicBezTo>
                <a:pt x="-49330" y="343771"/>
                <a:pt x="291291" y="7745"/>
                <a:pt x="585914" y="0"/>
              </a:cubicBezTo>
              <a:cubicBezTo>
                <a:pt x="717214" y="-11899"/>
                <a:pt x="794082" y="33701"/>
                <a:pt x="932605" y="0"/>
              </a:cubicBezTo>
              <a:cubicBezTo>
                <a:pt x="1071128" y="-33701"/>
                <a:pt x="1291451" y="57432"/>
                <a:pt x="1614033" y="0"/>
              </a:cubicBezTo>
              <a:cubicBezTo>
                <a:pt x="1936615" y="-57432"/>
                <a:pt x="2058050" y="60688"/>
                <a:pt x="2211777" y="0"/>
              </a:cubicBezTo>
              <a:cubicBezTo>
                <a:pt x="2365504" y="-60688"/>
                <a:pt x="2667869" y="85298"/>
                <a:pt x="2976889" y="0"/>
              </a:cubicBezTo>
              <a:cubicBezTo>
                <a:pt x="3285909" y="-85298"/>
                <a:pt x="3415569" y="6174"/>
                <a:pt x="3742001" y="0"/>
              </a:cubicBezTo>
              <a:cubicBezTo>
                <a:pt x="4068433" y="-6174"/>
                <a:pt x="4147017" y="20603"/>
                <a:pt x="4423429" y="0"/>
              </a:cubicBezTo>
              <a:cubicBezTo>
                <a:pt x="4699841" y="-20603"/>
                <a:pt x="4780460" y="4125"/>
                <a:pt x="4937488" y="0"/>
              </a:cubicBezTo>
              <a:cubicBezTo>
                <a:pt x="5094516" y="-4125"/>
                <a:pt x="5182443" y="39620"/>
                <a:pt x="5367864" y="0"/>
              </a:cubicBezTo>
              <a:cubicBezTo>
                <a:pt x="5553285" y="-39620"/>
                <a:pt x="5771074" y="6530"/>
                <a:pt x="5965607" y="0"/>
              </a:cubicBezTo>
              <a:cubicBezTo>
                <a:pt x="6160140" y="-6530"/>
                <a:pt x="6356355" y="56362"/>
                <a:pt x="6479667" y="0"/>
              </a:cubicBezTo>
              <a:cubicBezTo>
                <a:pt x="6602979" y="-56362"/>
                <a:pt x="6781415" y="63843"/>
                <a:pt x="7077411" y="0"/>
              </a:cubicBezTo>
              <a:cubicBezTo>
                <a:pt x="7373407" y="-63843"/>
                <a:pt x="7347536" y="1558"/>
                <a:pt x="7424102" y="0"/>
              </a:cubicBezTo>
              <a:cubicBezTo>
                <a:pt x="7500668" y="-1558"/>
                <a:pt x="7654570" y="16773"/>
                <a:pt x="7770793" y="0"/>
              </a:cubicBezTo>
              <a:cubicBezTo>
                <a:pt x="7887016" y="-16773"/>
                <a:pt x="8431491" y="112358"/>
                <a:pt x="8954326" y="0"/>
              </a:cubicBezTo>
              <a:cubicBezTo>
                <a:pt x="9282931" y="-31161"/>
                <a:pt x="9554363" y="204485"/>
                <a:pt x="9540240" y="585914"/>
              </a:cubicBezTo>
              <a:cubicBezTo>
                <a:pt x="9562922" y="787704"/>
                <a:pt x="9539425" y="1013229"/>
                <a:pt x="9540240" y="1148374"/>
              </a:cubicBezTo>
              <a:cubicBezTo>
                <a:pt x="9541055" y="1283519"/>
                <a:pt x="9482958" y="1555164"/>
                <a:pt x="9540240" y="1663963"/>
              </a:cubicBezTo>
              <a:cubicBezTo>
                <a:pt x="9597522" y="1772762"/>
                <a:pt x="9536977" y="2058348"/>
                <a:pt x="9540240" y="2273294"/>
              </a:cubicBezTo>
              <a:cubicBezTo>
                <a:pt x="9543503" y="2488240"/>
                <a:pt x="9490247" y="2607868"/>
                <a:pt x="9540240" y="2929498"/>
              </a:cubicBezTo>
              <a:cubicBezTo>
                <a:pt x="9584060" y="3250883"/>
                <a:pt x="9296538" y="3539440"/>
                <a:pt x="8954326" y="3515412"/>
              </a:cubicBezTo>
              <a:cubicBezTo>
                <a:pt x="8721823" y="3531300"/>
                <a:pt x="8542241" y="3470594"/>
                <a:pt x="8356582" y="3515412"/>
              </a:cubicBezTo>
              <a:cubicBezTo>
                <a:pt x="8170923" y="3560230"/>
                <a:pt x="8007124" y="3496206"/>
                <a:pt x="7842523" y="3515412"/>
              </a:cubicBezTo>
              <a:cubicBezTo>
                <a:pt x="7677922" y="3534618"/>
                <a:pt x="7406758" y="3499669"/>
                <a:pt x="7161095" y="3515412"/>
              </a:cubicBezTo>
              <a:cubicBezTo>
                <a:pt x="6915432" y="3531155"/>
                <a:pt x="6967841" y="3478331"/>
                <a:pt x="6814404" y="3515412"/>
              </a:cubicBezTo>
              <a:cubicBezTo>
                <a:pt x="6660967" y="3552493"/>
                <a:pt x="6487276" y="3474398"/>
                <a:pt x="6384028" y="3515412"/>
              </a:cubicBezTo>
              <a:cubicBezTo>
                <a:pt x="6280780" y="3556426"/>
                <a:pt x="6080389" y="3483575"/>
                <a:pt x="5786284" y="3515412"/>
              </a:cubicBezTo>
              <a:cubicBezTo>
                <a:pt x="5492179" y="3547249"/>
                <a:pt x="5546730" y="3513218"/>
                <a:pt x="5439593" y="3515412"/>
              </a:cubicBezTo>
              <a:cubicBezTo>
                <a:pt x="5332456" y="3517606"/>
                <a:pt x="5020483" y="3508600"/>
                <a:pt x="4841849" y="3515412"/>
              </a:cubicBezTo>
              <a:cubicBezTo>
                <a:pt x="4663215" y="3522224"/>
                <a:pt x="4638615" y="3492181"/>
                <a:pt x="4495158" y="3515412"/>
              </a:cubicBezTo>
              <a:cubicBezTo>
                <a:pt x="4351701" y="3538643"/>
                <a:pt x="4176853" y="3507738"/>
                <a:pt x="3897414" y="3515412"/>
              </a:cubicBezTo>
              <a:cubicBezTo>
                <a:pt x="3617975" y="3523086"/>
                <a:pt x="3558600" y="3498603"/>
                <a:pt x="3299670" y="3515412"/>
              </a:cubicBezTo>
              <a:cubicBezTo>
                <a:pt x="3040740" y="3532221"/>
                <a:pt x="2791256" y="3458830"/>
                <a:pt x="2618243" y="3515412"/>
              </a:cubicBezTo>
              <a:cubicBezTo>
                <a:pt x="2445230" y="3571994"/>
                <a:pt x="2318770" y="3505592"/>
                <a:pt x="2104183" y="3515412"/>
              </a:cubicBezTo>
              <a:cubicBezTo>
                <a:pt x="1889596" y="3525232"/>
                <a:pt x="1787616" y="3467123"/>
                <a:pt x="1506439" y="3515412"/>
              </a:cubicBezTo>
              <a:cubicBezTo>
                <a:pt x="1225262" y="3563701"/>
                <a:pt x="817901" y="3464960"/>
                <a:pt x="585914" y="3515412"/>
              </a:cubicBezTo>
              <a:cubicBezTo>
                <a:pt x="252945" y="3437617"/>
                <a:pt x="24894" y="3304097"/>
                <a:pt x="0" y="2929498"/>
              </a:cubicBezTo>
              <a:cubicBezTo>
                <a:pt x="-71661" y="2786786"/>
                <a:pt x="11364" y="2603524"/>
                <a:pt x="0" y="2296730"/>
              </a:cubicBezTo>
              <a:cubicBezTo>
                <a:pt x="-11364" y="1989936"/>
                <a:pt x="29079" y="1964796"/>
                <a:pt x="0" y="1757706"/>
              </a:cubicBezTo>
              <a:cubicBezTo>
                <a:pt x="-29079" y="1550616"/>
                <a:pt x="26832" y="1431092"/>
                <a:pt x="0" y="1124938"/>
              </a:cubicBezTo>
              <a:cubicBezTo>
                <a:pt x="-26832" y="818784"/>
                <a:pt x="30543" y="774920"/>
                <a:pt x="0" y="585914"/>
              </a:cubicBezTo>
              <a:close/>
            </a:path>
          </a:pathLst>
        </a:custGeom>
        <a:noFill/>
        <a:ln w="127000">
          <a:prstDash val="sysDot"/>
          <a:extLst>
            <a:ext uri="{C807C97D-BFC1-408E-A445-0C87EB9F89A2}">
              <ask:lineSketchStyleProps xmlns:ask="http://schemas.microsoft.com/office/drawing/2018/sketchyshapes" sd="3453261900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twoCellAnchor editAs="oneCell">
    <xdr:from>
      <xdr:col>5</xdr:col>
      <xdr:colOff>342900</xdr:colOff>
      <xdr:row>148</xdr:row>
      <xdr:rowOff>60960</xdr:rowOff>
    </xdr:from>
    <xdr:to>
      <xdr:col>40</xdr:col>
      <xdr:colOff>355600</xdr:colOff>
      <xdr:row>248</xdr:row>
      <xdr:rowOff>106680</xdr:rowOff>
    </xdr:to>
    <xdr:pic>
      <xdr:nvPicPr>
        <xdr:cNvPr id="21" name="Afbeelding 20">
          <a:extLst>
            <a:ext uri="{FF2B5EF4-FFF2-40B4-BE49-F238E27FC236}">
              <a16:creationId xmlns:a16="http://schemas.microsoft.com/office/drawing/2014/main" id="{BF398030-5752-406D-A4BD-AE75099E1F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25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5760720" y="38610540"/>
          <a:ext cx="21272500" cy="24429720"/>
        </a:xfrm>
        <a:prstGeom prst="rect">
          <a:avLst/>
        </a:prstGeom>
      </xdr:spPr>
    </xdr:pic>
    <xdr:clientData/>
  </xdr:twoCellAnchor>
  <xdr:twoCellAnchor>
    <xdr:from>
      <xdr:col>6</xdr:col>
      <xdr:colOff>21659</xdr:colOff>
      <xdr:row>86</xdr:row>
      <xdr:rowOff>5080</xdr:rowOff>
    </xdr:from>
    <xdr:to>
      <xdr:col>22</xdr:col>
      <xdr:colOff>110559</xdr:colOff>
      <xdr:row>98</xdr:row>
      <xdr:rowOff>30480</xdr:rowOff>
    </xdr:to>
    <xdr:sp macro="" textlink="">
      <xdr:nvSpPr>
        <xdr:cNvPr id="22" name="Rechthoek: afgeronde hoeken 21">
          <a:extLst>
            <a:ext uri="{FF2B5EF4-FFF2-40B4-BE49-F238E27FC236}">
              <a16:creationId xmlns:a16="http://schemas.microsoft.com/office/drawing/2014/main" id="{A7827F88-F1BE-4DB2-AAE1-7DECFDA760F8}"/>
            </a:ext>
          </a:extLst>
        </xdr:cNvPr>
        <xdr:cNvSpPr/>
      </xdr:nvSpPr>
      <xdr:spPr>
        <a:xfrm>
          <a:off x="6033839" y="22766020"/>
          <a:ext cx="9598660" cy="2951480"/>
        </a:xfrm>
        <a:custGeom>
          <a:avLst/>
          <a:gdLst>
            <a:gd name="csX0" fmla="*/ 0 w 9598660"/>
            <a:gd name="csY0" fmla="*/ 491923 h 2951480"/>
            <a:gd name="csX1" fmla="*/ 491923 w 9598660"/>
            <a:gd name="csY1" fmla="*/ 0 h 2951480"/>
            <a:gd name="csX2" fmla="*/ 807800 w 9598660"/>
            <a:gd name="csY2" fmla="*/ 0 h 2951480"/>
            <a:gd name="csX3" fmla="*/ 1468269 w 9598660"/>
            <a:gd name="csY3" fmla="*/ 0 h 2951480"/>
            <a:gd name="csX4" fmla="*/ 2042590 w 9598660"/>
            <a:gd name="csY4" fmla="*/ 0 h 2951480"/>
            <a:gd name="csX5" fmla="*/ 2789207 w 9598660"/>
            <a:gd name="csY5" fmla="*/ 0 h 2951480"/>
            <a:gd name="csX6" fmla="*/ 3535824 w 9598660"/>
            <a:gd name="csY6" fmla="*/ 0 h 2951480"/>
            <a:gd name="csX7" fmla="*/ 4196293 w 9598660"/>
            <a:gd name="csY7" fmla="*/ 0 h 2951480"/>
            <a:gd name="csX8" fmla="*/ 4684466 w 9598660"/>
            <a:gd name="csY8" fmla="*/ 0 h 2951480"/>
            <a:gd name="csX9" fmla="*/ 5086490 w 9598660"/>
            <a:gd name="csY9" fmla="*/ 0 h 2951480"/>
            <a:gd name="csX10" fmla="*/ 5660811 w 9598660"/>
            <a:gd name="csY10" fmla="*/ 0 h 2951480"/>
            <a:gd name="csX11" fmla="*/ 6148984 w 9598660"/>
            <a:gd name="csY11" fmla="*/ 0 h 2951480"/>
            <a:gd name="csX12" fmla="*/ 6723305 w 9598660"/>
            <a:gd name="csY12" fmla="*/ 0 h 2951480"/>
            <a:gd name="csX13" fmla="*/ 7039182 w 9598660"/>
            <a:gd name="csY13" fmla="*/ 0 h 2951480"/>
            <a:gd name="csX14" fmla="*/ 7355058 w 9598660"/>
            <a:gd name="csY14" fmla="*/ 0 h 2951480"/>
            <a:gd name="csX15" fmla="*/ 8015527 w 9598660"/>
            <a:gd name="csY15" fmla="*/ 0 h 2951480"/>
            <a:gd name="csX16" fmla="*/ 8589848 w 9598660"/>
            <a:gd name="csY16" fmla="*/ 0 h 2951480"/>
            <a:gd name="csX17" fmla="*/ 9106737 w 9598660"/>
            <a:gd name="csY17" fmla="*/ 0 h 2951480"/>
            <a:gd name="csX18" fmla="*/ 9598660 w 9598660"/>
            <a:gd name="csY18" fmla="*/ 491923 h 2951480"/>
            <a:gd name="csX19" fmla="*/ 9598660 w 9598660"/>
            <a:gd name="csY19" fmla="*/ 1003508 h 2951480"/>
            <a:gd name="csX20" fmla="*/ 9598660 w 9598660"/>
            <a:gd name="csY20" fmla="*/ 1456064 h 2951480"/>
            <a:gd name="csX21" fmla="*/ 9598660 w 9598660"/>
            <a:gd name="csY21" fmla="*/ 1928296 h 2951480"/>
            <a:gd name="csX22" fmla="*/ 9598660 w 9598660"/>
            <a:gd name="csY22" fmla="*/ 2459557 h 2951480"/>
            <a:gd name="csX23" fmla="*/ 9106737 w 9598660"/>
            <a:gd name="csY23" fmla="*/ 2951480 h 2951480"/>
            <a:gd name="csX24" fmla="*/ 8532416 w 9598660"/>
            <a:gd name="csY24" fmla="*/ 2951480 h 2951480"/>
            <a:gd name="csX25" fmla="*/ 8216540 w 9598660"/>
            <a:gd name="csY25" fmla="*/ 2951480 h 2951480"/>
            <a:gd name="csX26" fmla="*/ 7814515 w 9598660"/>
            <a:gd name="csY26" fmla="*/ 2951480 h 2951480"/>
            <a:gd name="csX27" fmla="*/ 7240194 w 9598660"/>
            <a:gd name="csY27" fmla="*/ 2951480 h 2951480"/>
            <a:gd name="csX28" fmla="*/ 6924317 w 9598660"/>
            <a:gd name="csY28" fmla="*/ 2951480 h 2951480"/>
            <a:gd name="csX29" fmla="*/ 6349997 w 9598660"/>
            <a:gd name="csY29" fmla="*/ 2951480 h 2951480"/>
            <a:gd name="csX30" fmla="*/ 6034120 w 9598660"/>
            <a:gd name="csY30" fmla="*/ 2951480 h 2951480"/>
            <a:gd name="csX31" fmla="*/ 5459799 w 9598660"/>
            <a:gd name="csY31" fmla="*/ 2951480 h 2951480"/>
            <a:gd name="csX32" fmla="*/ 4885478 w 9598660"/>
            <a:gd name="csY32" fmla="*/ 2951480 h 2951480"/>
            <a:gd name="csX33" fmla="*/ 4225009 w 9598660"/>
            <a:gd name="csY33" fmla="*/ 2951480 h 2951480"/>
            <a:gd name="csX34" fmla="*/ 3736836 w 9598660"/>
            <a:gd name="csY34" fmla="*/ 2951480 h 2951480"/>
            <a:gd name="csX35" fmla="*/ 3162515 w 9598660"/>
            <a:gd name="csY35" fmla="*/ 2951480 h 2951480"/>
            <a:gd name="csX36" fmla="*/ 2674343 w 9598660"/>
            <a:gd name="csY36" fmla="*/ 2951480 h 2951480"/>
            <a:gd name="csX37" fmla="*/ 2272318 w 9598660"/>
            <a:gd name="csY37" fmla="*/ 2951480 h 2951480"/>
            <a:gd name="csX38" fmla="*/ 1870293 w 9598660"/>
            <a:gd name="csY38" fmla="*/ 2951480 h 2951480"/>
            <a:gd name="csX39" fmla="*/ 1554417 w 9598660"/>
            <a:gd name="csY39" fmla="*/ 2951480 h 2951480"/>
            <a:gd name="csX40" fmla="*/ 1152392 w 9598660"/>
            <a:gd name="csY40" fmla="*/ 2951480 h 2951480"/>
            <a:gd name="csX41" fmla="*/ 491923 w 9598660"/>
            <a:gd name="csY41" fmla="*/ 2951480 h 2951480"/>
            <a:gd name="csX42" fmla="*/ 0 w 9598660"/>
            <a:gd name="csY42" fmla="*/ 2459557 h 2951480"/>
            <a:gd name="csX43" fmla="*/ 0 w 9598660"/>
            <a:gd name="csY43" fmla="*/ 2007001 h 2951480"/>
            <a:gd name="csX44" fmla="*/ 0 w 9598660"/>
            <a:gd name="csY44" fmla="*/ 1574122 h 2951480"/>
            <a:gd name="csX45" fmla="*/ 0 w 9598660"/>
            <a:gd name="csY45" fmla="*/ 1121566 h 2951480"/>
            <a:gd name="csX46" fmla="*/ 0 w 9598660"/>
            <a:gd name="csY46" fmla="*/ 491923 h 2951480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</a:cxnLst>
          <a:rect l="l" t="t" r="r" b="b"/>
          <a:pathLst>
            <a:path w="9598660" h="2951480" extrusionOk="0">
              <a:moveTo>
                <a:pt x="0" y="491923"/>
              </a:moveTo>
              <a:cubicBezTo>
                <a:pt x="-12878" y="241504"/>
                <a:pt x="242122" y="5850"/>
                <a:pt x="491923" y="0"/>
              </a:cubicBezTo>
              <a:cubicBezTo>
                <a:pt x="572130" y="-2988"/>
                <a:pt x="660014" y="35093"/>
                <a:pt x="807800" y="0"/>
              </a:cubicBezTo>
              <a:cubicBezTo>
                <a:pt x="955586" y="-35093"/>
                <a:pt x="1184452" y="25240"/>
                <a:pt x="1468269" y="0"/>
              </a:cubicBezTo>
              <a:cubicBezTo>
                <a:pt x="1752086" y="-25240"/>
                <a:pt x="1809978" y="8058"/>
                <a:pt x="2042590" y="0"/>
              </a:cubicBezTo>
              <a:cubicBezTo>
                <a:pt x="2275202" y="-8058"/>
                <a:pt x="2538731" y="81059"/>
                <a:pt x="2789207" y="0"/>
              </a:cubicBezTo>
              <a:cubicBezTo>
                <a:pt x="3039683" y="-81059"/>
                <a:pt x="3369869" y="56674"/>
                <a:pt x="3535824" y="0"/>
              </a:cubicBezTo>
              <a:cubicBezTo>
                <a:pt x="3701779" y="-56674"/>
                <a:pt x="4038797" y="36206"/>
                <a:pt x="4196293" y="0"/>
              </a:cubicBezTo>
              <a:cubicBezTo>
                <a:pt x="4353789" y="-36206"/>
                <a:pt x="4557800" y="49440"/>
                <a:pt x="4684466" y="0"/>
              </a:cubicBezTo>
              <a:cubicBezTo>
                <a:pt x="4811132" y="-49440"/>
                <a:pt x="4886170" y="44847"/>
                <a:pt x="5086490" y="0"/>
              </a:cubicBezTo>
              <a:cubicBezTo>
                <a:pt x="5286810" y="-44847"/>
                <a:pt x="5381995" y="3181"/>
                <a:pt x="5660811" y="0"/>
              </a:cubicBezTo>
              <a:cubicBezTo>
                <a:pt x="5939627" y="-3181"/>
                <a:pt x="5945969" y="18957"/>
                <a:pt x="6148984" y="0"/>
              </a:cubicBezTo>
              <a:cubicBezTo>
                <a:pt x="6351999" y="-18957"/>
                <a:pt x="6565247" y="51950"/>
                <a:pt x="6723305" y="0"/>
              </a:cubicBezTo>
              <a:cubicBezTo>
                <a:pt x="6881363" y="-51950"/>
                <a:pt x="6914447" y="22517"/>
                <a:pt x="7039182" y="0"/>
              </a:cubicBezTo>
              <a:cubicBezTo>
                <a:pt x="7163917" y="-22517"/>
                <a:pt x="7206200" y="32564"/>
                <a:pt x="7355058" y="0"/>
              </a:cubicBezTo>
              <a:cubicBezTo>
                <a:pt x="7503916" y="-32564"/>
                <a:pt x="7767435" y="5961"/>
                <a:pt x="8015527" y="0"/>
              </a:cubicBezTo>
              <a:cubicBezTo>
                <a:pt x="8263619" y="-5961"/>
                <a:pt x="8418370" y="68568"/>
                <a:pt x="8589848" y="0"/>
              </a:cubicBezTo>
              <a:cubicBezTo>
                <a:pt x="8761326" y="-68568"/>
                <a:pt x="8940620" y="55793"/>
                <a:pt x="9106737" y="0"/>
              </a:cubicBezTo>
              <a:cubicBezTo>
                <a:pt x="9337546" y="-17963"/>
                <a:pt x="9639528" y="198238"/>
                <a:pt x="9598660" y="491923"/>
              </a:cubicBezTo>
              <a:cubicBezTo>
                <a:pt x="9654104" y="620392"/>
                <a:pt x="9573689" y="811765"/>
                <a:pt x="9598660" y="1003508"/>
              </a:cubicBezTo>
              <a:cubicBezTo>
                <a:pt x="9623631" y="1195252"/>
                <a:pt x="9548320" y="1246374"/>
                <a:pt x="9598660" y="1456064"/>
              </a:cubicBezTo>
              <a:cubicBezTo>
                <a:pt x="9649000" y="1665754"/>
                <a:pt x="9542204" y="1727930"/>
                <a:pt x="9598660" y="1928296"/>
              </a:cubicBezTo>
              <a:cubicBezTo>
                <a:pt x="9655116" y="2128662"/>
                <a:pt x="9567238" y="2278850"/>
                <a:pt x="9598660" y="2459557"/>
              </a:cubicBezTo>
              <a:cubicBezTo>
                <a:pt x="9639432" y="2754044"/>
                <a:pt x="9342573" y="2882815"/>
                <a:pt x="9106737" y="2951480"/>
              </a:cubicBezTo>
              <a:cubicBezTo>
                <a:pt x="8863326" y="2963351"/>
                <a:pt x="8793096" y="2890423"/>
                <a:pt x="8532416" y="2951480"/>
              </a:cubicBezTo>
              <a:cubicBezTo>
                <a:pt x="8271736" y="3012537"/>
                <a:pt x="8369473" y="2932020"/>
                <a:pt x="8216540" y="2951480"/>
              </a:cubicBezTo>
              <a:cubicBezTo>
                <a:pt x="8063607" y="2970940"/>
                <a:pt x="8001737" y="2915154"/>
                <a:pt x="7814515" y="2951480"/>
              </a:cubicBezTo>
              <a:cubicBezTo>
                <a:pt x="7627294" y="2987806"/>
                <a:pt x="7364944" y="2907413"/>
                <a:pt x="7240194" y="2951480"/>
              </a:cubicBezTo>
              <a:cubicBezTo>
                <a:pt x="7115444" y="2995547"/>
                <a:pt x="7068089" y="2938499"/>
                <a:pt x="6924317" y="2951480"/>
              </a:cubicBezTo>
              <a:cubicBezTo>
                <a:pt x="6780545" y="2964461"/>
                <a:pt x="6529772" y="2913691"/>
                <a:pt x="6349997" y="2951480"/>
              </a:cubicBezTo>
              <a:cubicBezTo>
                <a:pt x="6170222" y="2989269"/>
                <a:pt x="6130050" y="2925265"/>
                <a:pt x="6034120" y="2951480"/>
              </a:cubicBezTo>
              <a:cubicBezTo>
                <a:pt x="5938190" y="2977695"/>
                <a:pt x="5619196" y="2946562"/>
                <a:pt x="5459799" y="2951480"/>
              </a:cubicBezTo>
              <a:cubicBezTo>
                <a:pt x="5300402" y="2956398"/>
                <a:pt x="5028237" y="2932940"/>
                <a:pt x="4885478" y="2951480"/>
              </a:cubicBezTo>
              <a:cubicBezTo>
                <a:pt x="4742719" y="2970020"/>
                <a:pt x="4546342" y="2918726"/>
                <a:pt x="4225009" y="2951480"/>
              </a:cubicBezTo>
              <a:cubicBezTo>
                <a:pt x="3903676" y="2984234"/>
                <a:pt x="3849345" y="2928996"/>
                <a:pt x="3736836" y="2951480"/>
              </a:cubicBezTo>
              <a:cubicBezTo>
                <a:pt x="3624327" y="2973964"/>
                <a:pt x="3376900" y="2925636"/>
                <a:pt x="3162515" y="2951480"/>
              </a:cubicBezTo>
              <a:cubicBezTo>
                <a:pt x="2948130" y="2977324"/>
                <a:pt x="2905850" y="2943868"/>
                <a:pt x="2674343" y="2951480"/>
              </a:cubicBezTo>
              <a:cubicBezTo>
                <a:pt x="2442836" y="2959092"/>
                <a:pt x="2469297" y="2947778"/>
                <a:pt x="2272318" y="2951480"/>
              </a:cubicBezTo>
              <a:cubicBezTo>
                <a:pt x="2075340" y="2955182"/>
                <a:pt x="2011846" y="2905003"/>
                <a:pt x="1870293" y="2951480"/>
              </a:cubicBezTo>
              <a:cubicBezTo>
                <a:pt x="1728740" y="2997957"/>
                <a:pt x="1707773" y="2919406"/>
                <a:pt x="1554417" y="2951480"/>
              </a:cubicBezTo>
              <a:cubicBezTo>
                <a:pt x="1401061" y="2983554"/>
                <a:pt x="1246044" y="2910992"/>
                <a:pt x="1152392" y="2951480"/>
              </a:cubicBezTo>
              <a:cubicBezTo>
                <a:pt x="1058741" y="2991968"/>
                <a:pt x="769814" y="2906190"/>
                <a:pt x="491923" y="2951480"/>
              </a:cubicBezTo>
              <a:cubicBezTo>
                <a:pt x="222896" y="2989041"/>
                <a:pt x="-65057" y="2695260"/>
                <a:pt x="0" y="2459557"/>
              </a:cubicBezTo>
              <a:cubicBezTo>
                <a:pt x="-35093" y="2270583"/>
                <a:pt x="16145" y="2100895"/>
                <a:pt x="0" y="2007001"/>
              </a:cubicBezTo>
              <a:cubicBezTo>
                <a:pt x="-16145" y="1913107"/>
                <a:pt x="32850" y="1710673"/>
                <a:pt x="0" y="1574122"/>
              </a:cubicBezTo>
              <a:cubicBezTo>
                <a:pt x="-32850" y="1437571"/>
                <a:pt x="5724" y="1326673"/>
                <a:pt x="0" y="1121566"/>
              </a:cubicBezTo>
              <a:cubicBezTo>
                <a:pt x="-5724" y="916459"/>
                <a:pt x="23608" y="660749"/>
                <a:pt x="0" y="491923"/>
              </a:cubicBezTo>
              <a:close/>
            </a:path>
          </a:pathLst>
        </a:custGeom>
        <a:noFill/>
        <a:ln w="127000" cmpd="dbl">
          <a:solidFill>
            <a:srgbClr val="66FF33"/>
          </a:solidFill>
          <a:prstDash val="solid"/>
          <a:extLst>
            <a:ext uri="{C807C97D-BFC1-408E-A445-0C87EB9F89A2}">
              <ask:lineSketchStyleProps xmlns:ask="http://schemas.microsoft.com/office/drawing/2018/sketchyshapes" sd="3453261900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oneCellAnchor>
    <xdr:from>
      <xdr:col>6</xdr:col>
      <xdr:colOff>268038</xdr:colOff>
      <xdr:row>86</xdr:row>
      <xdr:rowOff>35559</xdr:rowOff>
    </xdr:from>
    <xdr:ext cx="4532562" cy="779782"/>
    <xdr:sp macro="" textlink="">
      <xdr:nvSpPr>
        <xdr:cNvPr id="23" name="Tekstvak 22">
          <a:extLst>
            <a:ext uri="{FF2B5EF4-FFF2-40B4-BE49-F238E27FC236}">
              <a16:creationId xmlns:a16="http://schemas.microsoft.com/office/drawing/2014/main" id="{82B8EA88-33E8-44E2-A7E2-D123E228D142}"/>
            </a:ext>
          </a:extLst>
        </xdr:cNvPr>
        <xdr:cNvSpPr txBox="1"/>
      </xdr:nvSpPr>
      <xdr:spPr>
        <a:xfrm>
          <a:off x="6280218" y="22796499"/>
          <a:ext cx="4532562" cy="7797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3600" baseline="0">
              <a:latin typeface="Aptos Slab ExtraBold" panose="020B0004020202020204" pitchFamily="34" charset="0"/>
            </a:rPr>
            <a:t>Hier ben ik trots op:</a:t>
          </a:r>
        </a:p>
        <a:p>
          <a:endParaRPr lang="nl-NL" sz="3600">
            <a:latin typeface="Aptos Slab ExtraBold" panose="020B0004020202020204" pitchFamily="34" charset="0"/>
          </a:endParaRPr>
        </a:p>
      </xdr:txBody>
    </xdr:sp>
    <xdr:clientData/>
  </xdr:oneCellAnchor>
  <xdr:twoCellAnchor>
    <xdr:from>
      <xdr:col>6</xdr:col>
      <xdr:colOff>0</xdr:colOff>
      <xdr:row>32</xdr:row>
      <xdr:rowOff>0</xdr:rowOff>
    </xdr:from>
    <xdr:to>
      <xdr:col>20</xdr:col>
      <xdr:colOff>304799</xdr:colOff>
      <xdr:row>57</xdr:row>
      <xdr:rowOff>198120</xdr:rowOff>
    </xdr:to>
    <xdr:sp macro="" textlink="">
      <xdr:nvSpPr>
        <xdr:cNvPr id="24" name="Rechthoek 23">
          <a:extLst>
            <a:ext uri="{FF2B5EF4-FFF2-40B4-BE49-F238E27FC236}">
              <a16:creationId xmlns:a16="http://schemas.microsoft.com/office/drawing/2014/main" id="{C174F584-3277-49F7-A2C4-37DCCC74DE7F}"/>
            </a:ext>
          </a:extLst>
        </xdr:cNvPr>
        <xdr:cNvSpPr/>
      </xdr:nvSpPr>
      <xdr:spPr>
        <a:xfrm>
          <a:off x="6012180" y="9685020"/>
          <a:ext cx="8625839" cy="6202680"/>
        </a:xfrm>
        <a:custGeom>
          <a:avLst/>
          <a:gdLst>
            <a:gd name="csX0" fmla="*/ 0 w 8625839"/>
            <a:gd name="csY0" fmla="*/ 0 h 6202680"/>
            <a:gd name="csX1" fmla="*/ 316281 w 8625839"/>
            <a:gd name="csY1" fmla="*/ 0 h 6202680"/>
            <a:gd name="csX2" fmla="*/ 632562 w 8625839"/>
            <a:gd name="csY2" fmla="*/ 0 h 6202680"/>
            <a:gd name="csX3" fmla="*/ 1035101 w 8625839"/>
            <a:gd name="csY3" fmla="*/ 0 h 6202680"/>
            <a:gd name="csX4" fmla="*/ 1351381 w 8625839"/>
            <a:gd name="csY4" fmla="*/ 0 h 6202680"/>
            <a:gd name="csX5" fmla="*/ 1926437 w 8625839"/>
            <a:gd name="csY5" fmla="*/ 0 h 6202680"/>
            <a:gd name="csX6" fmla="*/ 2242718 w 8625839"/>
            <a:gd name="csY6" fmla="*/ 0 h 6202680"/>
            <a:gd name="csX7" fmla="*/ 2645257 w 8625839"/>
            <a:gd name="csY7" fmla="*/ 0 h 6202680"/>
            <a:gd name="csX8" fmla="*/ 3220313 w 8625839"/>
            <a:gd name="csY8" fmla="*/ 0 h 6202680"/>
            <a:gd name="csX9" fmla="*/ 3622852 w 8625839"/>
            <a:gd name="csY9" fmla="*/ 0 h 6202680"/>
            <a:gd name="csX10" fmla="*/ 3939133 w 8625839"/>
            <a:gd name="csY10" fmla="*/ 0 h 6202680"/>
            <a:gd name="csX11" fmla="*/ 4600447 w 8625839"/>
            <a:gd name="csY11" fmla="*/ 0 h 6202680"/>
            <a:gd name="csX12" fmla="*/ 5261762 w 8625839"/>
            <a:gd name="csY12" fmla="*/ 0 h 6202680"/>
            <a:gd name="csX13" fmla="*/ 5750559 w 8625839"/>
            <a:gd name="csY13" fmla="*/ 0 h 6202680"/>
            <a:gd name="csX14" fmla="*/ 6498132 w 8625839"/>
            <a:gd name="csY14" fmla="*/ 0 h 6202680"/>
            <a:gd name="csX15" fmla="*/ 7073188 w 8625839"/>
            <a:gd name="csY15" fmla="*/ 0 h 6202680"/>
            <a:gd name="csX16" fmla="*/ 7475727 w 8625839"/>
            <a:gd name="csY16" fmla="*/ 0 h 6202680"/>
            <a:gd name="csX17" fmla="*/ 8050783 w 8625839"/>
            <a:gd name="csY17" fmla="*/ 0 h 6202680"/>
            <a:gd name="csX18" fmla="*/ 8625839 w 8625839"/>
            <a:gd name="csY18" fmla="*/ 0 h 6202680"/>
            <a:gd name="csX19" fmla="*/ 8625839 w 8625839"/>
            <a:gd name="csY19" fmla="*/ 439826 h 6202680"/>
            <a:gd name="csX20" fmla="*/ 8625839 w 8625839"/>
            <a:gd name="csY20" fmla="*/ 1127760 h 6202680"/>
            <a:gd name="csX21" fmla="*/ 8625839 w 8625839"/>
            <a:gd name="csY21" fmla="*/ 1567586 h 6202680"/>
            <a:gd name="csX22" fmla="*/ 8625839 w 8625839"/>
            <a:gd name="csY22" fmla="*/ 1945386 h 6202680"/>
            <a:gd name="csX23" fmla="*/ 8625839 w 8625839"/>
            <a:gd name="csY23" fmla="*/ 2633320 h 6202680"/>
            <a:gd name="csX24" fmla="*/ 8625839 w 8625839"/>
            <a:gd name="csY24" fmla="*/ 3259226 h 6202680"/>
            <a:gd name="csX25" fmla="*/ 8625839 w 8625839"/>
            <a:gd name="csY25" fmla="*/ 3885133 h 6202680"/>
            <a:gd name="csX26" fmla="*/ 8625839 w 8625839"/>
            <a:gd name="csY26" fmla="*/ 4324960 h 6202680"/>
            <a:gd name="csX27" fmla="*/ 8625839 w 8625839"/>
            <a:gd name="csY27" fmla="*/ 4764786 h 6202680"/>
            <a:gd name="csX28" fmla="*/ 8625839 w 8625839"/>
            <a:gd name="csY28" fmla="*/ 5390693 h 6202680"/>
            <a:gd name="csX29" fmla="*/ 8625839 w 8625839"/>
            <a:gd name="csY29" fmla="*/ 6202680 h 6202680"/>
            <a:gd name="csX30" fmla="*/ 8309558 w 8625839"/>
            <a:gd name="csY30" fmla="*/ 6202680 h 6202680"/>
            <a:gd name="csX31" fmla="*/ 7907019 w 8625839"/>
            <a:gd name="csY31" fmla="*/ 6202680 h 6202680"/>
            <a:gd name="csX32" fmla="*/ 7504480 w 8625839"/>
            <a:gd name="csY32" fmla="*/ 6202680 h 6202680"/>
            <a:gd name="csX33" fmla="*/ 7101941 w 8625839"/>
            <a:gd name="csY33" fmla="*/ 6202680 h 6202680"/>
            <a:gd name="csX34" fmla="*/ 6354368 w 8625839"/>
            <a:gd name="csY34" fmla="*/ 6202680 h 6202680"/>
            <a:gd name="csX35" fmla="*/ 6038087 w 8625839"/>
            <a:gd name="csY35" fmla="*/ 6202680 h 6202680"/>
            <a:gd name="csX36" fmla="*/ 5290515 w 8625839"/>
            <a:gd name="csY36" fmla="*/ 6202680 h 6202680"/>
            <a:gd name="csX37" fmla="*/ 4542942 w 8625839"/>
            <a:gd name="csY37" fmla="*/ 6202680 h 6202680"/>
            <a:gd name="csX38" fmla="*/ 3795369 w 8625839"/>
            <a:gd name="csY38" fmla="*/ 6202680 h 6202680"/>
            <a:gd name="csX39" fmla="*/ 3479088 w 8625839"/>
            <a:gd name="csY39" fmla="*/ 6202680 h 6202680"/>
            <a:gd name="csX40" fmla="*/ 2731516 w 8625839"/>
            <a:gd name="csY40" fmla="*/ 6202680 h 6202680"/>
            <a:gd name="csX41" fmla="*/ 2242718 w 8625839"/>
            <a:gd name="csY41" fmla="*/ 6202680 h 6202680"/>
            <a:gd name="csX42" fmla="*/ 1753921 w 8625839"/>
            <a:gd name="csY42" fmla="*/ 6202680 h 6202680"/>
            <a:gd name="csX43" fmla="*/ 1265123 w 8625839"/>
            <a:gd name="csY43" fmla="*/ 6202680 h 6202680"/>
            <a:gd name="csX44" fmla="*/ 690067 w 8625839"/>
            <a:gd name="csY44" fmla="*/ 6202680 h 6202680"/>
            <a:gd name="csX45" fmla="*/ 0 w 8625839"/>
            <a:gd name="csY45" fmla="*/ 6202680 h 6202680"/>
            <a:gd name="csX46" fmla="*/ 0 w 8625839"/>
            <a:gd name="csY46" fmla="*/ 5514746 h 6202680"/>
            <a:gd name="csX47" fmla="*/ 0 w 8625839"/>
            <a:gd name="csY47" fmla="*/ 5012893 h 6202680"/>
            <a:gd name="csX48" fmla="*/ 0 w 8625839"/>
            <a:gd name="csY48" fmla="*/ 4635094 h 6202680"/>
            <a:gd name="csX49" fmla="*/ 0 w 8625839"/>
            <a:gd name="csY49" fmla="*/ 4071214 h 6202680"/>
            <a:gd name="csX50" fmla="*/ 0 w 8625839"/>
            <a:gd name="csY50" fmla="*/ 3507334 h 6202680"/>
            <a:gd name="csX51" fmla="*/ 0 w 8625839"/>
            <a:gd name="csY51" fmla="*/ 2881427 h 6202680"/>
            <a:gd name="csX52" fmla="*/ 0 w 8625839"/>
            <a:gd name="csY52" fmla="*/ 2379574 h 6202680"/>
            <a:gd name="csX53" fmla="*/ 0 w 8625839"/>
            <a:gd name="csY53" fmla="*/ 1753667 h 6202680"/>
            <a:gd name="csX54" fmla="*/ 0 w 8625839"/>
            <a:gd name="csY54" fmla="*/ 1251814 h 6202680"/>
            <a:gd name="csX55" fmla="*/ 0 w 8625839"/>
            <a:gd name="csY55" fmla="*/ 625907 h 6202680"/>
            <a:gd name="csX56" fmla="*/ 0 w 8625839"/>
            <a:gd name="csY56" fmla="*/ 0 h 6202680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  <a:cxn ang="0">
              <a:pos x="csX47" y="csY47"/>
            </a:cxn>
            <a:cxn ang="0">
              <a:pos x="csX48" y="csY48"/>
            </a:cxn>
            <a:cxn ang="0">
              <a:pos x="csX49" y="csY49"/>
            </a:cxn>
            <a:cxn ang="0">
              <a:pos x="csX50" y="csY50"/>
            </a:cxn>
            <a:cxn ang="0">
              <a:pos x="csX51" y="csY51"/>
            </a:cxn>
            <a:cxn ang="0">
              <a:pos x="csX52" y="csY52"/>
            </a:cxn>
            <a:cxn ang="0">
              <a:pos x="csX53" y="csY53"/>
            </a:cxn>
            <a:cxn ang="0">
              <a:pos x="csX54" y="csY54"/>
            </a:cxn>
            <a:cxn ang="0">
              <a:pos x="csX55" y="csY55"/>
            </a:cxn>
            <a:cxn ang="0">
              <a:pos x="csX56" y="csY56"/>
            </a:cxn>
          </a:cxnLst>
          <a:rect l="l" t="t" r="r" b="b"/>
          <a:pathLst>
            <a:path w="8625839" h="6202680" extrusionOk="0">
              <a:moveTo>
                <a:pt x="0" y="0"/>
              </a:moveTo>
              <a:cubicBezTo>
                <a:pt x="137307" y="-18219"/>
                <a:pt x="228325" y="16135"/>
                <a:pt x="316281" y="0"/>
              </a:cubicBezTo>
              <a:cubicBezTo>
                <a:pt x="404237" y="-16135"/>
                <a:pt x="557237" y="30040"/>
                <a:pt x="632562" y="0"/>
              </a:cubicBezTo>
              <a:cubicBezTo>
                <a:pt x="707887" y="-30040"/>
                <a:pt x="949181" y="1600"/>
                <a:pt x="1035101" y="0"/>
              </a:cubicBezTo>
              <a:cubicBezTo>
                <a:pt x="1121021" y="-1600"/>
                <a:pt x="1216803" y="20921"/>
                <a:pt x="1351381" y="0"/>
              </a:cubicBezTo>
              <a:cubicBezTo>
                <a:pt x="1485959" y="-20921"/>
                <a:pt x="1709315" y="43483"/>
                <a:pt x="1926437" y="0"/>
              </a:cubicBezTo>
              <a:cubicBezTo>
                <a:pt x="2143559" y="-43483"/>
                <a:pt x="2164346" y="1584"/>
                <a:pt x="2242718" y="0"/>
              </a:cubicBezTo>
              <a:cubicBezTo>
                <a:pt x="2321090" y="-1584"/>
                <a:pt x="2547814" y="44994"/>
                <a:pt x="2645257" y="0"/>
              </a:cubicBezTo>
              <a:cubicBezTo>
                <a:pt x="2742700" y="-44994"/>
                <a:pt x="3069650" y="17300"/>
                <a:pt x="3220313" y="0"/>
              </a:cubicBezTo>
              <a:cubicBezTo>
                <a:pt x="3370976" y="-17300"/>
                <a:pt x="3531568" y="13956"/>
                <a:pt x="3622852" y="0"/>
              </a:cubicBezTo>
              <a:cubicBezTo>
                <a:pt x="3714136" y="-13956"/>
                <a:pt x="3862392" y="13926"/>
                <a:pt x="3939133" y="0"/>
              </a:cubicBezTo>
              <a:cubicBezTo>
                <a:pt x="4015874" y="-13926"/>
                <a:pt x="4339089" y="77479"/>
                <a:pt x="4600447" y="0"/>
              </a:cubicBezTo>
              <a:cubicBezTo>
                <a:pt x="4861805" y="-77479"/>
                <a:pt x="4993179" y="51204"/>
                <a:pt x="5261762" y="0"/>
              </a:cubicBezTo>
              <a:cubicBezTo>
                <a:pt x="5530346" y="-51204"/>
                <a:pt x="5522429" y="32177"/>
                <a:pt x="5750559" y="0"/>
              </a:cubicBezTo>
              <a:cubicBezTo>
                <a:pt x="5978689" y="-32177"/>
                <a:pt x="6305175" y="82789"/>
                <a:pt x="6498132" y="0"/>
              </a:cubicBezTo>
              <a:cubicBezTo>
                <a:pt x="6691089" y="-82789"/>
                <a:pt x="6845835" y="65341"/>
                <a:pt x="7073188" y="0"/>
              </a:cubicBezTo>
              <a:cubicBezTo>
                <a:pt x="7300541" y="-65341"/>
                <a:pt x="7365232" y="30471"/>
                <a:pt x="7475727" y="0"/>
              </a:cubicBezTo>
              <a:cubicBezTo>
                <a:pt x="7586222" y="-30471"/>
                <a:pt x="7795007" y="39860"/>
                <a:pt x="8050783" y="0"/>
              </a:cubicBezTo>
              <a:cubicBezTo>
                <a:pt x="8306559" y="-39860"/>
                <a:pt x="8492542" y="14481"/>
                <a:pt x="8625839" y="0"/>
              </a:cubicBezTo>
              <a:cubicBezTo>
                <a:pt x="8642606" y="178582"/>
                <a:pt x="8613934" y="338672"/>
                <a:pt x="8625839" y="439826"/>
              </a:cubicBezTo>
              <a:cubicBezTo>
                <a:pt x="8637744" y="540980"/>
                <a:pt x="8543978" y="914816"/>
                <a:pt x="8625839" y="1127760"/>
              </a:cubicBezTo>
              <a:cubicBezTo>
                <a:pt x="8707700" y="1340704"/>
                <a:pt x="8614550" y="1371687"/>
                <a:pt x="8625839" y="1567586"/>
              </a:cubicBezTo>
              <a:cubicBezTo>
                <a:pt x="8637128" y="1763485"/>
                <a:pt x="8622290" y="1757465"/>
                <a:pt x="8625839" y="1945386"/>
              </a:cubicBezTo>
              <a:cubicBezTo>
                <a:pt x="8629388" y="2133307"/>
                <a:pt x="8547939" y="2351186"/>
                <a:pt x="8625839" y="2633320"/>
              </a:cubicBezTo>
              <a:cubicBezTo>
                <a:pt x="8703739" y="2915454"/>
                <a:pt x="8615606" y="3041873"/>
                <a:pt x="8625839" y="3259226"/>
              </a:cubicBezTo>
              <a:cubicBezTo>
                <a:pt x="8636072" y="3476579"/>
                <a:pt x="8589424" y="3584687"/>
                <a:pt x="8625839" y="3885133"/>
              </a:cubicBezTo>
              <a:cubicBezTo>
                <a:pt x="8662254" y="4185579"/>
                <a:pt x="8576247" y="4183764"/>
                <a:pt x="8625839" y="4324960"/>
              </a:cubicBezTo>
              <a:cubicBezTo>
                <a:pt x="8675431" y="4466156"/>
                <a:pt x="8590685" y="4567797"/>
                <a:pt x="8625839" y="4764786"/>
              </a:cubicBezTo>
              <a:cubicBezTo>
                <a:pt x="8660993" y="4961775"/>
                <a:pt x="8590921" y="5239095"/>
                <a:pt x="8625839" y="5390693"/>
              </a:cubicBezTo>
              <a:cubicBezTo>
                <a:pt x="8660757" y="5542291"/>
                <a:pt x="8573505" y="6005137"/>
                <a:pt x="8625839" y="6202680"/>
              </a:cubicBezTo>
              <a:cubicBezTo>
                <a:pt x="8544606" y="6211929"/>
                <a:pt x="8388166" y="6199178"/>
                <a:pt x="8309558" y="6202680"/>
              </a:cubicBezTo>
              <a:cubicBezTo>
                <a:pt x="8230950" y="6206182"/>
                <a:pt x="8008915" y="6162935"/>
                <a:pt x="7907019" y="6202680"/>
              </a:cubicBezTo>
              <a:cubicBezTo>
                <a:pt x="7805123" y="6242425"/>
                <a:pt x="7647711" y="6154651"/>
                <a:pt x="7504480" y="6202680"/>
              </a:cubicBezTo>
              <a:cubicBezTo>
                <a:pt x="7361249" y="6250709"/>
                <a:pt x="7189665" y="6195537"/>
                <a:pt x="7101941" y="6202680"/>
              </a:cubicBezTo>
              <a:cubicBezTo>
                <a:pt x="7014217" y="6209823"/>
                <a:pt x="6566261" y="6162464"/>
                <a:pt x="6354368" y="6202680"/>
              </a:cubicBezTo>
              <a:cubicBezTo>
                <a:pt x="6142475" y="6242896"/>
                <a:pt x="6145605" y="6170156"/>
                <a:pt x="6038087" y="6202680"/>
              </a:cubicBezTo>
              <a:cubicBezTo>
                <a:pt x="5930569" y="6235204"/>
                <a:pt x="5461293" y="6130072"/>
                <a:pt x="5290515" y="6202680"/>
              </a:cubicBezTo>
              <a:cubicBezTo>
                <a:pt x="5119737" y="6275288"/>
                <a:pt x="4705475" y="6178773"/>
                <a:pt x="4542942" y="6202680"/>
              </a:cubicBezTo>
              <a:cubicBezTo>
                <a:pt x="4380409" y="6226587"/>
                <a:pt x="4024721" y="6189277"/>
                <a:pt x="3795369" y="6202680"/>
              </a:cubicBezTo>
              <a:cubicBezTo>
                <a:pt x="3566017" y="6216083"/>
                <a:pt x="3636533" y="6168326"/>
                <a:pt x="3479088" y="6202680"/>
              </a:cubicBezTo>
              <a:cubicBezTo>
                <a:pt x="3321643" y="6237034"/>
                <a:pt x="2993877" y="6113542"/>
                <a:pt x="2731516" y="6202680"/>
              </a:cubicBezTo>
              <a:cubicBezTo>
                <a:pt x="2469155" y="6291818"/>
                <a:pt x="2344814" y="6154976"/>
                <a:pt x="2242718" y="6202680"/>
              </a:cubicBezTo>
              <a:cubicBezTo>
                <a:pt x="2140622" y="6250384"/>
                <a:pt x="1965140" y="6144849"/>
                <a:pt x="1753921" y="6202680"/>
              </a:cubicBezTo>
              <a:cubicBezTo>
                <a:pt x="1542702" y="6260511"/>
                <a:pt x="1374429" y="6158849"/>
                <a:pt x="1265123" y="6202680"/>
              </a:cubicBezTo>
              <a:cubicBezTo>
                <a:pt x="1155817" y="6246511"/>
                <a:pt x="895561" y="6184277"/>
                <a:pt x="690067" y="6202680"/>
              </a:cubicBezTo>
              <a:cubicBezTo>
                <a:pt x="484573" y="6221083"/>
                <a:pt x="271684" y="6185353"/>
                <a:pt x="0" y="6202680"/>
              </a:cubicBezTo>
              <a:cubicBezTo>
                <a:pt x="-14415" y="6042789"/>
                <a:pt x="15163" y="5841370"/>
                <a:pt x="0" y="5514746"/>
              </a:cubicBezTo>
              <a:cubicBezTo>
                <a:pt x="-15163" y="5188122"/>
                <a:pt x="38946" y="5232865"/>
                <a:pt x="0" y="5012893"/>
              </a:cubicBezTo>
              <a:cubicBezTo>
                <a:pt x="-38946" y="4792921"/>
                <a:pt x="13116" y="4796611"/>
                <a:pt x="0" y="4635094"/>
              </a:cubicBezTo>
              <a:cubicBezTo>
                <a:pt x="-13116" y="4473577"/>
                <a:pt x="49663" y="4203406"/>
                <a:pt x="0" y="4071214"/>
              </a:cubicBezTo>
              <a:cubicBezTo>
                <a:pt x="-49663" y="3939022"/>
                <a:pt x="2791" y="3668650"/>
                <a:pt x="0" y="3507334"/>
              </a:cubicBezTo>
              <a:cubicBezTo>
                <a:pt x="-2791" y="3346018"/>
                <a:pt x="49350" y="3019266"/>
                <a:pt x="0" y="2881427"/>
              </a:cubicBezTo>
              <a:cubicBezTo>
                <a:pt x="-49350" y="2743588"/>
                <a:pt x="53717" y="2560331"/>
                <a:pt x="0" y="2379574"/>
              </a:cubicBezTo>
              <a:cubicBezTo>
                <a:pt x="-53717" y="2198817"/>
                <a:pt x="22592" y="2059643"/>
                <a:pt x="0" y="1753667"/>
              </a:cubicBezTo>
              <a:cubicBezTo>
                <a:pt x="-22592" y="1447691"/>
                <a:pt x="57542" y="1463860"/>
                <a:pt x="0" y="1251814"/>
              </a:cubicBezTo>
              <a:cubicBezTo>
                <a:pt x="-57542" y="1039768"/>
                <a:pt x="52869" y="836272"/>
                <a:pt x="0" y="625907"/>
              </a:cubicBezTo>
              <a:cubicBezTo>
                <a:pt x="-52869" y="415542"/>
                <a:pt x="74207" y="161876"/>
                <a:pt x="0" y="0"/>
              </a:cubicBezTo>
              <a:close/>
            </a:path>
          </a:pathLst>
        </a:custGeom>
        <a:noFill/>
        <a:ln w="127000" cmpd="thickThin">
          <a:solidFill>
            <a:srgbClr val="FF0000"/>
          </a:solidFill>
          <a:extLst>
            <a:ext uri="{C807C97D-BFC1-408E-A445-0C87EB9F89A2}">
              <ask:lineSketchStyleProps xmlns:ask="http://schemas.microsoft.com/office/drawing/2018/sketchyshapes" sd="2737183560">
                <a:prstGeom prst="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oneCellAnchor>
    <xdr:from>
      <xdr:col>18</xdr:col>
      <xdr:colOff>366273</xdr:colOff>
      <xdr:row>33</xdr:row>
      <xdr:rowOff>167644</xdr:rowOff>
    </xdr:from>
    <xdr:ext cx="763960" cy="5669279"/>
    <xdr:sp macro="" textlink="">
      <xdr:nvSpPr>
        <xdr:cNvPr id="25" name="Tekstvak 24">
          <a:extLst>
            <a:ext uri="{FF2B5EF4-FFF2-40B4-BE49-F238E27FC236}">
              <a16:creationId xmlns:a16="http://schemas.microsoft.com/office/drawing/2014/main" id="{3C1A63D7-320F-452C-AA08-E2DFDA427F15}"/>
            </a:ext>
          </a:extLst>
        </xdr:cNvPr>
        <xdr:cNvSpPr txBox="1"/>
      </xdr:nvSpPr>
      <xdr:spPr>
        <a:xfrm rot="5400000">
          <a:off x="11058113" y="12503444"/>
          <a:ext cx="5669279" cy="7639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nl-NL" sz="3600" b="1" baseline="0">
              <a:solidFill>
                <a:srgbClr val="FF0000"/>
              </a:solidFill>
              <a:latin typeface="Aptos Slab ExtraBold" panose="020B0004020202020204" pitchFamily="34" charset="0"/>
            </a:rPr>
            <a:t>ZO ZIT IK IN MIJN VEL</a:t>
          </a:r>
          <a:endParaRPr lang="nl-NL" sz="3600"/>
        </a:p>
      </xdr:txBody>
    </xdr:sp>
    <xdr:clientData/>
  </xdr:oneCellAnchor>
  <xdr:twoCellAnchor editAs="oneCell">
    <xdr:from>
      <xdr:col>6</xdr:col>
      <xdr:colOff>579120</xdr:colOff>
      <xdr:row>34</xdr:row>
      <xdr:rowOff>228599</xdr:rowOff>
    </xdr:from>
    <xdr:to>
      <xdr:col>17</xdr:col>
      <xdr:colOff>586792</xdr:colOff>
      <xdr:row>41</xdr:row>
      <xdr:rowOff>45720</xdr:rowOff>
    </xdr:to>
    <xdr:pic>
      <xdr:nvPicPr>
        <xdr:cNvPr id="26" name="Afbeelding 25">
          <a:extLst>
            <a:ext uri="{FF2B5EF4-FFF2-40B4-BE49-F238E27FC236}">
              <a16:creationId xmlns:a16="http://schemas.microsoft.com/office/drawing/2014/main" id="{D0A0E0CD-8B73-40DA-8B33-6D18F791A207}"/>
            </a:ext>
          </a:extLst>
        </xdr:cNvPr>
        <xdr:cNvPicPr/>
      </xdr:nvPicPr>
      <xdr:blipFill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backgroundRemoval t="9091" b="95041" l="6048" r="96544">
                      <a14:foregroundMark x1="17495" y1="43802" x2="17495" y2="43802"/>
                      <a14:foregroundMark x1="10799" y1="43802" x2="10799" y2="43802"/>
                      <a14:foregroundMark x1="14039" y1="16529" x2="14039" y2="16529"/>
                      <a14:foregroundMark x1="21598" y1="28926" x2="21598" y2="28926"/>
                      <a14:foregroundMark x1="18143" y1="72727" x2="18143" y2="72727"/>
                      <a14:foregroundMark x1="6479" y1="75207" x2="6479" y2="75207"/>
                      <a14:foregroundMark x1="48380" y1="63636" x2="48380" y2="63636"/>
                      <a14:foregroundMark x1="47732" y1="47107" x2="47732" y2="47107"/>
                      <a14:foregroundMark x1="54644" y1="46281" x2="54644" y2="46281"/>
                      <a14:foregroundMark x1="90281" y1="45455" x2="90281" y2="45455"/>
                      <a14:foregroundMark x1="83585" y1="47934" x2="83585" y2="47934"/>
                      <a14:foregroundMark x1="81641" y1="23140" x2="81641" y2="23140"/>
                      <a14:foregroundMark x1="96760" y1="52066" x2="96760" y2="52066"/>
                      <a14:foregroundMark x1="88553" y1="71901" x2="88553" y2="71901"/>
                      <a14:foregroundMark x1="50324" y1="95041" x2="50324" y2="95041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1300" y="10347959"/>
          <a:ext cx="6545632" cy="14859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30480</xdr:colOff>
      <xdr:row>43</xdr:row>
      <xdr:rowOff>36585</xdr:rowOff>
    </xdr:from>
    <xdr:to>
      <xdr:col>17</xdr:col>
      <xdr:colOff>571251</xdr:colOff>
      <xdr:row>48</xdr:row>
      <xdr:rowOff>213361</xdr:rowOff>
    </xdr:to>
    <xdr:pic>
      <xdr:nvPicPr>
        <xdr:cNvPr id="27" name="Afbeelding 26">
          <a:extLst>
            <a:ext uri="{FF2B5EF4-FFF2-40B4-BE49-F238E27FC236}">
              <a16:creationId xmlns:a16="http://schemas.microsoft.com/office/drawing/2014/main" id="{5C57F08B-4270-4CCA-B48D-0EA280C8A520}"/>
            </a:ext>
          </a:extLst>
        </xdr:cNvPr>
        <xdr:cNvPicPr/>
      </xdr:nvPicPr>
      <xdr:blipFill>
        <a:blip xmlns:r="http://schemas.openxmlformats.org/officeDocument/2006/relationships" r:embed="rId6">
          <a:extLst>
            <a:ext uri="{BEBA8EAE-BF5A-486C-A8C5-ECC9F3942E4B}">
              <a14:imgProps xmlns:a14="http://schemas.microsoft.com/office/drawing/2010/main">
                <a14:imgLayer r:embed="rId7">
                  <a14:imgEffect>
                    <a14:backgroundRemoval t="5556" b="91667" l="2667" r="96444">
                      <a14:foregroundMark x1="9333" y1="39815" x2="9333" y2="39815"/>
                      <a14:foregroundMark x1="15778" y1="44444" x2="15778" y2="44444"/>
                      <a14:foregroundMark x1="12889" y1="70370" x2="12889" y2="70370"/>
                      <a14:foregroundMark x1="22667" y1="66667" x2="22667" y2="66667"/>
                      <a14:foregroundMark x1="2667" y1="56481" x2="2667" y2="56481"/>
                      <a14:foregroundMark x1="46667" y1="30556" x2="46667" y2="30556"/>
                      <a14:foregroundMark x1="52667" y1="30556" x2="52667" y2="30556"/>
                      <a14:foregroundMark x1="59333" y1="33333" x2="59333" y2="33333"/>
                      <a14:foregroundMark x1="47778" y1="91667" x2="47778" y2="91667"/>
                      <a14:foregroundMark x1="84222" y1="70370" x2="84222" y2="70370"/>
                      <a14:foregroundMark x1="84444" y1="46296" x2="84444" y2="46296"/>
                      <a14:foregroundMark x1="91333" y1="41667" x2="91333" y2="41667"/>
                      <a14:foregroundMark x1="96444" y1="30556" x2="96444" y2="30556"/>
                      <a14:foregroundMark x1="56000" y1="89815" x2="56000" y2="89815"/>
                      <a14:foregroundMark x1="49333" y1="63889" x2="49333" y2="63889"/>
                      <a14:backgroundMark x1="14000" y1="57407" x2="14000" y2="57407"/>
                      <a14:backgroundMark x1="56000" y1="90741" x2="56000" y2="90741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7020" y="12312405"/>
          <a:ext cx="6484371" cy="139597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45719</xdr:colOff>
      <xdr:row>50</xdr:row>
      <xdr:rowOff>228601</xdr:rowOff>
    </xdr:from>
    <xdr:to>
      <xdr:col>18</xdr:col>
      <xdr:colOff>34360</xdr:colOff>
      <xdr:row>57</xdr:row>
      <xdr:rowOff>15240</xdr:rowOff>
    </xdr:to>
    <xdr:pic>
      <xdr:nvPicPr>
        <xdr:cNvPr id="28" name="Afbeelding 27">
          <a:extLst>
            <a:ext uri="{FF2B5EF4-FFF2-40B4-BE49-F238E27FC236}">
              <a16:creationId xmlns:a16="http://schemas.microsoft.com/office/drawing/2014/main" id="{F21945E4-2645-4A71-B05C-FA793A7C7BED}"/>
            </a:ext>
          </a:extLst>
        </xdr:cNvPr>
        <xdr:cNvPicPr/>
      </xdr:nvPicPr>
      <xdr:blipFill>
        <a:blip xmlns:r="http://schemas.openxmlformats.org/officeDocument/2006/relationships" r:embed="rId8">
          <a:extLst>
            <a:ext uri="{BEBA8EAE-BF5A-486C-A8C5-ECC9F3942E4B}">
              <a14:imgProps xmlns:a14="http://schemas.microsoft.com/office/drawing/2010/main">
                <a14:imgLayer r:embed="rId9">
                  <a14:imgEffect>
                    <a14:backgroundRemoval t="8772" b="90351" l="2882" r="96231">
                      <a14:foregroundMark x1="46120" y1="44737" x2="46120" y2="44737"/>
                      <a14:foregroundMark x1="52772" y1="44737" x2="52772" y2="44737"/>
                      <a14:foregroundMark x1="59645" y1="44737" x2="59645" y2="44737"/>
                      <a14:foregroundMark x1="48780" y1="75439" x2="48780" y2="75439"/>
                      <a14:foregroundMark x1="47894" y1="90351" x2="47894" y2="90351"/>
                      <a14:foregroundMark x1="83149" y1="39474" x2="83149" y2="39474"/>
                      <a14:foregroundMark x1="90244" y1="42982" x2="90244" y2="42982"/>
                      <a14:foregroundMark x1="96231" y1="28947" x2="96231" y2="28947"/>
                      <a14:foregroundMark x1="88027" y1="90351" x2="88027" y2="90351"/>
                      <a14:foregroundMark x1="86253" y1="60526" x2="86253" y2="60526"/>
                      <a14:foregroundMark x1="15743" y1="64035" x2="15743" y2="64035"/>
                      <a14:foregroundMark x1="16851" y1="46491" x2="16851" y2="46491"/>
                      <a14:foregroundMark x1="9534" y1="47368" x2="9534" y2="47368"/>
                      <a14:foregroundMark x1="8204" y1="12281" x2="8204" y2="12281"/>
                      <a14:foregroundMark x1="2882" y1="66667" x2="2882" y2="66667"/>
                      <a14:foregroundMark x1="11530" y1="90351" x2="11530" y2="90351"/>
                      <a14:foregroundMark x1="50554" y1="11404" x2="50554" y2="11404"/>
                      <a14:foregroundMark x1="50776" y1="8772" x2="50776" y2="877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52259" y="14211301"/>
          <a:ext cx="6526601" cy="149351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440133</xdr:colOff>
      <xdr:row>2</xdr:row>
      <xdr:rowOff>1</xdr:rowOff>
    </xdr:from>
    <xdr:to>
      <xdr:col>2</xdr:col>
      <xdr:colOff>3429000</xdr:colOff>
      <xdr:row>2</xdr:row>
      <xdr:rowOff>853441</xdr:rowOff>
    </xdr:to>
    <xdr:sp macro="" textlink="">
      <xdr:nvSpPr>
        <xdr:cNvPr id="29" name="Rechthoek: afgeronde hoeken 28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27F8C799-5A86-47BD-A63C-A15119D24497}"/>
            </a:ext>
          </a:extLst>
        </xdr:cNvPr>
        <xdr:cNvSpPr/>
      </xdr:nvSpPr>
      <xdr:spPr>
        <a:xfrm>
          <a:off x="1072593" y="1257301"/>
          <a:ext cx="3430827" cy="853440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2000" b="1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START</a:t>
          </a:r>
        </a:p>
      </xdr:txBody>
    </xdr:sp>
    <xdr:clientData fPrintsWithSheet="0"/>
  </xdr:twoCellAnchor>
  <xdr:twoCellAnchor>
    <xdr:from>
      <xdr:col>1</xdr:col>
      <xdr:colOff>426719</xdr:colOff>
      <xdr:row>3</xdr:row>
      <xdr:rowOff>64077</xdr:rowOff>
    </xdr:from>
    <xdr:to>
      <xdr:col>2</xdr:col>
      <xdr:colOff>1654978</xdr:colOff>
      <xdr:row>3</xdr:row>
      <xdr:rowOff>939452</xdr:rowOff>
    </xdr:to>
    <xdr:sp macro="" textlink="">
      <xdr:nvSpPr>
        <xdr:cNvPr id="30" name="Rechthoek: afgeronde hoeken 29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379D9E09-7CE9-45E5-AFFB-759CFAC872D3}"/>
            </a:ext>
          </a:extLst>
        </xdr:cNvPr>
        <xdr:cNvSpPr/>
      </xdr:nvSpPr>
      <xdr:spPr>
        <a:xfrm>
          <a:off x="1066799" y="2235777"/>
          <a:ext cx="1662599" cy="875375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20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EIND-GR.7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20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TOETS</a:t>
          </a:r>
        </a:p>
      </xdr:txBody>
    </xdr:sp>
    <xdr:clientData fPrintsWithSheet="0"/>
  </xdr:twoCellAnchor>
  <xdr:twoCellAnchor>
    <xdr:from>
      <xdr:col>2</xdr:col>
      <xdr:colOff>1776524</xdr:colOff>
      <xdr:row>3</xdr:row>
      <xdr:rowOff>81418</xdr:rowOff>
    </xdr:from>
    <xdr:to>
      <xdr:col>2</xdr:col>
      <xdr:colOff>3439360</xdr:colOff>
      <xdr:row>3</xdr:row>
      <xdr:rowOff>956793</xdr:rowOff>
    </xdr:to>
    <xdr:sp macro="" textlink="">
      <xdr:nvSpPr>
        <xdr:cNvPr id="31" name="Rechthoek: afgeronde hoeken 30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7AFC023A-90AB-409F-BC10-CD53C2EFE773}"/>
            </a:ext>
          </a:extLst>
        </xdr:cNvPr>
        <xdr:cNvSpPr/>
      </xdr:nvSpPr>
      <xdr:spPr>
        <a:xfrm>
          <a:off x="2850944" y="2253118"/>
          <a:ext cx="1662836" cy="875375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20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BEGIN-GR.8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20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TOETS</a:t>
          </a:r>
        </a:p>
      </xdr:txBody>
    </xdr:sp>
    <xdr:clientData fPrintsWithSheet="0"/>
  </xdr:twoCellAnchor>
  <xdr:oneCellAnchor>
    <xdr:from>
      <xdr:col>22</xdr:col>
      <xdr:colOff>45720</xdr:colOff>
      <xdr:row>44</xdr:row>
      <xdr:rowOff>0</xdr:rowOff>
    </xdr:from>
    <xdr:ext cx="10561320" cy="4114800"/>
    <xdr:sp macro="" textlink="" fLocksText="0">
      <xdr:nvSpPr>
        <xdr:cNvPr id="32" name="Tekstvak 31">
          <a:extLst>
            <a:ext uri="{FF2B5EF4-FFF2-40B4-BE49-F238E27FC236}">
              <a16:creationId xmlns:a16="http://schemas.microsoft.com/office/drawing/2014/main" id="{D6A843D2-5B7B-4B0B-87A8-F077F15D5605}"/>
            </a:ext>
          </a:extLst>
        </xdr:cNvPr>
        <xdr:cNvSpPr txBox="1"/>
      </xdr:nvSpPr>
      <xdr:spPr>
        <a:xfrm>
          <a:off x="15567660" y="12519660"/>
          <a:ext cx="10561320" cy="411480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nl-NL" sz="3200"/>
            <a:t>tekst</a:t>
          </a:r>
        </a:p>
      </xdr:txBody>
    </xdr:sp>
    <xdr:clientData/>
  </xdr:oneCellAnchor>
  <xdr:oneCellAnchor>
    <xdr:from>
      <xdr:col>23</xdr:col>
      <xdr:colOff>71833</xdr:colOff>
      <xdr:row>67</xdr:row>
      <xdr:rowOff>39579</xdr:rowOff>
    </xdr:from>
    <xdr:ext cx="9175649" cy="2979469"/>
    <xdr:sp macro="" textlink="" fLocksText="0">
      <xdr:nvSpPr>
        <xdr:cNvPr id="33" name="Tekstvak 32">
          <a:extLst>
            <a:ext uri="{FF2B5EF4-FFF2-40B4-BE49-F238E27FC236}">
              <a16:creationId xmlns:a16="http://schemas.microsoft.com/office/drawing/2014/main" id="{0437BC4B-9C66-4ED8-8612-938CF9B9105C}"/>
            </a:ext>
          </a:extLst>
        </xdr:cNvPr>
        <xdr:cNvSpPr txBox="1"/>
      </xdr:nvSpPr>
      <xdr:spPr>
        <a:xfrm rot="349913">
          <a:off x="16188133" y="18167559"/>
          <a:ext cx="9175649" cy="2979469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nl-NL" sz="3200">
              <a:solidFill>
                <a:schemeClr val="dk1"/>
              </a:solidFill>
            </a:rPr>
            <a:t>tekst</a:t>
          </a:r>
        </a:p>
      </xdr:txBody>
    </xdr:sp>
    <xdr:clientData/>
  </xdr:oneCellAnchor>
  <xdr:oneCellAnchor>
    <xdr:from>
      <xdr:col>23</xdr:col>
      <xdr:colOff>0</xdr:colOff>
      <xdr:row>86</xdr:row>
      <xdr:rowOff>1</xdr:rowOff>
    </xdr:from>
    <xdr:ext cx="9175649" cy="2606040"/>
    <xdr:sp macro="" textlink="" fLocksText="0">
      <xdr:nvSpPr>
        <xdr:cNvPr id="34" name="Tekstvak 33">
          <a:extLst>
            <a:ext uri="{FF2B5EF4-FFF2-40B4-BE49-F238E27FC236}">
              <a16:creationId xmlns:a16="http://schemas.microsoft.com/office/drawing/2014/main" id="{FCF64DF3-7BF6-4DC5-8335-AA6F7986632B}"/>
            </a:ext>
          </a:extLst>
        </xdr:cNvPr>
        <xdr:cNvSpPr txBox="1"/>
      </xdr:nvSpPr>
      <xdr:spPr>
        <a:xfrm>
          <a:off x="16116300" y="22760941"/>
          <a:ext cx="9175649" cy="260604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nl-NL" sz="3200"/>
            <a:t>tekst</a:t>
          </a:r>
        </a:p>
      </xdr:txBody>
    </xdr:sp>
    <xdr:clientData/>
  </xdr:oneCellAnchor>
  <xdr:twoCellAnchor>
    <xdr:from>
      <xdr:col>6</xdr:col>
      <xdr:colOff>0</xdr:colOff>
      <xdr:row>59</xdr:row>
      <xdr:rowOff>106680</xdr:rowOff>
    </xdr:from>
    <xdr:to>
      <xdr:col>20</xdr:col>
      <xdr:colOff>304799</xdr:colOff>
      <xdr:row>85</xdr:row>
      <xdr:rowOff>0</xdr:rowOff>
    </xdr:to>
    <xdr:sp macro="" textlink="">
      <xdr:nvSpPr>
        <xdr:cNvPr id="35" name="Rechthoek 34">
          <a:extLst>
            <a:ext uri="{FF2B5EF4-FFF2-40B4-BE49-F238E27FC236}">
              <a16:creationId xmlns:a16="http://schemas.microsoft.com/office/drawing/2014/main" id="{4D059258-BACF-40B8-8286-95603E9F5E5A}"/>
            </a:ext>
          </a:extLst>
        </xdr:cNvPr>
        <xdr:cNvSpPr/>
      </xdr:nvSpPr>
      <xdr:spPr>
        <a:xfrm>
          <a:off x="6012180" y="16283940"/>
          <a:ext cx="8625839" cy="6233160"/>
        </a:xfrm>
        <a:custGeom>
          <a:avLst/>
          <a:gdLst>
            <a:gd name="csX0" fmla="*/ 0 w 8625839"/>
            <a:gd name="csY0" fmla="*/ 0 h 6233160"/>
            <a:gd name="csX1" fmla="*/ 316281 w 8625839"/>
            <a:gd name="csY1" fmla="*/ 0 h 6233160"/>
            <a:gd name="csX2" fmla="*/ 632562 w 8625839"/>
            <a:gd name="csY2" fmla="*/ 0 h 6233160"/>
            <a:gd name="csX3" fmla="*/ 1035101 w 8625839"/>
            <a:gd name="csY3" fmla="*/ 0 h 6233160"/>
            <a:gd name="csX4" fmla="*/ 1351381 w 8625839"/>
            <a:gd name="csY4" fmla="*/ 0 h 6233160"/>
            <a:gd name="csX5" fmla="*/ 1926437 w 8625839"/>
            <a:gd name="csY5" fmla="*/ 0 h 6233160"/>
            <a:gd name="csX6" fmla="*/ 2242718 w 8625839"/>
            <a:gd name="csY6" fmla="*/ 0 h 6233160"/>
            <a:gd name="csX7" fmla="*/ 2645257 w 8625839"/>
            <a:gd name="csY7" fmla="*/ 0 h 6233160"/>
            <a:gd name="csX8" fmla="*/ 3220313 w 8625839"/>
            <a:gd name="csY8" fmla="*/ 0 h 6233160"/>
            <a:gd name="csX9" fmla="*/ 3622852 w 8625839"/>
            <a:gd name="csY9" fmla="*/ 0 h 6233160"/>
            <a:gd name="csX10" fmla="*/ 3939133 w 8625839"/>
            <a:gd name="csY10" fmla="*/ 0 h 6233160"/>
            <a:gd name="csX11" fmla="*/ 4600447 w 8625839"/>
            <a:gd name="csY11" fmla="*/ 0 h 6233160"/>
            <a:gd name="csX12" fmla="*/ 5261762 w 8625839"/>
            <a:gd name="csY12" fmla="*/ 0 h 6233160"/>
            <a:gd name="csX13" fmla="*/ 5750559 w 8625839"/>
            <a:gd name="csY13" fmla="*/ 0 h 6233160"/>
            <a:gd name="csX14" fmla="*/ 6498132 w 8625839"/>
            <a:gd name="csY14" fmla="*/ 0 h 6233160"/>
            <a:gd name="csX15" fmla="*/ 7073188 w 8625839"/>
            <a:gd name="csY15" fmla="*/ 0 h 6233160"/>
            <a:gd name="csX16" fmla="*/ 7475727 w 8625839"/>
            <a:gd name="csY16" fmla="*/ 0 h 6233160"/>
            <a:gd name="csX17" fmla="*/ 8050783 w 8625839"/>
            <a:gd name="csY17" fmla="*/ 0 h 6233160"/>
            <a:gd name="csX18" fmla="*/ 8625839 w 8625839"/>
            <a:gd name="csY18" fmla="*/ 0 h 6233160"/>
            <a:gd name="csX19" fmla="*/ 8625839 w 8625839"/>
            <a:gd name="csY19" fmla="*/ 441988 h 6233160"/>
            <a:gd name="csX20" fmla="*/ 8625839 w 8625839"/>
            <a:gd name="csY20" fmla="*/ 1133302 h 6233160"/>
            <a:gd name="csX21" fmla="*/ 8625839 w 8625839"/>
            <a:gd name="csY21" fmla="*/ 1575290 h 6233160"/>
            <a:gd name="csX22" fmla="*/ 8625839 w 8625839"/>
            <a:gd name="csY22" fmla="*/ 1954946 h 6233160"/>
            <a:gd name="csX23" fmla="*/ 8625839 w 8625839"/>
            <a:gd name="csY23" fmla="*/ 2646260 h 6233160"/>
            <a:gd name="csX24" fmla="*/ 8625839 w 8625839"/>
            <a:gd name="csY24" fmla="*/ 3275242 h 6233160"/>
            <a:gd name="csX25" fmla="*/ 8625839 w 8625839"/>
            <a:gd name="csY25" fmla="*/ 3904225 h 6233160"/>
            <a:gd name="csX26" fmla="*/ 8625839 w 8625839"/>
            <a:gd name="csY26" fmla="*/ 4346212 h 6233160"/>
            <a:gd name="csX27" fmla="*/ 8625839 w 8625839"/>
            <a:gd name="csY27" fmla="*/ 4788200 h 6233160"/>
            <a:gd name="csX28" fmla="*/ 8625839 w 8625839"/>
            <a:gd name="csY28" fmla="*/ 5417183 h 6233160"/>
            <a:gd name="csX29" fmla="*/ 8625839 w 8625839"/>
            <a:gd name="csY29" fmla="*/ 6233160 h 6233160"/>
            <a:gd name="csX30" fmla="*/ 8309558 w 8625839"/>
            <a:gd name="csY30" fmla="*/ 6233160 h 6233160"/>
            <a:gd name="csX31" fmla="*/ 7907019 w 8625839"/>
            <a:gd name="csY31" fmla="*/ 6233160 h 6233160"/>
            <a:gd name="csX32" fmla="*/ 7504480 w 8625839"/>
            <a:gd name="csY32" fmla="*/ 6233160 h 6233160"/>
            <a:gd name="csX33" fmla="*/ 7101941 w 8625839"/>
            <a:gd name="csY33" fmla="*/ 6233160 h 6233160"/>
            <a:gd name="csX34" fmla="*/ 6354368 w 8625839"/>
            <a:gd name="csY34" fmla="*/ 6233160 h 6233160"/>
            <a:gd name="csX35" fmla="*/ 6038087 w 8625839"/>
            <a:gd name="csY35" fmla="*/ 6233160 h 6233160"/>
            <a:gd name="csX36" fmla="*/ 5290515 w 8625839"/>
            <a:gd name="csY36" fmla="*/ 6233160 h 6233160"/>
            <a:gd name="csX37" fmla="*/ 4542942 w 8625839"/>
            <a:gd name="csY37" fmla="*/ 6233160 h 6233160"/>
            <a:gd name="csX38" fmla="*/ 3795369 w 8625839"/>
            <a:gd name="csY38" fmla="*/ 6233160 h 6233160"/>
            <a:gd name="csX39" fmla="*/ 3479088 w 8625839"/>
            <a:gd name="csY39" fmla="*/ 6233160 h 6233160"/>
            <a:gd name="csX40" fmla="*/ 2731516 w 8625839"/>
            <a:gd name="csY40" fmla="*/ 6233160 h 6233160"/>
            <a:gd name="csX41" fmla="*/ 2242718 w 8625839"/>
            <a:gd name="csY41" fmla="*/ 6233160 h 6233160"/>
            <a:gd name="csX42" fmla="*/ 1753921 w 8625839"/>
            <a:gd name="csY42" fmla="*/ 6233160 h 6233160"/>
            <a:gd name="csX43" fmla="*/ 1265123 w 8625839"/>
            <a:gd name="csY43" fmla="*/ 6233160 h 6233160"/>
            <a:gd name="csX44" fmla="*/ 690067 w 8625839"/>
            <a:gd name="csY44" fmla="*/ 6233160 h 6233160"/>
            <a:gd name="csX45" fmla="*/ 0 w 8625839"/>
            <a:gd name="csY45" fmla="*/ 6233160 h 6233160"/>
            <a:gd name="csX46" fmla="*/ 0 w 8625839"/>
            <a:gd name="csY46" fmla="*/ 5541846 h 6233160"/>
            <a:gd name="csX47" fmla="*/ 0 w 8625839"/>
            <a:gd name="csY47" fmla="*/ 5037527 h 6233160"/>
            <a:gd name="csX48" fmla="*/ 0 w 8625839"/>
            <a:gd name="csY48" fmla="*/ 4657870 h 6233160"/>
            <a:gd name="csX49" fmla="*/ 0 w 8625839"/>
            <a:gd name="csY49" fmla="*/ 4091220 h 6233160"/>
            <a:gd name="csX50" fmla="*/ 0 w 8625839"/>
            <a:gd name="csY50" fmla="*/ 3524569 h 6233160"/>
            <a:gd name="csX51" fmla="*/ 0 w 8625839"/>
            <a:gd name="csY51" fmla="*/ 2895586 h 6233160"/>
            <a:gd name="csX52" fmla="*/ 0 w 8625839"/>
            <a:gd name="csY52" fmla="*/ 2391267 h 6233160"/>
            <a:gd name="csX53" fmla="*/ 0 w 8625839"/>
            <a:gd name="csY53" fmla="*/ 1762284 h 6233160"/>
            <a:gd name="csX54" fmla="*/ 0 w 8625839"/>
            <a:gd name="csY54" fmla="*/ 1257965 h 6233160"/>
            <a:gd name="csX55" fmla="*/ 0 w 8625839"/>
            <a:gd name="csY55" fmla="*/ 628983 h 6233160"/>
            <a:gd name="csX56" fmla="*/ 0 w 8625839"/>
            <a:gd name="csY56" fmla="*/ 0 h 6233160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  <a:cxn ang="0">
              <a:pos x="csX47" y="csY47"/>
            </a:cxn>
            <a:cxn ang="0">
              <a:pos x="csX48" y="csY48"/>
            </a:cxn>
            <a:cxn ang="0">
              <a:pos x="csX49" y="csY49"/>
            </a:cxn>
            <a:cxn ang="0">
              <a:pos x="csX50" y="csY50"/>
            </a:cxn>
            <a:cxn ang="0">
              <a:pos x="csX51" y="csY51"/>
            </a:cxn>
            <a:cxn ang="0">
              <a:pos x="csX52" y="csY52"/>
            </a:cxn>
            <a:cxn ang="0">
              <a:pos x="csX53" y="csY53"/>
            </a:cxn>
            <a:cxn ang="0">
              <a:pos x="csX54" y="csY54"/>
            </a:cxn>
            <a:cxn ang="0">
              <a:pos x="csX55" y="csY55"/>
            </a:cxn>
            <a:cxn ang="0">
              <a:pos x="csX56" y="csY56"/>
            </a:cxn>
          </a:cxnLst>
          <a:rect l="l" t="t" r="r" b="b"/>
          <a:pathLst>
            <a:path w="8625839" h="6233160" extrusionOk="0">
              <a:moveTo>
                <a:pt x="0" y="0"/>
              </a:moveTo>
              <a:cubicBezTo>
                <a:pt x="137307" y="-18219"/>
                <a:pt x="228325" y="16135"/>
                <a:pt x="316281" y="0"/>
              </a:cubicBezTo>
              <a:cubicBezTo>
                <a:pt x="404237" y="-16135"/>
                <a:pt x="557237" y="30040"/>
                <a:pt x="632562" y="0"/>
              </a:cubicBezTo>
              <a:cubicBezTo>
                <a:pt x="707887" y="-30040"/>
                <a:pt x="949181" y="1600"/>
                <a:pt x="1035101" y="0"/>
              </a:cubicBezTo>
              <a:cubicBezTo>
                <a:pt x="1121021" y="-1600"/>
                <a:pt x="1216803" y="20921"/>
                <a:pt x="1351381" y="0"/>
              </a:cubicBezTo>
              <a:cubicBezTo>
                <a:pt x="1485959" y="-20921"/>
                <a:pt x="1709315" y="43483"/>
                <a:pt x="1926437" y="0"/>
              </a:cubicBezTo>
              <a:cubicBezTo>
                <a:pt x="2143559" y="-43483"/>
                <a:pt x="2164346" y="1584"/>
                <a:pt x="2242718" y="0"/>
              </a:cubicBezTo>
              <a:cubicBezTo>
                <a:pt x="2321090" y="-1584"/>
                <a:pt x="2547814" y="44994"/>
                <a:pt x="2645257" y="0"/>
              </a:cubicBezTo>
              <a:cubicBezTo>
                <a:pt x="2742700" y="-44994"/>
                <a:pt x="3069650" y="17300"/>
                <a:pt x="3220313" y="0"/>
              </a:cubicBezTo>
              <a:cubicBezTo>
                <a:pt x="3370976" y="-17300"/>
                <a:pt x="3531568" y="13956"/>
                <a:pt x="3622852" y="0"/>
              </a:cubicBezTo>
              <a:cubicBezTo>
                <a:pt x="3714136" y="-13956"/>
                <a:pt x="3862392" y="13926"/>
                <a:pt x="3939133" y="0"/>
              </a:cubicBezTo>
              <a:cubicBezTo>
                <a:pt x="4015874" y="-13926"/>
                <a:pt x="4339089" y="77479"/>
                <a:pt x="4600447" y="0"/>
              </a:cubicBezTo>
              <a:cubicBezTo>
                <a:pt x="4861805" y="-77479"/>
                <a:pt x="4993179" y="51204"/>
                <a:pt x="5261762" y="0"/>
              </a:cubicBezTo>
              <a:cubicBezTo>
                <a:pt x="5530346" y="-51204"/>
                <a:pt x="5522429" y="32177"/>
                <a:pt x="5750559" y="0"/>
              </a:cubicBezTo>
              <a:cubicBezTo>
                <a:pt x="5978689" y="-32177"/>
                <a:pt x="6305175" y="82789"/>
                <a:pt x="6498132" y="0"/>
              </a:cubicBezTo>
              <a:cubicBezTo>
                <a:pt x="6691089" y="-82789"/>
                <a:pt x="6845835" y="65341"/>
                <a:pt x="7073188" y="0"/>
              </a:cubicBezTo>
              <a:cubicBezTo>
                <a:pt x="7300541" y="-65341"/>
                <a:pt x="7365232" y="30471"/>
                <a:pt x="7475727" y="0"/>
              </a:cubicBezTo>
              <a:cubicBezTo>
                <a:pt x="7586222" y="-30471"/>
                <a:pt x="7795007" y="39860"/>
                <a:pt x="8050783" y="0"/>
              </a:cubicBezTo>
              <a:cubicBezTo>
                <a:pt x="8306559" y="-39860"/>
                <a:pt x="8492542" y="14481"/>
                <a:pt x="8625839" y="0"/>
              </a:cubicBezTo>
              <a:cubicBezTo>
                <a:pt x="8655093" y="154000"/>
                <a:pt x="8602180" y="254619"/>
                <a:pt x="8625839" y="441988"/>
              </a:cubicBezTo>
              <a:cubicBezTo>
                <a:pt x="8649498" y="629357"/>
                <a:pt x="8574732" y="992948"/>
                <a:pt x="8625839" y="1133302"/>
              </a:cubicBezTo>
              <a:cubicBezTo>
                <a:pt x="8676946" y="1273656"/>
                <a:pt x="8612937" y="1389371"/>
                <a:pt x="8625839" y="1575290"/>
              </a:cubicBezTo>
              <a:cubicBezTo>
                <a:pt x="8638741" y="1761209"/>
                <a:pt x="8613555" y="1799229"/>
                <a:pt x="8625839" y="1954946"/>
              </a:cubicBezTo>
              <a:cubicBezTo>
                <a:pt x="8638123" y="2110663"/>
                <a:pt x="8547312" y="2398088"/>
                <a:pt x="8625839" y="2646260"/>
              </a:cubicBezTo>
              <a:cubicBezTo>
                <a:pt x="8704366" y="2894432"/>
                <a:pt x="8580058" y="3120607"/>
                <a:pt x="8625839" y="3275242"/>
              </a:cubicBezTo>
              <a:cubicBezTo>
                <a:pt x="8671620" y="3429877"/>
                <a:pt x="8589491" y="3640019"/>
                <a:pt x="8625839" y="3904225"/>
              </a:cubicBezTo>
              <a:cubicBezTo>
                <a:pt x="8662187" y="4168431"/>
                <a:pt x="8620634" y="4146027"/>
                <a:pt x="8625839" y="4346212"/>
              </a:cubicBezTo>
              <a:cubicBezTo>
                <a:pt x="8631044" y="4546397"/>
                <a:pt x="8589230" y="4660472"/>
                <a:pt x="8625839" y="4788200"/>
              </a:cubicBezTo>
              <a:cubicBezTo>
                <a:pt x="8662448" y="4915928"/>
                <a:pt x="8585604" y="5139546"/>
                <a:pt x="8625839" y="5417183"/>
              </a:cubicBezTo>
              <a:cubicBezTo>
                <a:pt x="8666074" y="5694820"/>
                <a:pt x="8551410" y="5963516"/>
                <a:pt x="8625839" y="6233160"/>
              </a:cubicBezTo>
              <a:cubicBezTo>
                <a:pt x="8544606" y="6242409"/>
                <a:pt x="8388166" y="6229658"/>
                <a:pt x="8309558" y="6233160"/>
              </a:cubicBezTo>
              <a:cubicBezTo>
                <a:pt x="8230950" y="6236662"/>
                <a:pt x="8008915" y="6193415"/>
                <a:pt x="7907019" y="6233160"/>
              </a:cubicBezTo>
              <a:cubicBezTo>
                <a:pt x="7805123" y="6272905"/>
                <a:pt x="7647711" y="6185131"/>
                <a:pt x="7504480" y="6233160"/>
              </a:cubicBezTo>
              <a:cubicBezTo>
                <a:pt x="7361249" y="6281189"/>
                <a:pt x="7189665" y="6226017"/>
                <a:pt x="7101941" y="6233160"/>
              </a:cubicBezTo>
              <a:cubicBezTo>
                <a:pt x="7014217" y="6240303"/>
                <a:pt x="6566261" y="6192944"/>
                <a:pt x="6354368" y="6233160"/>
              </a:cubicBezTo>
              <a:cubicBezTo>
                <a:pt x="6142475" y="6273376"/>
                <a:pt x="6145605" y="6200636"/>
                <a:pt x="6038087" y="6233160"/>
              </a:cubicBezTo>
              <a:cubicBezTo>
                <a:pt x="5930569" y="6265684"/>
                <a:pt x="5461293" y="6160552"/>
                <a:pt x="5290515" y="6233160"/>
              </a:cubicBezTo>
              <a:cubicBezTo>
                <a:pt x="5119737" y="6305768"/>
                <a:pt x="4705475" y="6209253"/>
                <a:pt x="4542942" y="6233160"/>
              </a:cubicBezTo>
              <a:cubicBezTo>
                <a:pt x="4380409" y="6257067"/>
                <a:pt x="4024721" y="6219757"/>
                <a:pt x="3795369" y="6233160"/>
              </a:cubicBezTo>
              <a:cubicBezTo>
                <a:pt x="3566017" y="6246563"/>
                <a:pt x="3636533" y="6198806"/>
                <a:pt x="3479088" y="6233160"/>
              </a:cubicBezTo>
              <a:cubicBezTo>
                <a:pt x="3321643" y="6267514"/>
                <a:pt x="2993877" y="6144022"/>
                <a:pt x="2731516" y="6233160"/>
              </a:cubicBezTo>
              <a:cubicBezTo>
                <a:pt x="2469155" y="6322298"/>
                <a:pt x="2344814" y="6185456"/>
                <a:pt x="2242718" y="6233160"/>
              </a:cubicBezTo>
              <a:cubicBezTo>
                <a:pt x="2140622" y="6280864"/>
                <a:pt x="1965140" y="6175329"/>
                <a:pt x="1753921" y="6233160"/>
              </a:cubicBezTo>
              <a:cubicBezTo>
                <a:pt x="1542702" y="6290991"/>
                <a:pt x="1374429" y="6189329"/>
                <a:pt x="1265123" y="6233160"/>
              </a:cubicBezTo>
              <a:cubicBezTo>
                <a:pt x="1155817" y="6276991"/>
                <a:pt x="895561" y="6214757"/>
                <a:pt x="690067" y="6233160"/>
              </a:cubicBezTo>
              <a:cubicBezTo>
                <a:pt x="484573" y="6251563"/>
                <a:pt x="271684" y="6215833"/>
                <a:pt x="0" y="6233160"/>
              </a:cubicBezTo>
              <a:cubicBezTo>
                <a:pt x="-38418" y="5892655"/>
                <a:pt x="39060" y="5817294"/>
                <a:pt x="0" y="5541846"/>
              </a:cubicBezTo>
              <a:cubicBezTo>
                <a:pt x="-39060" y="5266398"/>
                <a:pt x="43588" y="5187952"/>
                <a:pt x="0" y="5037527"/>
              </a:cubicBezTo>
              <a:cubicBezTo>
                <a:pt x="-43588" y="4887102"/>
                <a:pt x="15270" y="4766111"/>
                <a:pt x="0" y="4657870"/>
              </a:cubicBezTo>
              <a:cubicBezTo>
                <a:pt x="-15270" y="4549629"/>
                <a:pt x="19884" y="4229584"/>
                <a:pt x="0" y="4091220"/>
              </a:cubicBezTo>
              <a:cubicBezTo>
                <a:pt x="-19884" y="3952856"/>
                <a:pt x="12274" y="3686868"/>
                <a:pt x="0" y="3524569"/>
              </a:cubicBezTo>
              <a:cubicBezTo>
                <a:pt x="-12274" y="3362270"/>
                <a:pt x="10440" y="3055054"/>
                <a:pt x="0" y="2895586"/>
              </a:cubicBezTo>
              <a:cubicBezTo>
                <a:pt x="-10440" y="2736118"/>
                <a:pt x="9587" y="2522376"/>
                <a:pt x="0" y="2391267"/>
              </a:cubicBezTo>
              <a:cubicBezTo>
                <a:pt x="-9587" y="2260158"/>
                <a:pt x="73142" y="1918716"/>
                <a:pt x="0" y="1762284"/>
              </a:cubicBezTo>
              <a:cubicBezTo>
                <a:pt x="-73142" y="1605852"/>
                <a:pt x="26471" y="1453092"/>
                <a:pt x="0" y="1257965"/>
              </a:cubicBezTo>
              <a:cubicBezTo>
                <a:pt x="-26471" y="1062838"/>
                <a:pt x="35723" y="910721"/>
                <a:pt x="0" y="628983"/>
              </a:cubicBezTo>
              <a:cubicBezTo>
                <a:pt x="-35723" y="347245"/>
                <a:pt x="48194" y="160069"/>
                <a:pt x="0" y="0"/>
              </a:cubicBezTo>
              <a:close/>
            </a:path>
          </a:pathLst>
        </a:custGeom>
        <a:noFill/>
        <a:ln w="127000" cmpd="thickThin">
          <a:solidFill>
            <a:srgbClr val="CC00FF"/>
          </a:solidFill>
          <a:extLst>
            <a:ext uri="{C807C97D-BFC1-408E-A445-0C87EB9F89A2}">
              <ask:lineSketchStyleProps xmlns:ask="http://schemas.microsoft.com/office/drawing/2018/sketchyshapes" sd="2737183560">
                <a:prstGeom prst="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oneCellAnchor>
    <xdr:from>
      <xdr:col>18</xdr:col>
      <xdr:colOff>320553</xdr:colOff>
      <xdr:row>60</xdr:row>
      <xdr:rowOff>5</xdr:rowOff>
    </xdr:from>
    <xdr:ext cx="763960" cy="5760719"/>
    <xdr:sp macro="" textlink="">
      <xdr:nvSpPr>
        <xdr:cNvPr id="36" name="Tekstvak 35">
          <a:extLst>
            <a:ext uri="{FF2B5EF4-FFF2-40B4-BE49-F238E27FC236}">
              <a16:creationId xmlns:a16="http://schemas.microsoft.com/office/drawing/2014/main" id="{A0DDFA3C-D48E-448F-984B-34BEDE816CA9}"/>
            </a:ext>
          </a:extLst>
        </xdr:cNvPr>
        <xdr:cNvSpPr txBox="1"/>
      </xdr:nvSpPr>
      <xdr:spPr>
        <a:xfrm rot="5400000">
          <a:off x="10966673" y="18919485"/>
          <a:ext cx="5760719" cy="7639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nl-NL" sz="3600" b="1" baseline="0">
              <a:solidFill>
                <a:srgbClr val="CC00FF"/>
              </a:solidFill>
              <a:latin typeface="Aptos Slab ExtraBold" panose="020B0004020202020204" pitchFamily="34" charset="0"/>
            </a:rPr>
            <a:t>ZO GAAT HET OP SCHOOL</a:t>
          </a:r>
        </a:p>
        <a:p>
          <a:endParaRPr lang="nl-NL" sz="3600">
            <a:solidFill>
              <a:srgbClr val="CC00FF"/>
            </a:solidFill>
          </a:endParaRPr>
        </a:p>
      </xdr:txBody>
    </xdr:sp>
    <xdr:clientData/>
  </xdr:oneCellAnchor>
  <xdr:twoCellAnchor editAs="oneCell">
    <xdr:from>
      <xdr:col>7</xdr:col>
      <xdr:colOff>0</xdr:colOff>
      <xdr:row>61</xdr:row>
      <xdr:rowOff>182880</xdr:rowOff>
    </xdr:from>
    <xdr:to>
      <xdr:col>18</xdr:col>
      <xdr:colOff>7672</xdr:colOff>
      <xdr:row>68</xdr:row>
      <xdr:rowOff>1</xdr:rowOff>
    </xdr:to>
    <xdr:pic>
      <xdr:nvPicPr>
        <xdr:cNvPr id="37" name="Afbeelding 36">
          <a:extLst>
            <a:ext uri="{FF2B5EF4-FFF2-40B4-BE49-F238E27FC236}">
              <a16:creationId xmlns:a16="http://schemas.microsoft.com/office/drawing/2014/main" id="{534A42F3-E634-45C0-9DB3-3F528B1DFD6B}"/>
            </a:ext>
          </a:extLst>
        </xdr:cNvPr>
        <xdr:cNvPicPr/>
      </xdr:nvPicPr>
      <xdr:blipFill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backgroundRemoval t="9091" b="95041" l="6048" r="96544">
                      <a14:foregroundMark x1="17495" y1="43802" x2="17495" y2="43802"/>
                      <a14:foregroundMark x1="10799" y1="43802" x2="10799" y2="43802"/>
                      <a14:foregroundMark x1="14039" y1="16529" x2="14039" y2="16529"/>
                      <a14:foregroundMark x1="21598" y1="28926" x2="21598" y2="28926"/>
                      <a14:foregroundMark x1="18143" y1="72727" x2="18143" y2="72727"/>
                      <a14:foregroundMark x1="6479" y1="75207" x2="6479" y2="75207"/>
                      <a14:foregroundMark x1="48380" y1="63636" x2="48380" y2="63636"/>
                      <a14:foregroundMark x1="47732" y1="47107" x2="47732" y2="47107"/>
                      <a14:foregroundMark x1="54644" y1="46281" x2="54644" y2="46281"/>
                      <a14:foregroundMark x1="90281" y1="45455" x2="90281" y2="45455"/>
                      <a14:foregroundMark x1="83585" y1="47934" x2="83585" y2="47934"/>
                      <a14:foregroundMark x1="81641" y1="23140" x2="81641" y2="23140"/>
                      <a14:foregroundMark x1="96760" y1="52066" x2="96760" y2="52066"/>
                      <a14:foregroundMark x1="88553" y1="71901" x2="88553" y2="71901"/>
                      <a14:foregroundMark x1="50324" y1="95041" x2="50324" y2="95041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6540" y="16847820"/>
          <a:ext cx="6545632" cy="15240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0</xdr:colOff>
      <xdr:row>70</xdr:row>
      <xdr:rowOff>0</xdr:rowOff>
    </xdr:from>
    <xdr:to>
      <xdr:col>17</xdr:col>
      <xdr:colOff>540771</xdr:colOff>
      <xdr:row>75</xdr:row>
      <xdr:rowOff>228600</xdr:rowOff>
    </xdr:to>
    <xdr:pic>
      <xdr:nvPicPr>
        <xdr:cNvPr id="38" name="Afbeelding 37">
          <a:extLst>
            <a:ext uri="{FF2B5EF4-FFF2-40B4-BE49-F238E27FC236}">
              <a16:creationId xmlns:a16="http://schemas.microsoft.com/office/drawing/2014/main" id="{AC48392B-F88A-48EC-8BEF-3A1F3011EDF0}"/>
            </a:ext>
          </a:extLst>
        </xdr:cNvPr>
        <xdr:cNvPicPr/>
      </xdr:nvPicPr>
      <xdr:blipFill>
        <a:blip xmlns:r="http://schemas.openxmlformats.org/officeDocument/2006/relationships" r:embed="rId6">
          <a:extLst>
            <a:ext uri="{BEBA8EAE-BF5A-486C-A8C5-ECC9F3942E4B}">
              <a14:imgProps xmlns:a14="http://schemas.microsoft.com/office/drawing/2010/main">
                <a14:imgLayer r:embed="rId7">
                  <a14:imgEffect>
                    <a14:backgroundRemoval t="5556" b="91667" l="2667" r="96444">
                      <a14:foregroundMark x1="9333" y1="39815" x2="9333" y2="39815"/>
                      <a14:foregroundMark x1="15778" y1="44444" x2="15778" y2="44444"/>
                      <a14:foregroundMark x1="12889" y1="70370" x2="12889" y2="70370"/>
                      <a14:foregroundMark x1="22667" y1="66667" x2="22667" y2="66667"/>
                      <a14:foregroundMark x1="2667" y1="56481" x2="2667" y2="56481"/>
                      <a14:foregroundMark x1="46667" y1="30556" x2="46667" y2="30556"/>
                      <a14:foregroundMark x1="52667" y1="30556" x2="52667" y2="30556"/>
                      <a14:foregroundMark x1="59333" y1="33333" x2="59333" y2="33333"/>
                      <a14:foregroundMark x1="47778" y1="91667" x2="47778" y2="91667"/>
                      <a14:foregroundMark x1="84222" y1="70370" x2="84222" y2="70370"/>
                      <a14:foregroundMark x1="84444" y1="46296" x2="84444" y2="46296"/>
                      <a14:foregroundMark x1="91333" y1="41667" x2="91333" y2="41667"/>
                      <a14:foregroundMark x1="96444" y1="30556" x2="96444" y2="30556"/>
                      <a14:foregroundMark x1="56000" y1="89815" x2="56000" y2="89815"/>
                      <a14:foregroundMark x1="49333" y1="63889" x2="49333" y2="63889"/>
                      <a14:backgroundMark x1="14000" y1="57407" x2="14000" y2="57407"/>
                      <a14:backgroundMark x1="56000" y1="90741" x2="56000" y2="90741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6540" y="18859500"/>
          <a:ext cx="6484371" cy="1447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0</xdr:colOff>
      <xdr:row>78</xdr:row>
      <xdr:rowOff>0</xdr:rowOff>
    </xdr:from>
    <xdr:to>
      <xdr:col>17</xdr:col>
      <xdr:colOff>583001</xdr:colOff>
      <xdr:row>84</xdr:row>
      <xdr:rowOff>30479</xdr:rowOff>
    </xdr:to>
    <xdr:pic>
      <xdr:nvPicPr>
        <xdr:cNvPr id="39" name="Afbeelding 38">
          <a:extLst>
            <a:ext uri="{FF2B5EF4-FFF2-40B4-BE49-F238E27FC236}">
              <a16:creationId xmlns:a16="http://schemas.microsoft.com/office/drawing/2014/main" id="{4447B2EA-E0BE-4A13-9C93-2C36094B77B4}"/>
            </a:ext>
          </a:extLst>
        </xdr:cNvPr>
        <xdr:cNvPicPr/>
      </xdr:nvPicPr>
      <xdr:blipFill>
        <a:blip xmlns:r="http://schemas.openxmlformats.org/officeDocument/2006/relationships" r:embed="rId8">
          <a:extLst>
            <a:ext uri="{BEBA8EAE-BF5A-486C-A8C5-ECC9F3942E4B}">
              <a14:imgProps xmlns:a14="http://schemas.microsoft.com/office/drawing/2010/main">
                <a14:imgLayer r:embed="rId9">
                  <a14:imgEffect>
                    <a14:backgroundRemoval t="8772" b="90351" l="2882" r="96231">
                      <a14:foregroundMark x1="46120" y1="44737" x2="46120" y2="44737"/>
                      <a14:foregroundMark x1="52772" y1="44737" x2="52772" y2="44737"/>
                      <a14:foregroundMark x1="59645" y1="44737" x2="59645" y2="44737"/>
                      <a14:foregroundMark x1="48780" y1="75439" x2="48780" y2="75439"/>
                      <a14:foregroundMark x1="47894" y1="90351" x2="47894" y2="90351"/>
                      <a14:foregroundMark x1="83149" y1="39474" x2="83149" y2="39474"/>
                      <a14:foregroundMark x1="90244" y1="42982" x2="90244" y2="42982"/>
                      <a14:foregroundMark x1="96231" y1="28947" x2="96231" y2="28947"/>
                      <a14:foregroundMark x1="88027" y1="90351" x2="88027" y2="90351"/>
                      <a14:foregroundMark x1="86253" y1="60526" x2="86253" y2="60526"/>
                      <a14:foregroundMark x1="15743" y1="64035" x2="15743" y2="64035"/>
                      <a14:foregroundMark x1="16851" y1="46491" x2="16851" y2="46491"/>
                      <a14:foregroundMark x1="9534" y1="47368" x2="9534" y2="47368"/>
                      <a14:foregroundMark x1="8204" y1="12281" x2="8204" y2="12281"/>
                      <a14:foregroundMark x1="2882" y1="66667" x2="2882" y2="66667"/>
                      <a14:foregroundMark x1="11530" y1="90351" x2="11530" y2="90351"/>
                      <a14:foregroundMark x1="50554" y1="11404" x2="50554" y2="11404"/>
                      <a14:foregroundMark x1="50776" y1="8772" x2="50776" y2="877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6540" y="20810220"/>
          <a:ext cx="6526601" cy="1493519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6</xdr:col>
      <xdr:colOff>137160</xdr:colOff>
      <xdr:row>88</xdr:row>
      <xdr:rowOff>198120</xdr:rowOff>
    </xdr:from>
    <xdr:ext cx="9265920" cy="2072640"/>
    <xdr:sp macro="" textlink="" fLocksText="0">
      <xdr:nvSpPr>
        <xdr:cNvPr id="40" name="Tekstvak 39">
          <a:extLst>
            <a:ext uri="{FF2B5EF4-FFF2-40B4-BE49-F238E27FC236}">
              <a16:creationId xmlns:a16="http://schemas.microsoft.com/office/drawing/2014/main" id="{00645A89-D74F-492C-8B13-DE2313EBD57A}"/>
            </a:ext>
          </a:extLst>
        </xdr:cNvPr>
        <xdr:cNvSpPr txBox="1"/>
      </xdr:nvSpPr>
      <xdr:spPr>
        <a:xfrm>
          <a:off x="6149340" y="23446740"/>
          <a:ext cx="9265920" cy="207264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nl-NL" sz="3200"/>
            <a:t>tekst</a:t>
          </a:r>
        </a:p>
      </xdr:txBody>
    </xdr:sp>
    <xdr:clientData/>
  </xdr:oneCellAnchor>
  <xdr:oneCellAnchor>
    <xdr:from>
      <xdr:col>6</xdr:col>
      <xdr:colOff>497859</xdr:colOff>
      <xdr:row>103</xdr:row>
      <xdr:rowOff>42794</xdr:rowOff>
    </xdr:from>
    <xdr:ext cx="9097199" cy="2371405"/>
    <xdr:sp macro="" textlink="" fLocksText="0">
      <xdr:nvSpPr>
        <xdr:cNvPr id="41" name="Tekstvak 40">
          <a:extLst>
            <a:ext uri="{FF2B5EF4-FFF2-40B4-BE49-F238E27FC236}">
              <a16:creationId xmlns:a16="http://schemas.microsoft.com/office/drawing/2014/main" id="{E134BFBF-4460-4143-B68D-B30CF18D3FB4}"/>
            </a:ext>
          </a:extLst>
        </xdr:cNvPr>
        <xdr:cNvSpPr txBox="1"/>
      </xdr:nvSpPr>
      <xdr:spPr>
        <a:xfrm rot="294414">
          <a:off x="6510039" y="26949014"/>
          <a:ext cx="9097199" cy="2371405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nl-NL" sz="3200"/>
            <a:t>tekst</a:t>
          </a:r>
        </a:p>
      </xdr:txBody>
    </xdr:sp>
    <xdr:clientData/>
  </xdr:oneCellAnchor>
  <xdr:oneCellAnchor>
    <xdr:from>
      <xdr:col>6</xdr:col>
      <xdr:colOff>297869</xdr:colOff>
      <xdr:row>118</xdr:row>
      <xdr:rowOff>30154</xdr:rowOff>
    </xdr:from>
    <xdr:ext cx="9175649" cy="2818584"/>
    <xdr:sp macro="" textlink="" fLocksText="0">
      <xdr:nvSpPr>
        <xdr:cNvPr id="42" name="Tekstvak 41">
          <a:extLst>
            <a:ext uri="{FF2B5EF4-FFF2-40B4-BE49-F238E27FC236}">
              <a16:creationId xmlns:a16="http://schemas.microsoft.com/office/drawing/2014/main" id="{FA6CD9C3-1CD3-48F8-9DEB-6D11A43E58CE}"/>
            </a:ext>
          </a:extLst>
        </xdr:cNvPr>
        <xdr:cNvSpPr txBox="1"/>
      </xdr:nvSpPr>
      <xdr:spPr>
        <a:xfrm rot="21330930">
          <a:off x="6310049" y="30593974"/>
          <a:ext cx="9175649" cy="2818584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endParaRPr lang="nl-NL" sz="3200"/>
        </a:p>
      </xdr:txBody>
    </xdr:sp>
    <xdr:clientData/>
  </xdr:oneCellAnchor>
  <xdr:oneCellAnchor>
    <xdr:from>
      <xdr:col>24</xdr:col>
      <xdr:colOff>47801</xdr:colOff>
      <xdr:row>102</xdr:row>
      <xdr:rowOff>96801</xdr:rowOff>
    </xdr:from>
    <xdr:ext cx="9529389" cy="2119271"/>
    <xdr:sp macro="" textlink="" fLocksText="0">
      <xdr:nvSpPr>
        <xdr:cNvPr id="43" name="Tekstvak 42">
          <a:extLst>
            <a:ext uri="{FF2B5EF4-FFF2-40B4-BE49-F238E27FC236}">
              <a16:creationId xmlns:a16="http://schemas.microsoft.com/office/drawing/2014/main" id="{AA60C34A-5E49-4929-A90D-54FD64764DD7}"/>
            </a:ext>
          </a:extLst>
        </xdr:cNvPr>
        <xdr:cNvSpPr txBox="1"/>
      </xdr:nvSpPr>
      <xdr:spPr>
        <a:xfrm rot="21293535">
          <a:off x="16758461" y="26759181"/>
          <a:ext cx="9529389" cy="2119271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nl-NL" sz="3200"/>
            <a:t>tekst</a:t>
          </a:r>
        </a:p>
      </xdr:txBody>
    </xdr:sp>
    <xdr:clientData/>
  </xdr:oneCellAnchor>
  <xdr:oneCellAnchor>
    <xdr:from>
      <xdr:col>23</xdr:col>
      <xdr:colOff>320040</xdr:colOff>
      <xdr:row>117</xdr:row>
      <xdr:rowOff>0</xdr:rowOff>
    </xdr:from>
    <xdr:ext cx="9601200" cy="2270760"/>
    <xdr:sp macro="" textlink="" fLocksText="0">
      <xdr:nvSpPr>
        <xdr:cNvPr id="44" name="Tekstvak 43">
          <a:extLst>
            <a:ext uri="{FF2B5EF4-FFF2-40B4-BE49-F238E27FC236}">
              <a16:creationId xmlns:a16="http://schemas.microsoft.com/office/drawing/2014/main" id="{E68B3B85-F471-4D36-9021-5806089C150B}"/>
            </a:ext>
          </a:extLst>
        </xdr:cNvPr>
        <xdr:cNvSpPr txBox="1"/>
      </xdr:nvSpPr>
      <xdr:spPr>
        <a:xfrm>
          <a:off x="16436340" y="30319980"/>
          <a:ext cx="9601200" cy="227076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endParaRPr lang="nl-NL" sz="3200"/>
        </a:p>
      </xdr:txBody>
    </xdr:sp>
    <xdr:clientData/>
  </xdr:oneCellAnchor>
  <xdr:twoCellAnchor>
    <xdr:from>
      <xdr:col>26</xdr:col>
      <xdr:colOff>563880</xdr:colOff>
      <xdr:row>127</xdr:row>
      <xdr:rowOff>30480</xdr:rowOff>
    </xdr:from>
    <xdr:to>
      <xdr:col>36</xdr:col>
      <xdr:colOff>0</xdr:colOff>
      <xdr:row>131</xdr:row>
      <xdr:rowOff>45720</xdr:rowOff>
    </xdr:to>
    <xdr:sp macro="" textlink="" fLocksText="0">
      <xdr:nvSpPr>
        <xdr:cNvPr id="45" name="Rechthoek: afgeronde hoeken 44">
          <a:extLst>
            <a:ext uri="{FF2B5EF4-FFF2-40B4-BE49-F238E27FC236}">
              <a16:creationId xmlns:a16="http://schemas.microsoft.com/office/drawing/2014/main" id="{3436CC3D-F87E-4F33-88D2-F7ECE4EAB4FB}"/>
            </a:ext>
          </a:extLst>
        </xdr:cNvPr>
        <xdr:cNvSpPr/>
      </xdr:nvSpPr>
      <xdr:spPr>
        <a:xfrm>
          <a:off x="18463260" y="32788860"/>
          <a:ext cx="5654040" cy="990600"/>
        </a:xfrm>
        <a:prstGeom prst="roundRect">
          <a:avLst/>
        </a:prstGeom>
        <a:solidFill>
          <a:schemeClr val="bg1">
            <a:lumMod val="95000"/>
          </a:schemeClr>
        </a:solidFill>
        <a:ln w="1016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3600" b="1">
              <a:solidFill>
                <a:schemeClr val="tx1"/>
              </a:solidFill>
              <a:latin typeface="Aptos Slab ExtraBold" panose="020B0004020202020204" pitchFamily="34" charset="0"/>
            </a:rPr>
            <a:t>23 maart 2026</a:t>
          </a:r>
        </a:p>
      </xdr:txBody>
    </xdr:sp>
    <xdr:clientData/>
  </xdr:twoCellAnchor>
  <xdr:twoCellAnchor>
    <xdr:from>
      <xdr:col>2</xdr:col>
      <xdr:colOff>0</xdr:colOff>
      <xdr:row>1</xdr:row>
      <xdr:rowOff>0</xdr:rowOff>
    </xdr:from>
    <xdr:to>
      <xdr:col>2</xdr:col>
      <xdr:colOff>3438447</xdr:colOff>
      <xdr:row>1</xdr:row>
      <xdr:rowOff>853440</xdr:rowOff>
    </xdr:to>
    <xdr:sp macro="" textlink="">
      <xdr:nvSpPr>
        <xdr:cNvPr id="46" name="Rechthoek: afgeronde hoeken 4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55E506A-5C92-41B4-8CB5-11B252F4B4C1}"/>
            </a:ext>
          </a:extLst>
        </xdr:cNvPr>
        <xdr:cNvSpPr/>
      </xdr:nvSpPr>
      <xdr:spPr>
        <a:xfrm>
          <a:off x="1074420" y="243840"/>
          <a:ext cx="3438447" cy="853440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20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ONTWIKKELINGSPERSPECTIEF</a:t>
          </a:r>
        </a:p>
      </xdr:txBody>
    </xdr:sp>
    <xdr:clientData fPrintsWithSheet="0"/>
  </xdr:twoCellAnchor>
  <xdr:twoCellAnchor>
    <xdr:from>
      <xdr:col>36</xdr:col>
      <xdr:colOff>60960</xdr:colOff>
      <xdr:row>34</xdr:row>
      <xdr:rowOff>45720</xdr:rowOff>
    </xdr:from>
    <xdr:to>
      <xdr:col>38</xdr:col>
      <xdr:colOff>579120</xdr:colOff>
      <xdr:row>37</xdr:row>
      <xdr:rowOff>198120</xdr:rowOff>
    </xdr:to>
    <xdr:sp macro="" textlink="">
      <xdr:nvSpPr>
        <xdr:cNvPr id="47" name="Rechthoek: afgeronde hoeken 46">
          <a:extLst>
            <a:ext uri="{FF2B5EF4-FFF2-40B4-BE49-F238E27FC236}">
              <a16:creationId xmlns:a16="http://schemas.microsoft.com/office/drawing/2014/main" id="{CC34ED9E-C393-4F8E-9622-B3E26F387473}"/>
            </a:ext>
          </a:extLst>
        </xdr:cNvPr>
        <xdr:cNvSpPr/>
      </xdr:nvSpPr>
      <xdr:spPr>
        <a:xfrm>
          <a:off x="24178260" y="10165080"/>
          <a:ext cx="1798320" cy="861060"/>
        </a:xfrm>
        <a:prstGeom prst="roundRect">
          <a:avLst/>
        </a:prstGeom>
        <a:noFill/>
        <a:ln w="762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/>
            <a:t>1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74196</xdr:colOff>
      <xdr:row>2</xdr:row>
      <xdr:rowOff>64169</xdr:rowOff>
    </xdr:from>
    <xdr:to>
      <xdr:col>14</xdr:col>
      <xdr:colOff>633663</xdr:colOff>
      <xdr:row>6</xdr:row>
      <xdr:rowOff>112295</xdr:rowOff>
    </xdr:to>
    <xdr:sp macro="" textlink="">
      <xdr:nvSpPr>
        <xdr:cNvPr id="2" name="Pijl: links 1">
          <a:extLst>
            <a:ext uri="{FF2B5EF4-FFF2-40B4-BE49-F238E27FC236}">
              <a16:creationId xmlns:a16="http://schemas.microsoft.com/office/drawing/2014/main" id="{BB4B64CC-E23F-B4A8-5A61-02A1A669D224}"/>
            </a:ext>
          </a:extLst>
        </xdr:cNvPr>
        <xdr:cNvSpPr/>
      </xdr:nvSpPr>
      <xdr:spPr>
        <a:xfrm>
          <a:off x="6587291" y="561474"/>
          <a:ext cx="1562098" cy="721895"/>
        </a:xfrm>
        <a:prstGeom prst="leftArrow">
          <a:avLst>
            <a:gd name="adj1" fmla="val 65725"/>
            <a:gd name="adj2" fmla="val 61842"/>
          </a:avLst>
        </a:prstGeom>
        <a:solidFill>
          <a:srgbClr val="CC00FF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000" b="1">
              <a:latin typeface="Arial" panose="020B0604020202020204" pitchFamily="34" charset="0"/>
              <a:cs typeface="Arial" panose="020B0604020202020204" pitchFamily="34" charset="0"/>
            </a:rPr>
            <a:t>Wanneer ben </a:t>
          </a:r>
        </a:p>
        <a:p>
          <a:pPr algn="ctr"/>
          <a:r>
            <a:rPr lang="nl-NL" sz="1000" b="1">
              <a:latin typeface="Arial" panose="020B0604020202020204" pitchFamily="34" charset="0"/>
              <a:cs typeface="Arial" panose="020B0604020202020204" pitchFamily="34" charset="0"/>
            </a:rPr>
            <a:t>je tevreden?</a:t>
          </a:r>
        </a:p>
      </xdr:txBody>
    </xdr:sp>
    <xdr:clientData/>
  </xdr:twoCellAnchor>
  <xdr:twoCellAnchor>
    <xdr:from>
      <xdr:col>28</xdr:col>
      <xdr:colOff>109621</xdr:colOff>
      <xdr:row>9</xdr:row>
      <xdr:rowOff>56148</xdr:rowOff>
    </xdr:from>
    <xdr:to>
      <xdr:col>30</xdr:col>
      <xdr:colOff>590730</xdr:colOff>
      <xdr:row>26</xdr:row>
      <xdr:rowOff>152400</xdr:rowOff>
    </xdr:to>
    <xdr:sp macro="" textlink="">
      <xdr:nvSpPr>
        <xdr:cNvPr id="3" name="Rechthoek: afgeronde hoeken 2">
          <a:extLst>
            <a:ext uri="{FF2B5EF4-FFF2-40B4-BE49-F238E27FC236}">
              <a16:creationId xmlns:a16="http://schemas.microsoft.com/office/drawing/2014/main" id="{FC695610-95D2-ECD9-5B5E-A7E2C0000053}"/>
            </a:ext>
          </a:extLst>
        </xdr:cNvPr>
        <xdr:cNvSpPr/>
      </xdr:nvSpPr>
      <xdr:spPr>
        <a:xfrm>
          <a:off x="13512800" y="1796716"/>
          <a:ext cx="1748435" cy="2550695"/>
        </a:xfrm>
        <a:prstGeom prst="roundRect">
          <a:avLst/>
        </a:prstGeom>
        <a:solidFill>
          <a:srgbClr val="CC00FF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400" b="1"/>
            <a:t>AANPAK</a:t>
          </a:r>
          <a:r>
            <a:rPr lang="nl-NL" sz="1400" b="1" baseline="0"/>
            <a:t> OP SCHOOLNIVEAU</a:t>
          </a:r>
        </a:p>
        <a:p>
          <a:pPr algn="ctr"/>
          <a:endParaRPr lang="nl-NL" sz="1400" baseline="0"/>
        </a:p>
        <a:p>
          <a:pPr algn="ctr"/>
          <a:endParaRPr lang="nl-NL" sz="1400" baseline="0"/>
        </a:p>
        <a:p>
          <a:pPr algn="ctr"/>
          <a:r>
            <a:rPr lang="nl-NL" sz="1400" baseline="0"/>
            <a:t>WAT ZIE JE?</a:t>
          </a:r>
        </a:p>
        <a:p>
          <a:pPr algn="ctr"/>
          <a:r>
            <a:rPr lang="nl-NL" sz="1400" baseline="0"/>
            <a:t>WAT DENK JE?</a:t>
          </a:r>
        </a:p>
        <a:p>
          <a:pPr algn="ctr"/>
          <a:r>
            <a:rPr lang="nl-NL" sz="1400" baseline="0"/>
            <a:t>WAT DOE JE?</a:t>
          </a:r>
          <a:endParaRPr lang="nl-NL" sz="1400"/>
        </a:p>
      </xdr:txBody>
    </xdr:sp>
    <xdr:clientData/>
  </xdr:twoCellAnchor>
  <xdr:twoCellAnchor>
    <xdr:from>
      <xdr:col>1</xdr:col>
      <xdr:colOff>203200</xdr:colOff>
      <xdr:row>28</xdr:row>
      <xdr:rowOff>107950</xdr:rowOff>
    </xdr:from>
    <xdr:to>
      <xdr:col>2</xdr:col>
      <xdr:colOff>393700</xdr:colOff>
      <xdr:row>30</xdr:row>
      <xdr:rowOff>44450</xdr:rowOff>
    </xdr:to>
    <xdr:sp macro="" textlink="">
      <xdr:nvSpPr>
        <xdr:cNvPr id="4" name="Pijl: rechts 3">
          <a:extLst>
            <a:ext uri="{FF2B5EF4-FFF2-40B4-BE49-F238E27FC236}">
              <a16:creationId xmlns:a16="http://schemas.microsoft.com/office/drawing/2014/main" id="{6837D6EA-BFD8-5C1C-B6E7-2B27DFF86F6A}"/>
            </a:ext>
          </a:extLst>
        </xdr:cNvPr>
        <xdr:cNvSpPr/>
      </xdr:nvSpPr>
      <xdr:spPr>
        <a:xfrm>
          <a:off x="463550" y="4584700"/>
          <a:ext cx="755650" cy="317500"/>
        </a:xfrm>
        <a:prstGeom prst="rightArrow">
          <a:avLst/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16</xdr:col>
      <xdr:colOff>56147</xdr:colOff>
      <xdr:row>2</xdr:row>
      <xdr:rowOff>64169</xdr:rowOff>
    </xdr:from>
    <xdr:to>
      <xdr:col>22</xdr:col>
      <xdr:colOff>32085</xdr:colOff>
      <xdr:row>6</xdr:row>
      <xdr:rowOff>112295</xdr:rowOff>
    </xdr:to>
    <xdr:sp macro="" textlink="">
      <xdr:nvSpPr>
        <xdr:cNvPr id="5" name="Pijl: links 4">
          <a:extLst>
            <a:ext uri="{FF2B5EF4-FFF2-40B4-BE49-F238E27FC236}">
              <a16:creationId xmlns:a16="http://schemas.microsoft.com/office/drawing/2014/main" id="{1FE206CB-C22C-4BD3-A75F-50174A5DA351}"/>
            </a:ext>
          </a:extLst>
        </xdr:cNvPr>
        <xdr:cNvSpPr/>
      </xdr:nvSpPr>
      <xdr:spPr>
        <a:xfrm flipH="1">
          <a:off x="8221579" y="561474"/>
          <a:ext cx="1411706" cy="721895"/>
        </a:xfrm>
        <a:prstGeom prst="leftArrow">
          <a:avLst>
            <a:gd name="adj1" fmla="val 65725"/>
            <a:gd name="adj2" fmla="val 61842"/>
          </a:avLst>
        </a:prstGeom>
        <a:solidFill>
          <a:srgbClr val="CC00FF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000" b="1" baseline="0">
              <a:latin typeface="Arial" panose="020B0604020202020204" pitchFamily="34" charset="0"/>
              <a:cs typeface="Arial" panose="020B0604020202020204" pitchFamily="34" charset="0"/>
            </a:rPr>
            <a:t>Signaalscore? Zie dan OP </a:t>
          </a:r>
          <a:endParaRPr lang="nl-NL" sz="10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nl-NL" sz="10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28</xdr:col>
      <xdr:colOff>88233</xdr:colOff>
      <xdr:row>1</xdr:row>
      <xdr:rowOff>1</xdr:rowOff>
    </xdr:from>
    <xdr:to>
      <xdr:col>30</xdr:col>
      <xdr:colOff>567377</xdr:colOff>
      <xdr:row>2</xdr:row>
      <xdr:rowOff>96253</xdr:rowOff>
    </xdr:to>
    <xdr:sp macro="" textlink="">
      <xdr:nvSpPr>
        <xdr:cNvPr id="7" name="Rechthoek: afgeronde hoeken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704CF7-C67A-42F1-94DE-AFA7180DB58A}"/>
            </a:ext>
          </a:extLst>
        </xdr:cNvPr>
        <xdr:cNvSpPr/>
      </xdr:nvSpPr>
      <xdr:spPr>
        <a:xfrm>
          <a:off x="13491412" y="176464"/>
          <a:ext cx="1746470" cy="417094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400" b="1"/>
            <a:t>START</a:t>
          </a:r>
        </a:p>
      </xdr:txBody>
    </xdr:sp>
    <xdr:clientData fPrintsWithSheet="0"/>
  </xdr:twoCellAnchor>
  <xdr:twoCellAnchor>
    <xdr:from>
      <xdr:col>28</xdr:col>
      <xdr:colOff>104273</xdr:colOff>
      <xdr:row>3</xdr:row>
      <xdr:rowOff>56148</xdr:rowOff>
    </xdr:from>
    <xdr:to>
      <xdr:col>30</xdr:col>
      <xdr:colOff>583417</xdr:colOff>
      <xdr:row>5</xdr:row>
      <xdr:rowOff>136357</xdr:rowOff>
    </xdr:to>
    <xdr:sp macro="" textlink="">
      <xdr:nvSpPr>
        <xdr:cNvPr id="6" name="Rechthoek: afgeronde hoeken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DBF1C4C-98F5-4381-B72E-C308B984D6FF}"/>
            </a:ext>
          </a:extLst>
        </xdr:cNvPr>
        <xdr:cNvSpPr/>
      </xdr:nvSpPr>
      <xdr:spPr>
        <a:xfrm>
          <a:off x="13507452" y="721895"/>
          <a:ext cx="1746470" cy="417094"/>
        </a:xfrm>
        <a:prstGeom prst="roundRect">
          <a:avLst/>
        </a:prstGeom>
        <a:solidFill>
          <a:srgbClr val="92D05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400" b="1">
              <a:solidFill>
                <a:schemeClr val="tx1"/>
              </a:solidFill>
            </a:rPr>
            <a:t>SCHOOLWEGING</a:t>
          </a:r>
        </a:p>
      </xdr:txBody>
    </xdr:sp>
    <xdr:clientData fPrintsWithSheet="0"/>
  </xdr:twoCellAnchor>
  <xdr:twoCellAnchor>
    <xdr:from>
      <xdr:col>28</xdr:col>
      <xdr:colOff>112294</xdr:colOff>
      <xdr:row>6</xdr:row>
      <xdr:rowOff>96254</xdr:rowOff>
    </xdr:from>
    <xdr:to>
      <xdr:col>30</xdr:col>
      <xdr:colOff>585537</xdr:colOff>
      <xdr:row>8</xdr:row>
      <xdr:rowOff>160422</xdr:rowOff>
    </xdr:to>
    <xdr:sp macro="" textlink="">
      <xdr:nvSpPr>
        <xdr:cNvPr id="8" name="Rechthoek: afgeronde hoeken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7BA3F88-3F7B-440C-AA31-6F9B72C9039C}"/>
            </a:ext>
          </a:extLst>
        </xdr:cNvPr>
        <xdr:cNvSpPr/>
      </xdr:nvSpPr>
      <xdr:spPr>
        <a:xfrm>
          <a:off x="13515473" y="1267328"/>
          <a:ext cx="1740569" cy="417094"/>
        </a:xfrm>
        <a:prstGeom prst="roundRect">
          <a:avLst/>
        </a:prstGeom>
        <a:solidFill>
          <a:srgbClr val="92D05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400" b="1">
              <a:solidFill>
                <a:schemeClr val="tx1"/>
              </a:solidFill>
            </a:rPr>
            <a:t>TOTAAL E-TOETSEN</a:t>
          </a:r>
        </a:p>
      </xdr:txBody>
    </xdr:sp>
    <xdr:clientData fPrintsWithSheet="0"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74196</xdr:colOff>
      <xdr:row>2</xdr:row>
      <xdr:rowOff>64169</xdr:rowOff>
    </xdr:from>
    <xdr:to>
      <xdr:col>14</xdr:col>
      <xdr:colOff>633663</xdr:colOff>
      <xdr:row>6</xdr:row>
      <xdr:rowOff>112295</xdr:rowOff>
    </xdr:to>
    <xdr:sp macro="" textlink="">
      <xdr:nvSpPr>
        <xdr:cNvPr id="2" name="Pijl: links 1">
          <a:extLst>
            <a:ext uri="{FF2B5EF4-FFF2-40B4-BE49-F238E27FC236}">
              <a16:creationId xmlns:a16="http://schemas.microsoft.com/office/drawing/2014/main" id="{5FA5BB4F-D0A7-4CB7-8DF1-8A248778400D}"/>
            </a:ext>
          </a:extLst>
        </xdr:cNvPr>
        <xdr:cNvSpPr/>
      </xdr:nvSpPr>
      <xdr:spPr>
        <a:xfrm>
          <a:off x="6596916" y="559469"/>
          <a:ext cx="1557687" cy="718686"/>
        </a:xfrm>
        <a:prstGeom prst="leftArrow">
          <a:avLst>
            <a:gd name="adj1" fmla="val 65725"/>
            <a:gd name="adj2" fmla="val 61842"/>
          </a:avLst>
        </a:prstGeom>
        <a:solidFill>
          <a:srgbClr val="CC00FF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000" b="1">
              <a:latin typeface="Arial" panose="020B0604020202020204" pitchFamily="34" charset="0"/>
              <a:cs typeface="Arial" panose="020B0604020202020204" pitchFamily="34" charset="0"/>
            </a:rPr>
            <a:t>Wanneer ben </a:t>
          </a:r>
        </a:p>
        <a:p>
          <a:pPr algn="ctr"/>
          <a:r>
            <a:rPr lang="nl-NL" sz="1000" b="1">
              <a:latin typeface="Arial" panose="020B0604020202020204" pitchFamily="34" charset="0"/>
              <a:cs typeface="Arial" panose="020B0604020202020204" pitchFamily="34" charset="0"/>
            </a:rPr>
            <a:t>je tevreden?</a:t>
          </a:r>
        </a:p>
      </xdr:txBody>
    </xdr:sp>
    <xdr:clientData/>
  </xdr:twoCellAnchor>
  <xdr:twoCellAnchor>
    <xdr:from>
      <xdr:col>1</xdr:col>
      <xdr:colOff>203200</xdr:colOff>
      <xdr:row>28</xdr:row>
      <xdr:rowOff>107950</xdr:rowOff>
    </xdr:from>
    <xdr:to>
      <xdr:col>2</xdr:col>
      <xdr:colOff>393700</xdr:colOff>
      <xdr:row>30</xdr:row>
      <xdr:rowOff>44450</xdr:rowOff>
    </xdr:to>
    <xdr:sp macro="" textlink="">
      <xdr:nvSpPr>
        <xdr:cNvPr id="4" name="Pijl: rechts 3">
          <a:extLst>
            <a:ext uri="{FF2B5EF4-FFF2-40B4-BE49-F238E27FC236}">
              <a16:creationId xmlns:a16="http://schemas.microsoft.com/office/drawing/2014/main" id="{D231F1FC-F94E-48A9-844C-AFBA25CEABEB}"/>
            </a:ext>
          </a:extLst>
        </xdr:cNvPr>
        <xdr:cNvSpPr/>
      </xdr:nvSpPr>
      <xdr:spPr>
        <a:xfrm>
          <a:off x="462280" y="4649470"/>
          <a:ext cx="754380" cy="317500"/>
        </a:xfrm>
        <a:prstGeom prst="rightArrow">
          <a:avLst/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16</xdr:col>
      <xdr:colOff>56147</xdr:colOff>
      <xdr:row>2</xdr:row>
      <xdr:rowOff>64169</xdr:rowOff>
    </xdr:from>
    <xdr:to>
      <xdr:col>22</xdr:col>
      <xdr:colOff>32085</xdr:colOff>
      <xdr:row>6</xdr:row>
      <xdr:rowOff>112295</xdr:rowOff>
    </xdr:to>
    <xdr:sp macro="" textlink="">
      <xdr:nvSpPr>
        <xdr:cNvPr id="5" name="Pijl: links 4">
          <a:extLst>
            <a:ext uri="{FF2B5EF4-FFF2-40B4-BE49-F238E27FC236}">
              <a16:creationId xmlns:a16="http://schemas.microsoft.com/office/drawing/2014/main" id="{2790A0B7-216F-499D-AE58-731ADC4A3550}"/>
            </a:ext>
          </a:extLst>
        </xdr:cNvPr>
        <xdr:cNvSpPr/>
      </xdr:nvSpPr>
      <xdr:spPr>
        <a:xfrm flipH="1">
          <a:off x="8224787" y="559469"/>
          <a:ext cx="1408498" cy="718686"/>
        </a:xfrm>
        <a:prstGeom prst="leftArrow">
          <a:avLst>
            <a:gd name="adj1" fmla="val 65725"/>
            <a:gd name="adj2" fmla="val 61842"/>
          </a:avLst>
        </a:prstGeom>
        <a:solidFill>
          <a:srgbClr val="CC00FF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000" b="1" baseline="0">
              <a:latin typeface="Arial" panose="020B0604020202020204" pitchFamily="34" charset="0"/>
              <a:cs typeface="Arial" panose="020B0604020202020204" pitchFamily="34" charset="0"/>
            </a:rPr>
            <a:t>Signaalscore? Zie dan OP </a:t>
          </a:r>
          <a:endParaRPr lang="nl-NL" sz="10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nl-NL" sz="10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28</xdr:col>
      <xdr:colOff>109621</xdr:colOff>
      <xdr:row>9</xdr:row>
      <xdr:rowOff>56148</xdr:rowOff>
    </xdr:from>
    <xdr:to>
      <xdr:col>30</xdr:col>
      <xdr:colOff>590730</xdr:colOff>
      <xdr:row>26</xdr:row>
      <xdr:rowOff>152400</xdr:rowOff>
    </xdr:to>
    <xdr:sp macro="" textlink="">
      <xdr:nvSpPr>
        <xdr:cNvPr id="7" name="Rechthoek: afgeronde hoeken 6">
          <a:extLst>
            <a:ext uri="{FF2B5EF4-FFF2-40B4-BE49-F238E27FC236}">
              <a16:creationId xmlns:a16="http://schemas.microsoft.com/office/drawing/2014/main" id="{F4E9808B-3D9C-4E23-BE49-806E6053AA07}"/>
            </a:ext>
          </a:extLst>
        </xdr:cNvPr>
        <xdr:cNvSpPr/>
      </xdr:nvSpPr>
      <xdr:spPr>
        <a:xfrm>
          <a:off x="13505581" y="1785888"/>
          <a:ext cx="1746029" cy="2527032"/>
        </a:xfrm>
        <a:prstGeom prst="roundRect">
          <a:avLst/>
        </a:prstGeom>
        <a:solidFill>
          <a:srgbClr val="CC00FF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400" b="1"/>
            <a:t>AANPAK</a:t>
          </a:r>
          <a:r>
            <a:rPr lang="nl-NL" sz="1400" b="1" baseline="0"/>
            <a:t> OP SCHOOLNIVEAU</a:t>
          </a:r>
        </a:p>
        <a:p>
          <a:pPr algn="ctr"/>
          <a:endParaRPr lang="nl-NL" sz="1400" baseline="0"/>
        </a:p>
        <a:p>
          <a:pPr algn="ctr"/>
          <a:endParaRPr lang="nl-NL" sz="1400" baseline="0"/>
        </a:p>
        <a:p>
          <a:pPr algn="ctr"/>
          <a:r>
            <a:rPr lang="nl-NL" sz="1400" baseline="0"/>
            <a:t>WAT ZIE JE?</a:t>
          </a:r>
        </a:p>
        <a:p>
          <a:pPr algn="ctr"/>
          <a:r>
            <a:rPr lang="nl-NL" sz="1400" baseline="0"/>
            <a:t>WAT DENK JE?</a:t>
          </a:r>
        </a:p>
        <a:p>
          <a:pPr algn="ctr"/>
          <a:r>
            <a:rPr lang="nl-NL" sz="1400" baseline="0"/>
            <a:t>WAT DOE JE?</a:t>
          </a:r>
          <a:endParaRPr lang="nl-NL" sz="1400"/>
        </a:p>
      </xdr:txBody>
    </xdr:sp>
    <xdr:clientData/>
  </xdr:twoCellAnchor>
  <xdr:twoCellAnchor>
    <xdr:from>
      <xdr:col>28</xdr:col>
      <xdr:colOff>88233</xdr:colOff>
      <xdr:row>1</xdr:row>
      <xdr:rowOff>1</xdr:rowOff>
    </xdr:from>
    <xdr:to>
      <xdr:col>30</xdr:col>
      <xdr:colOff>567377</xdr:colOff>
      <xdr:row>2</xdr:row>
      <xdr:rowOff>96253</xdr:rowOff>
    </xdr:to>
    <xdr:sp macro="" textlink="">
      <xdr:nvSpPr>
        <xdr:cNvPr id="8" name="Rechthoek: afgeronde hoeken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B2F3B4-F2AF-480C-873D-C8E9B60166F6}"/>
            </a:ext>
          </a:extLst>
        </xdr:cNvPr>
        <xdr:cNvSpPr/>
      </xdr:nvSpPr>
      <xdr:spPr>
        <a:xfrm>
          <a:off x="13484193" y="175261"/>
          <a:ext cx="1744064" cy="416292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400" b="1"/>
            <a:t>START</a:t>
          </a:r>
        </a:p>
      </xdr:txBody>
    </xdr:sp>
    <xdr:clientData fPrintsWithSheet="0"/>
  </xdr:twoCellAnchor>
  <xdr:twoCellAnchor>
    <xdr:from>
      <xdr:col>28</xdr:col>
      <xdr:colOff>104273</xdr:colOff>
      <xdr:row>3</xdr:row>
      <xdr:rowOff>56148</xdr:rowOff>
    </xdr:from>
    <xdr:to>
      <xdr:col>30</xdr:col>
      <xdr:colOff>583417</xdr:colOff>
      <xdr:row>5</xdr:row>
      <xdr:rowOff>136357</xdr:rowOff>
    </xdr:to>
    <xdr:sp macro="" textlink="">
      <xdr:nvSpPr>
        <xdr:cNvPr id="9" name="Rechthoek: afgeronde hoeken 8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624F29-B02E-4D59-815F-1270D2BED73E}"/>
            </a:ext>
          </a:extLst>
        </xdr:cNvPr>
        <xdr:cNvSpPr/>
      </xdr:nvSpPr>
      <xdr:spPr>
        <a:xfrm>
          <a:off x="13500233" y="719088"/>
          <a:ext cx="1744064" cy="415489"/>
        </a:xfrm>
        <a:prstGeom prst="roundRect">
          <a:avLst/>
        </a:prstGeom>
        <a:solidFill>
          <a:srgbClr val="92D05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400" b="1">
              <a:solidFill>
                <a:schemeClr val="tx1"/>
              </a:solidFill>
            </a:rPr>
            <a:t>SCHOOLWEGING</a:t>
          </a:r>
        </a:p>
      </xdr:txBody>
    </xdr:sp>
    <xdr:clientData fPrintsWithSheet="0"/>
  </xdr:twoCellAnchor>
  <xdr:twoCellAnchor>
    <xdr:from>
      <xdr:col>28</xdr:col>
      <xdr:colOff>112294</xdr:colOff>
      <xdr:row>6</xdr:row>
      <xdr:rowOff>96254</xdr:rowOff>
    </xdr:from>
    <xdr:to>
      <xdr:col>30</xdr:col>
      <xdr:colOff>585537</xdr:colOff>
      <xdr:row>8</xdr:row>
      <xdr:rowOff>160422</xdr:rowOff>
    </xdr:to>
    <xdr:sp macro="" textlink="">
      <xdr:nvSpPr>
        <xdr:cNvPr id="10" name="Rechthoek: afgeronde hoeken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113C8C6-86D3-4573-B094-876A5CCAC4FF}"/>
            </a:ext>
          </a:extLst>
        </xdr:cNvPr>
        <xdr:cNvSpPr/>
      </xdr:nvSpPr>
      <xdr:spPr>
        <a:xfrm>
          <a:off x="13508254" y="1262114"/>
          <a:ext cx="1738163" cy="414688"/>
        </a:xfrm>
        <a:prstGeom prst="roundRect">
          <a:avLst/>
        </a:prstGeom>
        <a:solidFill>
          <a:srgbClr val="92D05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400" b="1">
              <a:solidFill>
                <a:schemeClr val="tx1"/>
              </a:solidFill>
            </a:rPr>
            <a:t>TOTAAL M-TOETSEN</a:t>
          </a:r>
        </a:p>
      </xdr:txBody>
    </xdr:sp>
    <xdr:clientData fPrintsWithSheet="0"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47625</xdr:colOff>
      <xdr:row>8</xdr:row>
      <xdr:rowOff>31750</xdr:rowOff>
    </xdr:from>
    <xdr:to>
      <xdr:col>2</xdr:col>
      <xdr:colOff>4214812</xdr:colOff>
      <xdr:row>10</xdr:row>
      <xdr:rowOff>206375</xdr:rowOff>
    </xdr:to>
    <xdr:sp macro="" textlink="" fLocksText="0">
      <xdr:nvSpPr>
        <xdr:cNvPr id="2" name="Tekstvak 1">
          <a:extLst>
            <a:ext uri="{FF2B5EF4-FFF2-40B4-BE49-F238E27FC236}">
              <a16:creationId xmlns:a16="http://schemas.microsoft.com/office/drawing/2014/main" id="{B0C72258-D07B-4353-91EF-17CDBC15664A}"/>
            </a:ext>
          </a:extLst>
        </xdr:cNvPr>
        <xdr:cNvSpPr txBox="1"/>
      </xdr:nvSpPr>
      <xdr:spPr>
        <a:xfrm>
          <a:off x="771525" y="1647190"/>
          <a:ext cx="4121467" cy="66230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5</xdr:col>
      <xdr:colOff>47625</xdr:colOff>
      <xdr:row>8</xdr:row>
      <xdr:rowOff>31750</xdr:rowOff>
    </xdr:from>
    <xdr:to>
      <xdr:col>5</xdr:col>
      <xdr:colOff>4214812</xdr:colOff>
      <xdr:row>10</xdr:row>
      <xdr:rowOff>206375</xdr:rowOff>
    </xdr:to>
    <xdr:sp macro="" textlink="" fLocksText="0">
      <xdr:nvSpPr>
        <xdr:cNvPr id="3" name="Tekstvak 2">
          <a:extLst>
            <a:ext uri="{FF2B5EF4-FFF2-40B4-BE49-F238E27FC236}">
              <a16:creationId xmlns:a16="http://schemas.microsoft.com/office/drawing/2014/main" id="{5737C0DA-F734-4FD7-931B-15119D49346E}"/>
            </a:ext>
          </a:extLst>
        </xdr:cNvPr>
        <xdr:cNvSpPr txBox="1"/>
      </xdr:nvSpPr>
      <xdr:spPr>
        <a:xfrm>
          <a:off x="5663565" y="1647190"/>
          <a:ext cx="4121467" cy="66230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8</xdr:col>
      <xdr:colOff>47625</xdr:colOff>
      <xdr:row>8</xdr:row>
      <xdr:rowOff>31750</xdr:rowOff>
    </xdr:from>
    <xdr:to>
      <xdr:col>8</xdr:col>
      <xdr:colOff>4214812</xdr:colOff>
      <xdr:row>10</xdr:row>
      <xdr:rowOff>206375</xdr:rowOff>
    </xdr:to>
    <xdr:sp macro="" textlink="" fLocksText="0">
      <xdr:nvSpPr>
        <xdr:cNvPr id="4" name="Tekstvak 3">
          <a:extLst>
            <a:ext uri="{FF2B5EF4-FFF2-40B4-BE49-F238E27FC236}">
              <a16:creationId xmlns:a16="http://schemas.microsoft.com/office/drawing/2014/main" id="{3505CD05-D620-40F6-A687-A0277076A3C5}"/>
            </a:ext>
          </a:extLst>
        </xdr:cNvPr>
        <xdr:cNvSpPr txBox="1"/>
      </xdr:nvSpPr>
      <xdr:spPr>
        <a:xfrm>
          <a:off x="10555605" y="1647190"/>
          <a:ext cx="4121467" cy="66230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2</xdr:col>
      <xdr:colOff>47625</xdr:colOff>
      <xdr:row>26</xdr:row>
      <xdr:rowOff>31750</xdr:rowOff>
    </xdr:from>
    <xdr:to>
      <xdr:col>2</xdr:col>
      <xdr:colOff>4214812</xdr:colOff>
      <xdr:row>28</xdr:row>
      <xdr:rowOff>206375</xdr:rowOff>
    </xdr:to>
    <xdr:sp macro="" textlink="" fLocksText="0">
      <xdr:nvSpPr>
        <xdr:cNvPr id="5" name="Tekstvak 4">
          <a:extLst>
            <a:ext uri="{FF2B5EF4-FFF2-40B4-BE49-F238E27FC236}">
              <a16:creationId xmlns:a16="http://schemas.microsoft.com/office/drawing/2014/main" id="{1E7035F0-0DA1-407F-999A-2B97C27A83E8}"/>
            </a:ext>
          </a:extLst>
        </xdr:cNvPr>
        <xdr:cNvSpPr txBox="1"/>
      </xdr:nvSpPr>
      <xdr:spPr>
        <a:xfrm>
          <a:off x="771525" y="5792470"/>
          <a:ext cx="4121467" cy="66230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5</xdr:col>
      <xdr:colOff>47625</xdr:colOff>
      <xdr:row>26</xdr:row>
      <xdr:rowOff>31750</xdr:rowOff>
    </xdr:from>
    <xdr:to>
      <xdr:col>5</xdr:col>
      <xdr:colOff>4214812</xdr:colOff>
      <xdr:row>28</xdr:row>
      <xdr:rowOff>206375</xdr:rowOff>
    </xdr:to>
    <xdr:sp macro="" textlink="" fLocksText="0">
      <xdr:nvSpPr>
        <xdr:cNvPr id="6" name="Tekstvak 5">
          <a:extLst>
            <a:ext uri="{FF2B5EF4-FFF2-40B4-BE49-F238E27FC236}">
              <a16:creationId xmlns:a16="http://schemas.microsoft.com/office/drawing/2014/main" id="{26C33C54-2767-47B7-8BB0-6BAEAEED33DC}"/>
            </a:ext>
          </a:extLst>
        </xdr:cNvPr>
        <xdr:cNvSpPr txBox="1"/>
      </xdr:nvSpPr>
      <xdr:spPr>
        <a:xfrm>
          <a:off x="5663565" y="5792470"/>
          <a:ext cx="4121467" cy="66230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8</xdr:col>
      <xdr:colOff>47625</xdr:colOff>
      <xdr:row>26</xdr:row>
      <xdr:rowOff>31750</xdr:rowOff>
    </xdr:from>
    <xdr:to>
      <xdr:col>8</xdr:col>
      <xdr:colOff>4214812</xdr:colOff>
      <xdr:row>28</xdr:row>
      <xdr:rowOff>206375</xdr:rowOff>
    </xdr:to>
    <xdr:sp macro="" textlink="" fLocksText="0">
      <xdr:nvSpPr>
        <xdr:cNvPr id="7" name="Tekstvak 6">
          <a:extLst>
            <a:ext uri="{FF2B5EF4-FFF2-40B4-BE49-F238E27FC236}">
              <a16:creationId xmlns:a16="http://schemas.microsoft.com/office/drawing/2014/main" id="{FB65C37F-EF2F-4B87-BBB8-DA64FB1DA42B}"/>
            </a:ext>
          </a:extLst>
        </xdr:cNvPr>
        <xdr:cNvSpPr txBox="1"/>
      </xdr:nvSpPr>
      <xdr:spPr>
        <a:xfrm>
          <a:off x="10555605" y="5792470"/>
          <a:ext cx="4121467" cy="66230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2</xdr:col>
      <xdr:colOff>39690</xdr:colOff>
      <xdr:row>11</xdr:row>
      <xdr:rowOff>55562</xdr:rowOff>
    </xdr:from>
    <xdr:to>
      <xdr:col>2</xdr:col>
      <xdr:colOff>4206877</xdr:colOff>
      <xdr:row>21</xdr:row>
      <xdr:rowOff>206374</xdr:rowOff>
    </xdr:to>
    <xdr:sp macro="" textlink="" fLocksText="0">
      <xdr:nvSpPr>
        <xdr:cNvPr id="8" name="Tekstvak 7">
          <a:extLst>
            <a:ext uri="{FF2B5EF4-FFF2-40B4-BE49-F238E27FC236}">
              <a16:creationId xmlns:a16="http://schemas.microsoft.com/office/drawing/2014/main" id="{3F14B4F3-744B-4F5D-8CB3-885FD9F02990}"/>
            </a:ext>
          </a:extLst>
        </xdr:cNvPr>
        <xdr:cNvSpPr txBox="1"/>
      </xdr:nvSpPr>
      <xdr:spPr>
        <a:xfrm>
          <a:off x="763590" y="2402522"/>
          <a:ext cx="4129087" cy="2589212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5</xdr:col>
      <xdr:colOff>39690</xdr:colOff>
      <xdr:row>11</xdr:row>
      <xdr:rowOff>55562</xdr:rowOff>
    </xdr:from>
    <xdr:to>
      <xdr:col>5</xdr:col>
      <xdr:colOff>4206877</xdr:colOff>
      <xdr:row>21</xdr:row>
      <xdr:rowOff>206374</xdr:rowOff>
    </xdr:to>
    <xdr:sp macro="" textlink="" fLocksText="0">
      <xdr:nvSpPr>
        <xdr:cNvPr id="9" name="Tekstvak 8">
          <a:extLst>
            <a:ext uri="{FF2B5EF4-FFF2-40B4-BE49-F238E27FC236}">
              <a16:creationId xmlns:a16="http://schemas.microsoft.com/office/drawing/2014/main" id="{22FD2CE2-9B0B-4F19-8DBF-538C8C169E75}"/>
            </a:ext>
          </a:extLst>
        </xdr:cNvPr>
        <xdr:cNvSpPr txBox="1"/>
      </xdr:nvSpPr>
      <xdr:spPr>
        <a:xfrm>
          <a:off x="5655630" y="2402522"/>
          <a:ext cx="4129087" cy="2589212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8</xdr:col>
      <xdr:colOff>39690</xdr:colOff>
      <xdr:row>11</xdr:row>
      <xdr:rowOff>55562</xdr:rowOff>
    </xdr:from>
    <xdr:to>
      <xdr:col>8</xdr:col>
      <xdr:colOff>4206877</xdr:colOff>
      <xdr:row>21</xdr:row>
      <xdr:rowOff>206374</xdr:rowOff>
    </xdr:to>
    <xdr:sp macro="" textlink="" fLocksText="0">
      <xdr:nvSpPr>
        <xdr:cNvPr id="10" name="Tekstvak 9">
          <a:extLst>
            <a:ext uri="{FF2B5EF4-FFF2-40B4-BE49-F238E27FC236}">
              <a16:creationId xmlns:a16="http://schemas.microsoft.com/office/drawing/2014/main" id="{96E049D6-04FF-4223-A22D-4C70CAC99EEE}"/>
            </a:ext>
          </a:extLst>
        </xdr:cNvPr>
        <xdr:cNvSpPr txBox="1"/>
      </xdr:nvSpPr>
      <xdr:spPr>
        <a:xfrm>
          <a:off x="10547670" y="2402522"/>
          <a:ext cx="4129087" cy="2589212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2</xdr:col>
      <xdr:colOff>39690</xdr:colOff>
      <xdr:row>29</xdr:row>
      <xdr:rowOff>55562</xdr:rowOff>
    </xdr:from>
    <xdr:to>
      <xdr:col>2</xdr:col>
      <xdr:colOff>4206877</xdr:colOff>
      <xdr:row>39</xdr:row>
      <xdr:rowOff>206374</xdr:rowOff>
    </xdr:to>
    <xdr:sp macro="" textlink="" fLocksText="0">
      <xdr:nvSpPr>
        <xdr:cNvPr id="11" name="Tekstvak 10">
          <a:extLst>
            <a:ext uri="{FF2B5EF4-FFF2-40B4-BE49-F238E27FC236}">
              <a16:creationId xmlns:a16="http://schemas.microsoft.com/office/drawing/2014/main" id="{BAC8F294-A4A8-483E-9BFD-50447F50986D}"/>
            </a:ext>
          </a:extLst>
        </xdr:cNvPr>
        <xdr:cNvSpPr txBox="1"/>
      </xdr:nvSpPr>
      <xdr:spPr>
        <a:xfrm>
          <a:off x="763590" y="6547802"/>
          <a:ext cx="4129087" cy="2589212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5</xdr:col>
      <xdr:colOff>39690</xdr:colOff>
      <xdr:row>29</xdr:row>
      <xdr:rowOff>55562</xdr:rowOff>
    </xdr:from>
    <xdr:to>
      <xdr:col>5</xdr:col>
      <xdr:colOff>4206877</xdr:colOff>
      <xdr:row>39</xdr:row>
      <xdr:rowOff>206374</xdr:rowOff>
    </xdr:to>
    <xdr:sp macro="" textlink="" fLocksText="0">
      <xdr:nvSpPr>
        <xdr:cNvPr id="12" name="Tekstvak 11">
          <a:extLst>
            <a:ext uri="{FF2B5EF4-FFF2-40B4-BE49-F238E27FC236}">
              <a16:creationId xmlns:a16="http://schemas.microsoft.com/office/drawing/2014/main" id="{BA69DE20-E78B-4597-B121-B0E78F8642F7}"/>
            </a:ext>
          </a:extLst>
        </xdr:cNvPr>
        <xdr:cNvSpPr txBox="1"/>
      </xdr:nvSpPr>
      <xdr:spPr>
        <a:xfrm>
          <a:off x="5655630" y="6547802"/>
          <a:ext cx="4129087" cy="2589212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8</xdr:col>
      <xdr:colOff>39690</xdr:colOff>
      <xdr:row>29</xdr:row>
      <xdr:rowOff>55562</xdr:rowOff>
    </xdr:from>
    <xdr:to>
      <xdr:col>8</xdr:col>
      <xdr:colOff>4206877</xdr:colOff>
      <xdr:row>39</xdr:row>
      <xdr:rowOff>206374</xdr:rowOff>
    </xdr:to>
    <xdr:sp macro="" textlink="" fLocksText="0">
      <xdr:nvSpPr>
        <xdr:cNvPr id="13" name="Tekstvak 12">
          <a:extLst>
            <a:ext uri="{FF2B5EF4-FFF2-40B4-BE49-F238E27FC236}">
              <a16:creationId xmlns:a16="http://schemas.microsoft.com/office/drawing/2014/main" id="{4228BF69-E6A0-423C-B00D-66A5C8B65964}"/>
            </a:ext>
          </a:extLst>
        </xdr:cNvPr>
        <xdr:cNvSpPr txBox="1"/>
      </xdr:nvSpPr>
      <xdr:spPr>
        <a:xfrm>
          <a:off x="10547670" y="6547802"/>
          <a:ext cx="4129087" cy="2589212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2</xdr:col>
      <xdr:colOff>1389062</xdr:colOff>
      <xdr:row>0</xdr:row>
      <xdr:rowOff>152401</xdr:rowOff>
    </xdr:from>
    <xdr:to>
      <xdr:col>3</xdr:col>
      <xdr:colOff>7938</xdr:colOff>
      <xdr:row>2</xdr:row>
      <xdr:rowOff>38100</xdr:rowOff>
    </xdr:to>
    <xdr:sp macro="" textlink="" fLocksText="0">
      <xdr:nvSpPr>
        <xdr:cNvPr id="14" name="Tekstvak 13">
          <a:extLst>
            <a:ext uri="{FF2B5EF4-FFF2-40B4-BE49-F238E27FC236}">
              <a16:creationId xmlns:a16="http://schemas.microsoft.com/office/drawing/2014/main" id="{2D7B10B4-DCB1-4D8E-9631-B10B51C497C9}"/>
            </a:ext>
          </a:extLst>
        </xdr:cNvPr>
        <xdr:cNvSpPr txBox="1"/>
      </xdr:nvSpPr>
      <xdr:spPr>
        <a:xfrm>
          <a:off x="2112962" y="152401"/>
          <a:ext cx="2790826" cy="276224"/>
        </a:xfrm>
        <a:prstGeom prst="rect">
          <a:avLst/>
        </a:prstGeom>
        <a:solidFill>
          <a:srgbClr val="EBEB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200" b="1">
              <a:latin typeface="Verdana" panose="020B0604030504040204" pitchFamily="34" charset="0"/>
              <a:ea typeface="Verdana" panose="020B0604030504040204" pitchFamily="34" charset="0"/>
            </a:rPr>
            <a:t>2-8-2025</a:t>
          </a:r>
        </a:p>
      </xdr:txBody>
    </xdr:sp>
    <xdr:clientData/>
  </xdr:twoCellAnchor>
  <xdr:twoCellAnchor>
    <xdr:from>
      <xdr:col>10</xdr:col>
      <xdr:colOff>19050</xdr:colOff>
      <xdr:row>9</xdr:row>
      <xdr:rowOff>0</xdr:rowOff>
    </xdr:from>
    <xdr:to>
      <xdr:col>13</xdr:col>
      <xdr:colOff>276225</xdr:colOff>
      <xdr:row>11</xdr:row>
      <xdr:rowOff>57150</xdr:rowOff>
    </xdr:to>
    <xdr:sp macro="" textlink="">
      <xdr:nvSpPr>
        <xdr:cNvPr id="20" name="Rechthoek: afgeronde hoeken 1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A79AB8-0590-4C18-B752-8D7EE949E227}"/>
            </a:ext>
          </a:extLst>
        </xdr:cNvPr>
        <xdr:cNvSpPr/>
      </xdr:nvSpPr>
      <xdr:spPr>
        <a:xfrm>
          <a:off x="15335250" y="1847850"/>
          <a:ext cx="2143125" cy="552450"/>
        </a:xfrm>
        <a:prstGeom prst="roundRect">
          <a:avLst/>
        </a:prstGeom>
        <a:solidFill>
          <a:srgbClr val="92D05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600" b="1">
              <a:solidFill>
                <a:schemeClr val="tx1"/>
              </a:solidFill>
            </a:rPr>
            <a:t>BASIS</a:t>
          </a:r>
          <a:r>
            <a:rPr lang="nl-NL" sz="1600" b="1" baseline="0">
              <a:solidFill>
                <a:schemeClr val="tx1"/>
              </a:solidFill>
            </a:rPr>
            <a:t>-</a:t>
          </a:r>
          <a:r>
            <a:rPr lang="nl-NL" sz="1600" b="1">
              <a:solidFill>
                <a:schemeClr val="tx1"/>
              </a:solidFill>
            </a:rPr>
            <a:t>AANPAK</a:t>
          </a:r>
        </a:p>
      </xdr:txBody>
    </xdr:sp>
    <xdr:clientData fPrintsWithSheet="0"/>
  </xdr:twoCellAnchor>
  <xdr:twoCellAnchor>
    <xdr:from>
      <xdr:col>10</xdr:col>
      <xdr:colOff>19050</xdr:colOff>
      <xdr:row>6</xdr:row>
      <xdr:rowOff>28575</xdr:rowOff>
    </xdr:from>
    <xdr:to>
      <xdr:col>13</xdr:col>
      <xdr:colOff>276225</xdr:colOff>
      <xdr:row>8</xdr:row>
      <xdr:rowOff>171450</xdr:rowOff>
    </xdr:to>
    <xdr:sp macro="" textlink="">
      <xdr:nvSpPr>
        <xdr:cNvPr id="22" name="Rechthoek: afgeronde hoeken 2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5F33C6-EFF0-44DF-9A16-4D9313681E35}"/>
            </a:ext>
          </a:extLst>
        </xdr:cNvPr>
        <xdr:cNvSpPr/>
      </xdr:nvSpPr>
      <xdr:spPr>
        <a:xfrm>
          <a:off x="15335250" y="1247775"/>
          <a:ext cx="2143125" cy="523875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600" b="1">
              <a:solidFill>
                <a:schemeClr val="bg1"/>
              </a:solidFill>
            </a:rPr>
            <a:t>START</a:t>
          </a:r>
        </a:p>
      </xdr:txBody>
    </xdr:sp>
    <xdr:clientData fPrintsWithSheet="0"/>
  </xdr:twoCellAnchor>
  <xdr:twoCellAnchor>
    <xdr:from>
      <xdr:col>10</xdr:col>
      <xdr:colOff>19050</xdr:colOff>
      <xdr:row>11</xdr:row>
      <xdr:rowOff>171450</xdr:rowOff>
    </xdr:from>
    <xdr:to>
      <xdr:col>13</xdr:col>
      <xdr:colOff>276225</xdr:colOff>
      <xdr:row>14</xdr:row>
      <xdr:rowOff>57150</xdr:rowOff>
    </xdr:to>
    <xdr:sp macro="" textlink="">
      <xdr:nvSpPr>
        <xdr:cNvPr id="23" name="Rechthoek: afgeronde hoeken 2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03FB8C8-3839-4388-8809-BBDC9CE60D80}"/>
            </a:ext>
          </a:extLst>
        </xdr:cNvPr>
        <xdr:cNvSpPr/>
      </xdr:nvSpPr>
      <xdr:spPr>
        <a:xfrm>
          <a:off x="15335250" y="2514600"/>
          <a:ext cx="2143125" cy="628650"/>
        </a:xfrm>
        <a:prstGeom prst="roundRect">
          <a:avLst/>
        </a:prstGeom>
        <a:solidFill>
          <a:srgbClr val="92D05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600" b="1">
              <a:solidFill>
                <a:schemeClr val="tx1"/>
              </a:solidFill>
            </a:rPr>
            <a:t>INTENSIEVE</a:t>
          </a:r>
          <a:r>
            <a:rPr lang="nl-NL" sz="1600" b="1" baseline="0">
              <a:solidFill>
                <a:schemeClr val="tx1"/>
              </a:solidFill>
            </a:rPr>
            <a:t> AANPAK</a:t>
          </a:r>
          <a:endParaRPr lang="nl-NL" sz="1600" b="1">
            <a:solidFill>
              <a:schemeClr val="tx1"/>
            </a:solidFill>
          </a:endParaRPr>
        </a:p>
      </xdr:txBody>
    </xdr:sp>
    <xdr:clientData fPrintsWithSheet="0"/>
  </xdr:twoCellAnchor>
  <xdr:twoCellAnchor>
    <xdr:from>
      <xdr:col>10</xdr:col>
      <xdr:colOff>19050</xdr:colOff>
      <xdr:row>14</xdr:row>
      <xdr:rowOff>171450</xdr:rowOff>
    </xdr:from>
    <xdr:to>
      <xdr:col>13</xdr:col>
      <xdr:colOff>276225</xdr:colOff>
      <xdr:row>17</xdr:row>
      <xdr:rowOff>57150</xdr:rowOff>
    </xdr:to>
    <xdr:sp macro="" textlink="">
      <xdr:nvSpPr>
        <xdr:cNvPr id="24" name="Rechthoek: afgeronde hoeken 2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D3291E9-E74D-44FE-A45C-06E89D27C7DB}"/>
            </a:ext>
          </a:extLst>
        </xdr:cNvPr>
        <xdr:cNvSpPr/>
      </xdr:nvSpPr>
      <xdr:spPr>
        <a:xfrm>
          <a:off x="15335250" y="3257550"/>
          <a:ext cx="2143125" cy="628650"/>
        </a:xfrm>
        <a:prstGeom prst="roundRect">
          <a:avLst/>
        </a:prstGeom>
        <a:solidFill>
          <a:srgbClr val="92D05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600" b="1" baseline="0">
              <a:solidFill>
                <a:schemeClr val="tx1"/>
              </a:solidFill>
            </a:rPr>
            <a:t>VERRIJKTE AANPAK</a:t>
          </a:r>
          <a:endParaRPr lang="nl-NL" sz="1600" b="1">
            <a:solidFill>
              <a:schemeClr val="tx1"/>
            </a:solidFill>
          </a:endParaRPr>
        </a:p>
      </xdr:txBody>
    </xdr:sp>
    <xdr:clientData fPrintsWithSheet="0"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47625</xdr:colOff>
      <xdr:row>8</xdr:row>
      <xdr:rowOff>31750</xdr:rowOff>
    </xdr:from>
    <xdr:to>
      <xdr:col>2</xdr:col>
      <xdr:colOff>4214812</xdr:colOff>
      <xdr:row>10</xdr:row>
      <xdr:rowOff>206375</xdr:rowOff>
    </xdr:to>
    <xdr:sp macro="" textlink="" fLocksText="0">
      <xdr:nvSpPr>
        <xdr:cNvPr id="2" name="Tekstvak 1">
          <a:extLst>
            <a:ext uri="{FF2B5EF4-FFF2-40B4-BE49-F238E27FC236}">
              <a16:creationId xmlns:a16="http://schemas.microsoft.com/office/drawing/2014/main" id="{C444FA5F-01D4-4B7E-A2B6-B9D923061D99}"/>
            </a:ext>
          </a:extLst>
        </xdr:cNvPr>
        <xdr:cNvSpPr txBox="1"/>
      </xdr:nvSpPr>
      <xdr:spPr>
        <a:xfrm>
          <a:off x="771525" y="1647190"/>
          <a:ext cx="4121467" cy="66230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5</xdr:col>
      <xdr:colOff>47625</xdr:colOff>
      <xdr:row>8</xdr:row>
      <xdr:rowOff>31750</xdr:rowOff>
    </xdr:from>
    <xdr:to>
      <xdr:col>5</xdr:col>
      <xdr:colOff>4214812</xdr:colOff>
      <xdr:row>10</xdr:row>
      <xdr:rowOff>206375</xdr:rowOff>
    </xdr:to>
    <xdr:sp macro="" textlink="" fLocksText="0">
      <xdr:nvSpPr>
        <xdr:cNvPr id="3" name="Tekstvak 2">
          <a:extLst>
            <a:ext uri="{FF2B5EF4-FFF2-40B4-BE49-F238E27FC236}">
              <a16:creationId xmlns:a16="http://schemas.microsoft.com/office/drawing/2014/main" id="{92FCAF27-6549-425E-B00C-74536EFF74D9}"/>
            </a:ext>
          </a:extLst>
        </xdr:cNvPr>
        <xdr:cNvSpPr txBox="1"/>
      </xdr:nvSpPr>
      <xdr:spPr>
        <a:xfrm>
          <a:off x="5663565" y="1647190"/>
          <a:ext cx="4121467" cy="66230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8</xdr:col>
      <xdr:colOff>47625</xdr:colOff>
      <xdr:row>8</xdr:row>
      <xdr:rowOff>31750</xdr:rowOff>
    </xdr:from>
    <xdr:to>
      <xdr:col>8</xdr:col>
      <xdr:colOff>4214812</xdr:colOff>
      <xdr:row>10</xdr:row>
      <xdr:rowOff>206375</xdr:rowOff>
    </xdr:to>
    <xdr:sp macro="" textlink="" fLocksText="0">
      <xdr:nvSpPr>
        <xdr:cNvPr id="4" name="Tekstvak 3">
          <a:extLst>
            <a:ext uri="{FF2B5EF4-FFF2-40B4-BE49-F238E27FC236}">
              <a16:creationId xmlns:a16="http://schemas.microsoft.com/office/drawing/2014/main" id="{BEA4E286-EAC7-425F-9375-D70980FA9A27}"/>
            </a:ext>
          </a:extLst>
        </xdr:cNvPr>
        <xdr:cNvSpPr txBox="1"/>
      </xdr:nvSpPr>
      <xdr:spPr>
        <a:xfrm>
          <a:off x="10555605" y="1647190"/>
          <a:ext cx="4121467" cy="66230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2</xdr:col>
      <xdr:colOff>47625</xdr:colOff>
      <xdr:row>26</xdr:row>
      <xdr:rowOff>31750</xdr:rowOff>
    </xdr:from>
    <xdr:to>
      <xdr:col>2</xdr:col>
      <xdr:colOff>4214812</xdr:colOff>
      <xdr:row>28</xdr:row>
      <xdr:rowOff>206375</xdr:rowOff>
    </xdr:to>
    <xdr:sp macro="" textlink="" fLocksText="0">
      <xdr:nvSpPr>
        <xdr:cNvPr id="5" name="Tekstvak 4">
          <a:extLst>
            <a:ext uri="{FF2B5EF4-FFF2-40B4-BE49-F238E27FC236}">
              <a16:creationId xmlns:a16="http://schemas.microsoft.com/office/drawing/2014/main" id="{5DEEBED1-37F5-4137-A6C6-286F6112A01C}"/>
            </a:ext>
          </a:extLst>
        </xdr:cNvPr>
        <xdr:cNvSpPr txBox="1"/>
      </xdr:nvSpPr>
      <xdr:spPr>
        <a:xfrm>
          <a:off x="771525" y="5792470"/>
          <a:ext cx="4121467" cy="66230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5</xdr:col>
      <xdr:colOff>47625</xdr:colOff>
      <xdr:row>26</xdr:row>
      <xdr:rowOff>31750</xdr:rowOff>
    </xdr:from>
    <xdr:to>
      <xdr:col>5</xdr:col>
      <xdr:colOff>4214812</xdr:colOff>
      <xdr:row>28</xdr:row>
      <xdr:rowOff>206375</xdr:rowOff>
    </xdr:to>
    <xdr:sp macro="" textlink="" fLocksText="0">
      <xdr:nvSpPr>
        <xdr:cNvPr id="6" name="Tekstvak 5">
          <a:extLst>
            <a:ext uri="{FF2B5EF4-FFF2-40B4-BE49-F238E27FC236}">
              <a16:creationId xmlns:a16="http://schemas.microsoft.com/office/drawing/2014/main" id="{59D23C36-7D9A-432C-8379-90431E00D466}"/>
            </a:ext>
          </a:extLst>
        </xdr:cNvPr>
        <xdr:cNvSpPr txBox="1"/>
      </xdr:nvSpPr>
      <xdr:spPr>
        <a:xfrm>
          <a:off x="5663565" y="5792470"/>
          <a:ext cx="4121467" cy="66230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8</xdr:col>
      <xdr:colOff>47625</xdr:colOff>
      <xdr:row>26</xdr:row>
      <xdr:rowOff>31750</xdr:rowOff>
    </xdr:from>
    <xdr:to>
      <xdr:col>8</xdr:col>
      <xdr:colOff>4214812</xdr:colOff>
      <xdr:row>28</xdr:row>
      <xdr:rowOff>206375</xdr:rowOff>
    </xdr:to>
    <xdr:sp macro="" textlink="" fLocksText="0">
      <xdr:nvSpPr>
        <xdr:cNvPr id="7" name="Tekstvak 6">
          <a:extLst>
            <a:ext uri="{FF2B5EF4-FFF2-40B4-BE49-F238E27FC236}">
              <a16:creationId xmlns:a16="http://schemas.microsoft.com/office/drawing/2014/main" id="{1675A502-DEC8-49E2-A483-F7C41EF018CF}"/>
            </a:ext>
          </a:extLst>
        </xdr:cNvPr>
        <xdr:cNvSpPr txBox="1"/>
      </xdr:nvSpPr>
      <xdr:spPr>
        <a:xfrm>
          <a:off x="10555605" y="5792470"/>
          <a:ext cx="4121467" cy="66230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2</xdr:col>
      <xdr:colOff>39690</xdr:colOff>
      <xdr:row>11</xdr:row>
      <xdr:rowOff>55562</xdr:rowOff>
    </xdr:from>
    <xdr:to>
      <xdr:col>2</xdr:col>
      <xdr:colOff>4206877</xdr:colOff>
      <xdr:row>21</xdr:row>
      <xdr:rowOff>206374</xdr:rowOff>
    </xdr:to>
    <xdr:sp macro="" textlink="" fLocksText="0">
      <xdr:nvSpPr>
        <xdr:cNvPr id="8" name="Tekstvak 7">
          <a:extLst>
            <a:ext uri="{FF2B5EF4-FFF2-40B4-BE49-F238E27FC236}">
              <a16:creationId xmlns:a16="http://schemas.microsoft.com/office/drawing/2014/main" id="{C3D86B7D-E119-4FB7-9D27-E0B4A8E63FBE}"/>
            </a:ext>
          </a:extLst>
        </xdr:cNvPr>
        <xdr:cNvSpPr txBox="1"/>
      </xdr:nvSpPr>
      <xdr:spPr>
        <a:xfrm>
          <a:off x="763590" y="2402522"/>
          <a:ext cx="4129087" cy="2589212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5</xdr:col>
      <xdr:colOff>39690</xdr:colOff>
      <xdr:row>11</xdr:row>
      <xdr:rowOff>55562</xdr:rowOff>
    </xdr:from>
    <xdr:to>
      <xdr:col>5</xdr:col>
      <xdr:colOff>4206877</xdr:colOff>
      <xdr:row>21</xdr:row>
      <xdr:rowOff>206374</xdr:rowOff>
    </xdr:to>
    <xdr:sp macro="" textlink="" fLocksText="0">
      <xdr:nvSpPr>
        <xdr:cNvPr id="9" name="Tekstvak 8">
          <a:extLst>
            <a:ext uri="{FF2B5EF4-FFF2-40B4-BE49-F238E27FC236}">
              <a16:creationId xmlns:a16="http://schemas.microsoft.com/office/drawing/2014/main" id="{197F31E5-8461-4ACC-9B72-AC1629B27567}"/>
            </a:ext>
          </a:extLst>
        </xdr:cNvPr>
        <xdr:cNvSpPr txBox="1"/>
      </xdr:nvSpPr>
      <xdr:spPr>
        <a:xfrm>
          <a:off x="5655630" y="2402522"/>
          <a:ext cx="4129087" cy="2589212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8</xdr:col>
      <xdr:colOff>39690</xdr:colOff>
      <xdr:row>11</xdr:row>
      <xdr:rowOff>55562</xdr:rowOff>
    </xdr:from>
    <xdr:to>
      <xdr:col>8</xdr:col>
      <xdr:colOff>4206877</xdr:colOff>
      <xdr:row>21</xdr:row>
      <xdr:rowOff>206374</xdr:rowOff>
    </xdr:to>
    <xdr:sp macro="" textlink="" fLocksText="0">
      <xdr:nvSpPr>
        <xdr:cNvPr id="10" name="Tekstvak 9">
          <a:extLst>
            <a:ext uri="{FF2B5EF4-FFF2-40B4-BE49-F238E27FC236}">
              <a16:creationId xmlns:a16="http://schemas.microsoft.com/office/drawing/2014/main" id="{077EA41C-26D8-4E4F-AD8F-DFFC16FB9DFC}"/>
            </a:ext>
          </a:extLst>
        </xdr:cNvPr>
        <xdr:cNvSpPr txBox="1"/>
      </xdr:nvSpPr>
      <xdr:spPr>
        <a:xfrm>
          <a:off x="10547670" y="2402522"/>
          <a:ext cx="4129087" cy="2589212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2</xdr:col>
      <xdr:colOff>39690</xdr:colOff>
      <xdr:row>29</xdr:row>
      <xdr:rowOff>55562</xdr:rowOff>
    </xdr:from>
    <xdr:to>
      <xdr:col>2</xdr:col>
      <xdr:colOff>4206877</xdr:colOff>
      <xdr:row>39</xdr:row>
      <xdr:rowOff>206374</xdr:rowOff>
    </xdr:to>
    <xdr:sp macro="" textlink="" fLocksText="0">
      <xdr:nvSpPr>
        <xdr:cNvPr id="11" name="Tekstvak 10">
          <a:extLst>
            <a:ext uri="{FF2B5EF4-FFF2-40B4-BE49-F238E27FC236}">
              <a16:creationId xmlns:a16="http://schemas.microsoft.com/office/drawing/2014/main" id="{22CB60E9-6E0A-4603-9763-467D28D83EE3}"/>
            </a:ext>
          </a:extLst>
        </xdr:cNvPr>
        <xdr:cNvSpPr txBox="1"/>
      </xdr:nvSpPr>
      <xdr:spPr>
        <a:xfrm>
          <a:off x="763590" y="6547802"/>
          <a:ext cx="4129087" cy="2589212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5</xdr:col>
      <xdr:colOff>39690</xdr:colOff>
      <xdr:row>29</xdr:row>
      <xdr:rowOff>55562</xdr:rowOff>
    </xdr:from>
    <xdr:to>
      <xdr:col>5</xdr:col>
      <xdr:colOff>4206877</xdr:colOff>
      <xdr:row>39</xdr:row>
      <xdr:rowOff>206374</xdr:rowOff>
    </xdr:to>
    <xdr:sp macro="" textlink="" fLocksText="0">
      <xdr:nvSpPr>
        <xdr:cNvPr id="12" name="Tekstvak 11">
          <a:extLst>
            <a:ext uri="{FF2B5EF4-FFF2-40B4-BE49-F238E27FC236}">
              <a16:creationId xmlns:a16="http://schemas.microsoft.com/office/drawing/2014/main" id="{18DD4211-E75C-4474-B5F2-E44AE690F948}"/>
            </a:ext>
          </a:extLst>
        </xdr:cNvPr>
        <xdr:cNvSpPr txBox="1"/>
      </xdr:nvSpPr>
      <xdr:spPr>
        <a:xfrm>
          <a:off x="5655630" y="6547802"/>
          <a:ext cx="4129087" cy="2589212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8</xdr:col>
      <xdr:colOff>39690</xdr:colOff>
      <xdr:row>29</xdr:row>
      <xdr:rowOff>55562</xdr:rowOff>
    </xdr:from>
    <xdr:to>
      <xdr:col>8</xdr:col>
      <xdr:colOff>4206877</xdr:colOff>
      <xdr:row>39</xdr:row>
      <xdr:rowOff>206374</xdr:rowOff>
    </xdr:to>
    <xdr:sp macro="" textlink="" fLocksText="0">
      <xdr:nvSpPr>
        <xdr:cNvPr id="13" name="Tekstvak 12">
          <a:extLst>
            <a:ext uri="{FF2B5EF4-FFF2-40B4-BE49-F238E27FC236}">
              <a16:creationId xmlns:a16="http://schemas.microsoft.com/office/drawing/2014/main" id="{136743FF-430B-40DE-B0B1-749312524AC8}"/>
            </a:ext>
          </a:extLst>
        </xdr:cNvPr>
        <xdr:cNvSpPr txBox="1"/>
      </xdr:nvSpPr>
      <xdr:spPr>
        <a:xfrm>
          <a:off x="10547670" y="6547802"/>
          <a:ext cx="4129087" cy="2589212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2</xdr:col>
      <xdr:colOff>1389062</xdr:colOff>
      <xdr:row>0</xdr:row>
      <xdr:rowOff>158749</xdr:rowOff>
    </xdr:from>
    <xdr:to>
      <xdr:col>3</xdr:col>
      <xdr:colOff>7938</xdr:colOff>
      <xdr:row>4</xdr:row>
      <xdr:rowOff>15874</xdr:rowOff>
    </xdr:to>
    <xdr:sp macro="" textlink="" fLocksText="0">
      <xdr:nvSpPr>
        <xdr:cNvPr id="14" name="Tekstvak 13">
          <a:extLst>
            <a:ext uri="{FF2B5EF4-FFF2-40B4-BE49-F238E27FC236}">
              <a16:creationId xmlns:a16="http://schemas.microsoft.com/office/drawing/2014/main" id="{E2A94526-A9C0-4343-A448-A17B1CF7256A}"/>
            </a:ext>
          </a:extLst>
        </xdr:cNvPr>
        <xdr:cNvSpPr txBox="1"/>
      </xdr:nvSpPr>
      <xdr:spPr>
        <a:xfrm>
          <a:off x="2112962" y="158749"/>
          <a:ext cx="2787016" cy="687705"/>
        </a:xfrm>
        <a:prstGeom prst="rect">
          <a:avLst/>
        </a:prstGeom>
        <a:solidFill>
          <a:srgbClr val="EBEB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200" b="1">
              <a:latin typeface="Verdana" panose="020B0604030504040204" pitchFamily="34" charset="0"/>
              <a:ea typeface="Verdana" panose="020B0604030504040204" pitchFamily="34" charset="0"/>
            </a:rPr>
            <a:t>4-5</a:t>
          </a:r>
        </a:p>
        <a:p>
          <a:endParaRPr lang="nl-NL" sz="1200" b="1">
            <a:latin typeface="Verdana" panose="020B0604030504040204" pitchFamily="34" charset="0"/>
            <a:ea typeface="Verdana" panose="020B0604030504040204" pitchFamily="34" charset="0"/>
          </a:endParaRPr>
        </a:p>
        <a:p>
          <a:r>
            <a:rPr lang="nl-NL" sz="1200" b="1">
              <a:latin typeface="Verdana" panose="020B0604030504040204" pitchFamily="34" charset="0"/>
              <a:ea typeface="Verdana" panose="020B0604030504040204" pitchFamily="34" charset="0"/>
            </a:rPr>
            <a:t>2-8-2025</a:t>
          </a:r>
        </a:p>
      </xdr:txBody>
    </xdr:sp>
    <xdr:clientData/>
  </xdr:twoCellAnchor>
  <xdr:twoCellAnchor>
    <xdr:from>
      <xdr:col>10</xdr:col>
      <xdr:colOff>19050</xdr:colOff>
      <xdr:row>9</xdr:row>
      <xdr:rowOff>0</xdr:rowOff>
    </xdr:from>
    <xdr:to>
      <xdr:col>13</xdr:col>
      <xdr:colOff>276225</xdr:colOff>
      <xdr:row>11</xdr:row>
      <xdr:rowOff>57150</xdr:rowOff>
    </xdr:to>
    <xdr:sp macro="" textlink="">
      <xdr:nvSpPr>
        <xdr:cNvPr id="16" name="Rechthoek: afgeronde hoeken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577CC8-EE5F-4171-90FD-A7D1CCFD85CC}"/>
            </a:ext>
          </a:extLst>
        </xdr:cNvPr>
        <xdr:cNvSpPr/>
      </xdr:nvSpPr>
      <xdr:spPr>
        <a:xfrm>
          <a:off x="15327630" y="1859280"/>
          <a:ext cx="2154555" cy="544830"/>
        </a:xfrm>
        <a:prstGeom prst="roundRect">
          <a:avLst/>
        </a:prstGeom>
        <a:solidFill>
          <a:srgbClr val="92D05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600" b="1">
              <a:solidFill>
                <a:schemeClr val="tx1"/>
              </a:solidFill>
            </a:rPr>
            <a:t>DOORGAANDE LIJN</a:t>
          </a:r>
        </a:p>
      </xdr:txBody>
    </xdr:sp>
    <xdr:clientData fPrintsWithSheet="0"/>
  </xdr:twoCellAnchor>
  <xdr:twoCellAnchor>
    <xdr:from>
      <xdr:col>10</xdr:col>
      <xdr:colOff>19050</xdr:colOff>
      <xdr:row>6</xdr:row>
      <xdr:rowOff>28575</xdr:rowOff>
    </xdr:from>
    <xdr:to>
      <xdr:col>13</xdr:col>
      <xdr:colOff>276225</xdr:colOff>
      <xdr:row>8</xdr:row>
      <xdr:rowOff>171450</xdr:rowOff>
    </xdr:to>
    <xdr:sp macro="" textlink="">
      <xdr:nvSpPr>
        <xdr:cNvPr id="17" name="Rechthoek: afgeronde hoeken 1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126956-DBF4-4164-9885-976764C0FFE3}"/>
            </a:ext>
          </a:extLst>
        </xdr:cNvPr>
        <xdr:cNvSpPr/>
      </xdr:nvSpPr>
      <xdr:spPr>
        <a:xfrm>
          <a:off x="15327630" y="1255395"/>
          <a:ext cx="2154555" cy="531495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600" b="1">
              <a:solidFill>
                <a:schemeClr val="bg1"/>
              </a:solidFill>
            </a:rPr>
            <a:t>START</a:t>
          </a:r>
        </a:p>
      </xdr:txBody>
    </xdr:sp>
    <xdr:clientData fPrintsWithSheet="0"/>
  </xdr:twoCellAnchor>
  <xdr:twoCellAnchor>
    <xdr:from>
      <xdr:col>10</xdr:col>
      <xdr:colOff>19050</xdr:colOff>
      <xdr:row>11</xdr:row>
      <xdr:rowOff>171450</xdr:rowOff>
    </xdr:from>
    <xdr:to>
      <xdr:col>13</xdr:col>
      <xdr:colOff>276225</xdr:colOff>
      <xdr:row>14</xdr:row>
      <xdr:rowOff>57150</xdr:rowOff>
    </xdr:to>
    <xdr:sp macro="" textlink="">
      <xdr:nvSpPr>
        <xdr:cNvPr id="18" name="Rechthoek: afgeronde hoeken 1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0906281-119D-487D-A0E6-AD531B8ABF3C}"/>
            </a:ext>
          </a:extLst>
        </xdr:cNvPr>
        <xdr:cNvSpPr/>
      </xdr:nvSpPr>
      <xdr:spPr>
        <a:xfrm>
          <a:off x="15327630" y="2518410"/>
          <a:ext cx="2154555" cy="617220"/>
        </a:xfrm>
        <a:prstGeom prst="roundRect">
          <a:avLst/>
        </a:prstGeom>
        <a:solidFill>
          <a:srgbClr val="92D05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600" b="1">
              <a:solidFill>
                <a:schemeClr val="tx1"/>
              </a:solidFill>
            </a:rPr>
            <a:t>INTENSIEVE</a:t>
          </a:r>
          <a:r>
            <a:rPr lang="nl-NL" sz="1600" b="1" baseline="0">
              <a:solidFill>
                <a:schemeClr val="tx1"/>
              </a:solidFill>
            </a:rPr>
            <a:t> AANPAK</a:t>
          </a:r>
          <a:endParaRPr lang="nl-NL" sz="1600" b="1">
            <a:solidFill>
              <a:schemeClr val="tx1"/>
            </a:solidFill>
          </a:endParaRPr>
        </a:p>
      </xdr:txBody>
    </xdr:sp>
    <xdr:clientData fPrintsWithSheet="0"/>
  </xdr:twoCellAnchor>
  <xdr:twoCellAnchor>
    <xdr:from>
      <xdr:col>10</xdr:col>
      <xdr:colOff>19050</xdr:colOff>
      <xdr:row>14</xdr:row>
      <xdr:rowOff>171450</xdr:rowOff>
    </xdr:from>
    <xdr:to>
      <xdr:col>13</xdr:col>
      <xdr:colOff>276225</xdr:colOff>
      <xdr:row>17</xdr:row>
      <xdr:rowOff>57150</xdr:rowOff>
    </xdr:to>
    <xdr:sp macro="" textlink="">
      <xdr:nvSpPr>
        <xdr:cNvPr id="19" name="Rechthoek: afgeronde hoeken 1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EE8BFBA-FAE0-41C5-BFAA-7C34C9DA18F9}"/>
            </a:ext>
          </a:extLst>
        </xdr:cNvPr>
        <xdr:cNvSpPr/>
      </xdr:nvSpPr>
      <xdr:spPr>
        <a:xfrm>
          <a:off x="15327630" y="3249930"/>
          <a:ext cx="2154555" cy="617220"/>
        </a:xfrm>
        <a:prstGeom prst="roundRect">
          <a:avLst/>
        </a:prstGeom>
        <a:solidFill>
          <a:srgbClr val="92D05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600" b="1" baseline="0">
              <a:solidFill>
                <a:schemeClr val="tx1"/>
              </a:solidFill>
            </a:rPr>
            <a:t>VERRIJKTE AANPAK</a:t>
          </a:r>
          <a:endParaRPr lang="nl-NL" sz="1600" b="1">
            <a:solidFill>
              <a:schemeClr val="tx1"/>
            </a:solidFill>
          </a:endParaRPr>
        </a:p>
      </xdr:txBody>
    </xdr:sp>
    <xdr:clientData fPrintsWithSheet="0"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47625</xdr:colOff>
      <xdr:row>8</xdr:row>
      <xdr:rowOff>31750</xdr:rowOff>
    </xdr:from>
    <xdr:to>
      <xdr:col>2</xdr:col>
      <xdr:colOff>4214812</xdr:colOff>
      <xdr:row>10</xdr:row>
      <xdr:rowOff>206375</xdr:rowOff>
    </xdr:to>
    <xdr:sp macro="" textlink="" fLocksText="0">
      <xdr:nvSpPr>
        <xdr:cNvPr id="2" name="Tekstvak 1">
          <a:extLst>
            <a:ext uri="{FF2B5EF4-FFF2-40B4-BE49-F238E27FC236}">
              <a16:creationId xmlns:a16="http://schemas.microsoft.com/office/drawing/2014/main" id="{D1ACC0DE-315E-4A8B-84C4-8E7727007D58}"/>
            </a:ext>
          </a:extLst>
        </xdr:cNvPr>
        <xdr:cNvSpPr txBox="1"/>
      </xdr:nvSpPr>
      <xdr:spPr>
        <a:xfrm>
          <a:off x="771525" y="1883410"/>
          <a:ext cx="4121467" cy="66230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2</xdr:col>
      <xdr:colOff>39690</xdr:colOff>
      <xdr:row>14</xdr:row>
      <xdr:rowOff>39684</xdr:rowOff>
    </xdr:from>
    <xdr:to>
      <xdr:col>2</xdr:col>
      <xdr:colOff>4206877</xdr:colOff>
      <xdr:row>21</xdr:row>
      <xdr:rowOff>198433</xdr:rowOff>
    </xdr:to>
    <xdr:sp macro="" textlink="" fLocksText="0">
      <xdr:nvSpPr>
        <xdr:cNvPr id="3" name="Tekstvak 2">
          <a:extLst>
            <a:ext uri="{FF2B5EF4-FFF2-40B4-BE49-F238E27FC236}">
              <a16:creationId xmlns:a16="http://schemas.microsoft.com/office/drawing/2014/main" id="{8F8DEFDD-0A06-44BC-9816-F0C8FE5F67E4}"/>
            </a:ext>
          </a:extLst>
        </xdr:cNvPr>
        <xdr:cNvSpPr txBox="1"/>
      </xdr:nvSpPr>
      <xdr:spPr>
        <a:xfrm>
          <a:off x="763590" y="3354384"/>
          <a:ext cx="4129087" cy="1865629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2</xdr:col>
      <xdr:colOff>1389062</xdr:colOff>
      <xdr:row>0</xdr:row>
      <xdr:rowOff>158749</xdr:rowOff>
    </xdr:from>
    <xdr:to>
      <xdr:col>3</xdr:col>
      <xdr:colOff>7938</xdr:colOff>
      <xdr:row>4</xdr:row>
      <xdr:rowOff>15874</xdr:rowOff>
    </xdr:to>
    <xdr:sp macro="" textlink="" fLocksText="0">
      <xdr:nvSpPr>
        <xdr:cNvPr id="4" name="Tekstvak 3">
          <a:extLst>
            <a:ext uri="{FF2B5EF4-FFF2-40B4-BE49-F238E27FC236}">
              <a16:creationId xmlns:a16="http://schemas.microsoft.com/office/drawing/2014/main" id="{DCEB63BE-B839-4D2D-A0FD-AB4F9FF88FA4}"/>
            </a:ext>
          </a:extLst>
        </xdr:cNvPr>
        <xdr:cNvSpPr txBox="1"/>
      </xdr:nvSpPr>
      <xdr:spPr>
        <a:xfrm>
          <a:off x="2112962" y="158749"/>
          <a:ext cx="2787016" cy="779145"/>
        </a:xfrm>
        <a:prstGeom prst="rect">
          <a:avLst/>
        </a:prstGeom>
        <a:solidFill>
          <a:srgbClr val="EBEB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200" b="1">
              <a:latin typeface="Verdana" panose="020B0604030504040204" pitchFamily="34" charset="0"/>
              <a:ea typeface="Verdana" panose="020B0604030504040204" pitchFamily="34" charset="0"/>
            </a:rPr>
            <a:t>4-5</a:t>
          </a:r>
        </a:p>
        <a:p>
          <a:endParaRPr lang="nl-NL" sz="1200" b="1">
            <a:latin typeface="Verdana" panose="020B0604030504040204" pitchFamily="34" charset="0"/>
            <a:ea typeface="Verdana" panose="020B0604030504040204" pitchFamily="34" charset="0"/>
          </a:endParaRPr>
        </a:p>
        <a:p>
          <a:r>
            <a:rPr lang="nl-NL" sz="1200" b="1">
              <a:latin typeface="Verdana" panose="020B0604030504040204" pitchFamily="34" charset="0"/>
              <a:ea typeface="Verdana" panose="020B0604030504040204" pitchFamily="34" charset="0"/>
            </a:rPr>
            <a:t>2-8-2025</a:t>
          </a:r>
        </a:p>
      </xdr:txBody>
    </xdr:sp>
    <xdr:clientData/>
  </xdr:twoCellAnchor>
  <xdr:twoCellAnchor>
    <xdr:from>
      <xdr:col>2</xdr:col>
      <xdr:colOff>47625</xdr:colOff>
      <xdr:row>11</xdr:row>
      <xdr:rowOff>55568</xdr:rowOff>
    </xdr:from>
    <xdr:to>
      <xdr:col>2</xdr:col>
      <xdr:colOff>4214812</xdr:colOff>
      <xdr:row>13</xdr:row>
      <xdr:rowOff>222252</xdr:rowOff>
    </xdr:to>
    <xdr:sp macro="" textlink="" fLocksText="0">
      <xdr:nvSpPr>
        <xdr:cNvPr id="5" name="Tekstvak 4">
          <a:extLst>
            <a:ext uri="{FF2B5EF4-FFF2-40B4-BE49-F238E27FC236}">
              <a16:creationId xmlns:a16="http://schemas.microsoft.com/office/drawing/2014/main" id="{110AFCAB-9CDA-4295-8B40-40FDCBCFD124}"/>
            </a:ext>
          </a:extLst>
        </xdr:cNvPr>
        <xdr:cNvSpPr txBox="1"/>
      </xdr:nvSpPr>
      <xdr:spPr>
        <a:xfrm>
          <a:off x="771525" y="2638748"/>
          <a:ext cx="4121467" cy="654364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400" b="1" baseline="0">
            <a:latin typeface="+mn-lt"/>
          </a:endParaRPr>
        </a:p>
        <a:p>
          <a:endParaRPr lang="nl-NL" sz="1400" b="1">
            <a:latin typeface="+mn-lt"/>
          </a:endParaRPr>
        </a:p>
      </xdr:txBody>
    </xdr:sp>
    <xdr:clientData/>
  </xdr:twoCellAnchor>
  <xdr:twoCellAnchor>
    <xdr:from>
      <xdr:col>5</xdr:col>
      <xdr:colOff>47625</xdr:colOff>
      <xdr:row>8</xdr:row>
      <xdr:rowOff>31750</xdr:rowOff>
    </xdr:from>
    <xdr:to>
      <xdr:col>5</xdr:col>
      <xdr:colOff>4214812</xdr:colOff>
      <xdr:row>10</xdr:row>
      <xdr:rowOff>206375</xdr:rowOff>
    </xdr:to>
    <xdr:sp macro="" textlink="" fLocksText="0">
      <xdr:nvSpPr>
        <xdr:cNvPr id="6" name="Tekstvak 5">
          <a:extLst>
            <a:ext uri="{FF2B5EF4-FFF2-40B4-BE49-F238E27FC236}">
              <a16:creationId xmlns:a16="http://schemas.microsoft.com/office/drawing/2014/main" id="{B7263539-AAD8-4B7A-A305-E6181FEFD6A3}"/>
            </a:ext>
          </a:extLst>
        </xdr:cNvPr>
        <xdr:cNvSpPr txBox="1"/>
      </xdr:nvSpPr>
      <xdr:spPr>
        <a:xfrm>
          <a:off x="5663565" y="1883410"/>
          <a:ext cx="4121467" cy="66230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5</xdr:col>
      <xdr:colOff>39690</xdr:colOff>
      <xdr:row>14</xdr:row>
      <xdr:rowOff>39684</xdr:rowOff>
    </xdr:from>
    <xdr:to>
      <xdr:col>5</xdr:col>
      <xdr:colOff>4206877</xdr:colOff>
      <xdr:row>21</xdr:row>
      <xdr:rowOff>198433</xdr:rowOff>
    </xdr:to>
    <xdr:sp macro="" textlink="" fLocksText="0">
      <xdr:nvSpPr>
        <xdr:cNvPr id="7" name="Tekstvak 6">
          <a:extLst>
            <a:ext uri="{FF2B5EF4-FFF2-40B4-BE49-F238E27FC236}">
              <a16:creationId xmlns:a16="http://schemas.microsoft.com/office/drawing/2014/main" id="{4ED424F9-02A1-4BC0-8F09-6832BBCAC336}"/>
            </a:ext>
          </a:extLst>
        </xdr:cNvPr>
        <xdr:cNvSpPr txBox="1"/>
      </xdr:nvSpPr>
      <xdr:spPr>
        <a:xfrm>
          <a:off x="5655630" y="3354384"/>
          <a:ext cx="4129087" cy="1865629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5</xdr:col>
      <xdr:colOff>47625</xdr:colOff>
      <xdr:row>11</xdr:row>
      <xdr:rowOff>55568</xdr:rowOff>
    </xdr:from>
    <xdr:to>
      <xdr:col>5</xdr:col>
      <xdr:colOff>4214812</xdr:colOff>
      <xdr:row>13</xdr:row>
      <xdr:rowOff>222252</xdr:rowOff>
    </xdr:to>
    <xdr:sp macro="" textlink="" fLocksText="0">
      <xdr:nvSpPr>
        <xdr:cNvPr id="8" name="Tekstvak 7">
          <a:extLst>
            <a:ext uri="{FF2B5EF4-FFF2-40B4-BE49-F238E27FC236}">
              <a16:creationId xmlns:a16="http://schemas.microsoft.com/office/drawing/2014/main" id="{5575ACBA-B8A8-4049-94B6-4A45D01D4D73}"/>
            </a:ext>
          </a:extLst>
        </xdr:cNvPr>
        <xdr:cNvSpPr txBox="1"/>
      </xdr:nvSpPr>
      <xdr:spPr>
        <a:xfrm>
          <a:off x="5663565" y="2638748"/>
          <a:ext cx="4121467" cy="654364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400" b="1" baseline="0">
            <a:latin typeface="+mn-lt"/>
          </a:endParaRPr>
        </a:p>
        <a:p>
          <a:endParaRPr lang="nl-NL" sz="1400" b="1">
            <a:latin typeface="+mn-lt"/>
          </a:endParaRPr>
        </a:p>
      </xdr:txBody>
    </xdr:sp>
    <xdr:clientData/>
  </xdr:twoCellAnchor>
  <xdr:twoCellAnchor>
    <xdr:from>
      <xdr:col>8</xdr:col>
      <xdr:colOff>47625</xdr:colOff>
      <xdr:row>8</xdr:row>
      <xdr:rowOff>31750</xdr:rowOff>
    </xdr:from>
    <xdr:to>
      <xdr:col>8</xdr:col>
      <xdr:colOff>4214812</xdr:colOff>
      <xdr:row>10</xdr:row>
      <xdr:rowOff>206375</xdr:rowOff>
    </xdr:to>
    <xdr:sp macro="" textlink="" fLocksText="0">
      <xdr:nvSpPr>
        <xdr:cNvPr id="9" name="Tekstvak 8">
          <a:extLst>
            <a:ext uri="{FF2B5EF4-FFF2-40B4-BE49-F238E27FC236}">
              <a16:creationId xmlns:a16="http://schemas.microsoft.com/office/drawing/2014/main" id="{27F5D833-7879-4598-9B93-B3F20A66F5D9}"/>
            </a:ext>
          </a:extLst>
        </xdr:cNvPr>
        <xdr:cNvSpPr txBox="1"/>
      </xdr:nvSpPr>
      <xdr:spPr>
        <a:xfrm>
          <a:off x="10555605" y="1883410"/>
          <a:ext cx="4121467" cy="66230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8</xdr:col>
      <xdr:colOff>39690</xdr:colOff>
      <xdr:row>14</xdr:row>
      <xdr:rowOff>39684</xdr:rowOff>
    </xdr:from>
    <xdr:to>
      <xdr:col>8</xdr:col>
      <xdr:colOff>4206877</xdr:colOff>
      <xdr:row>21</xdr:row>
      <xdr:rowOff>198433</xdr:rowOff>
    </xdr:to>
    <xdr:sp macro="" textlink="" fLocksText="0">
      <xdr:nvSpPr>
        <xdr:cNvPr id="10" name="Tekstvak 9">
          <a:extLst>
            <a:ext uri="{FF2B5EF4-FFF2-40B4-BE49-F238E27FC236}">
              <a16:creationId xmlns:a16="http://schemas.microsoft.com/office/drawing/2014/main" id="{18116C10-79F6-46E3-83DE-DA73001FC42F}"/>
            </a:ext>
          </a:extLst>
        </xdr:cNvPr>
        <xdr:cNvSpPr txBox="1"/>
      </xdr:nvSpPr>
      <xdr:spPr>
        <a:xfrm>
          <a:off x="10547670" y="3354384"/>
          <a:ext cx="4129087" cy="1865629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8</xdr:col>
      <xdr:colOff>47625</xdr:colOff>
      <xdr:row>11</xdr:row>
      <xdr:rowOff>55568</xdr:rowOff>
    </xdr:from>
    <xdr:to>
      <xdr:col>8</xdr:col>
      <xdr:colOff>4214812</xdr:colOff>
      <xdr:row>13</xdr:row>
      <xdr:rowOff>222252</xdr:rowOff>
    </xdr:to>
    <xdr:sp macro="" textlink="" fLocksText="0">
      <xdr:nvSpPr>
        <xdr:cNvPr id="11" name="Tekstvak 10">
          <a:extLst>
            <a:ext uri="{FF2B5EF4-FFF2-40B4-BE49-F238E27FC236}">
              <a16:creationId xmlns:a16="http://schemas.microsoft.com/office/drawing/2014/main" id="{B16EB018-58B2-4392-92A8-C80CAD530DC1}"/>
            </a:ext>
          </a:extLst>
        </xdr:cNvPr>
        <xdr:cNvSpPr txBox="1"/>
      </xdr:nvSpPr>
      <xdr:spPr>
        <a:xfrm>
          <a:off x="10555605" y="2638748"/>
          <a:ext cx="4121467" cy="654364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400" b="1" baseline="0">
            <a:latin typeface="+mn-lt"/>
          </a:endParaRPr>
        </a:p>
        <a:p>
          <a:endParaRPr lang="nl-NL" sz="1400" b="1">
            <a:latin typeface="+mn-lt"/>
          </a:endParaRPr>
        </a:p>
      </xdr:txBody>
    </xdr:sp>
    <xdr:clientData/>
  </xdr:twoCellAnchor>
  <xdr:twoCellAnchor>
    <xdr:from>
      <xdr:col>2</xdr:col>
      <xdr:colOff>47625</xdr:colOff>
      <xdr:row>26</xdr:row>
      <xdr:rowOff>31750</xdr:rowOff>
    </xdr:from>
    <xdr:to>
      <xdr:col>2</xdr:col>
      <xdr:colOff>4214812</xdr:colOff>
      <xdr:row>28</xdr:row>
      <xdr:rowOff>206375</xdr:rowOff>
    </xdr:to>
    <xdr:sp macro="" textlink="" fLocksText="0">
      <xdr:nvSpPr>
        <xdr:cNvPr id="12" name="Tekstvak 11">
          <a:extLst>
            <a:ext uri="{FF2B5EF4-FFF2-40B4-BE49-F238E27FC236}">
              <a16:creationId xmlns:a16="http://schemas.microsoft.com/office/drawing/2014/main" id="{113BFB9D-6AD5-4CD0-9B66-DF790C979F41}"/>
            </a:ext>
          </a:extLst>
        </xdr:cNvPr>
        <xdr:cNvSpPr txBox="1"/>
      </xdr:nvSpPr>
      <xdr:spPr>
        <a:xfrm>
          <a:off x="771525" y="6028690"/>
          <a:ext cx="4121467" cy="66230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2</xdr:col>
      <xdr:colOff>39690</xdr:colOff>
      <xdr:row>32</xdr:row>
      <xdr:rowOff>39684</xdr:rowOff>
    </xdr:from>
    <xdr:to>
      <xdr:col>2</xdr:col>
      <xdr:colOff>4206877</xdr:colOff>
      <xdr:row>39</xdr:row>
      <xdr:rowOff>198433</xdr:rowOff>
    </xdr:to>
    <xdr:sp macro="" textlink="" fLocksText="0">
      <xdr:nvSpPr>
        <xdr:cNvPr id="13" name="Tekstvak 12">
          <a:extLst>
            <a:ext uri="{FF2B5EF4-FFF2-40B4-BE49-F238E27FC236}">
              <a16:creationId xmlns:a16="http://schemas.microsoft.com/office/drawing/2014/main" id="{DE7E2CB4-0B23-47ED-A801-DC82CF110631}"/>
            </a:ext>
          </a:extLst>
        </xdr:cNvPr>
        <xdr:cNvSpPr txBox="1"/>
      </xdr:nvSpPr>
      <xdr:spPr>
        <a:xfrm>
          <a:off x="763590" y="7499664"/>
          <a:ext cx="4129087" cy="1865629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2</xdr:col>
      <xdr:colOff>47625</xdr:colOff>
      <xdr:row>29</xdr:row>
      <xdr:rowOff>55568</xdr:rowOff>
    </xdr:from>
    <xdr:to>
      <xdr:col>2</xdr:col>
      <xdr:colOff>4214812</xdr:colOff>
      <xdr:row>31</xdr:row>
      <xdr:rowOff>222252</xdr:rowOff>
    </xdr:to>
    <xdr:sp macro="" textlink="" fLocksText="0">
      <xdr:nvSpPr>
        <xdr:cNvPr id="14" name="Tekstvak 13">
          <a:extLst>
            <a:ext uri="{FF2B5EF4-FFF2-40B4-BE49-F238E27FC236}">
              <a16:creationId xmlns:a16="http://schemas.microsoft.com/office/drawing/2014/main" id="{853BFA45-9721-47D9-B0AD-C59800751AD4}"/>
            </a:ext>
          </a:extLst>
        </xdr:cNvPr>
        <xdr:cNvSpPr txBox="1"/>
      </xdr:nvSpPr>
      <xdr:spPr>
        <a:xfrm>
          <a:off x="771525" y="6784028"/>
          <a:ext cx="4121467" cy="654364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400" b="1" baseline="0">
            <a:latin typeface="+mn-lt"/>
          </a:endParaRPr>
        </a:p>
        <a:p>
          <a:endParaRPr lang="nl-NL" sz="1400" b="1">
            <a:latin typeface="+mn-lt"/>
          </a:endParaRPr>
        </a:p>
      </xdr:txBody>
    </xdr:sp>
    <xdr:clientData/>
  </xdr:twoCellAnchor>
  <xdr:twoCellAnchor>
    <xdr:from>
      <xdr:col>5</xdr:col>
      <xdr:colOff>47625</xdr:colOff>
      <xdr:row>26</xdr:row>
      <xdr:rowOff>31750</xdr:rowOff>
    </xdr:from>
    <xdr:to>
      <xdr:col>5</xdr:col>
      <xdr:colOff>4214812</xdr:colOff>
      <xdr:row>28</xdr:row>
      <xdr:rowOff>206375</xdr:rowOff>
    </xdr:to>
    <xdr:sp macro="" textlink="" fLocksText="0">
      <xdr:nvSpPr>
        <xdr:cNvPr id="15" name="Tekstvak 14">
          <a:extLst>
            <a:ext uri="{FF2B5EF4-FFF2-40B4-BE49-F238E27FC236}">
              <a16:creationId xmlns:a16="http://schemas.microsoft.com/office/drawing/2014/main" id="{0197F964-65B9-49A0-B1C6-A36EA4BFBFD6}"/>
            </a:ext>
          </a:extLst>
        </xdr:cNvPr>
        <xdr:cNvSpPr txBox="1"/>
      </xdr:nvSpPr>
      <xdr:spPr>
        <a:xfrm>
          <a:off x="5663565" y="6028690"/>
          <a:ext cx="4121467" cy="66230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5</xdr:col>
      <xdr:colOff>39690</xdr:colOff>
      <xdr:row>32</xdr:row>
      <xdr:rowOff>39684</xdr:rowOff>
    </xdr:from>
    <xdr:to>
      <xdr:col>5</xdr:col>
      <xdr:colOff>4206877</xdr:colOff>
      <xdr:row>39</xdr:row>
      <xdr:rowOff>198433</xdr:rowOff>
    </xdr:to>
    <xdr:sp macro="" textlink="" fLocksText="0">
      <xdr:nvSpPr>
        <xdr:cNvPr id="16" name="Tekstvak 15">
          <a:extLst>
            <a:ext uri="{FF2B5EF4-FFF2-40B4-BE49-F238E27FC236}">
              <a16:creationId xmlns:a16="http://schemas.microsoft.com/office/drawing/2014/main" id="{2FBE66B2-F3AD-4C64-BB16-6BBD31843233}"/>
            </a:ext>
          </a:extLst>
        </xdr:cNvPr>
        <xdr:cNvSpPr txBox="1"/>
      </xdr:nvSpPr>
      <xdr:spPr>
        <a:xfrm>
          <a:off x="5655630" y="7499664"/>
          <a:ext cx="4129087" cy="1865629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5</xdr:col>
      <xdr:colOff>47625</xdr:colOff>
      <xdr:row>29</xdr:row>
      <xdr:rowOff>55568</xdr:rowOff>
    </xdr:from>
    <xdr:to>
      <xdr:col>5</xdr:col>
      <xdr:colOff>4214812</xdr:colOff>
      <xdr:row>31</xdr:row>
      <xdr:rowOff>222252</xdr:rowOff>
    </xdr:to>
    <xdr:sp macro="" textlink="" fLocksText="0">
      <xdr:nvSpPr>
        <xdr:cNvPr id="17" name="Tekstvak 16">
          <a:extLst>
            <a:ext uri="{FF2B5EF4-FFF2-40B4-BE49-F238E27FC236}">
              <a16:creationId xmlns:a16="http://schemas.microsoft.com/office/drawing/2014/main" id="{39770C27-4B0C-4186-9EE3-E8DD8CE31455}"/>
            </a:ext>
          </a:extLst>
        </xdr:cNvPr>
        <xdr:cNvSpPr txBox="1"/>
      </xdr:nvSpPr>
      <xdr:spPr>
        <a:xfrm>
          <a:off x="5663565" y="6784028"/>
          <a:ext cx="4121467" cy="654364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400" b="1" baseline="0">
            <a:latin typeface="+mn-lt"/>
          </a:endParaRPr>
        </a:p>
        <a:p>
          <a:endParaRPr lang="nl-NL" sz="1400" b="1">
            <a:latin typeface="+mn-lt"/>
          </a:endParaRPr>
        </a:p>
      </xdr:txBody>
    </xdr:sp>
    <xdr:clientData/>
  </xdr:twoCellAnchor>
  <xdr:twoCellAnchor>
    <xdr:from>
      <xdr:col>8</xdr:col>
      <xdr:colOff>47625</xdr:colOff>
      <xdr:row>26</xdr:row>
      <xdr:rowOff>31750</xdr:rowOff>
    </xdr:from>
    <xdr:to>
      <xdr:col>8</xdr:col>
      <xdr:colOff>4214812</xdr:colOff>
      <xdr:row>28</xdr:row>
      <xdr:rowOff>206375</xdr:rowOff>
    </xdr:to>
    <xdr:sp macro="" textlink="" fLocksText="0">
      <xdr:nvSpPr>
        <xdr:cNvPr id="18" name="Tekstvak 17">
          <a:extLst>
            <a:ext uri="{FF2B5EF4-FFF2-40B4-BE49-F238E27FC236}">
              <a16:creationId xmlns:a16="http://schemas.microsoft.com/office/drawing/2014/main" id="{FCD3E397-BB3E-49C5-9022-4C8FF0D31CA0}"/>
            </a:ext>
          </a:extLst>
        </xdr:cNvPr>
        <xdr:cNvSpPr txBox="1"/>
      </xdr:nvSpPr>
      <xdr:spPr>
        <a:xfrm>
          <a:off x="10555605" y="6028690"/>
          <a:ext cx="4121467" cy="66230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8</xdr:col>
      <xdr:colOff>39690</xdr:colOff>
      <xdr:row>32</xdr:row>
      <xdr:rowOff>39684</xdr:rowOff>
    </xdr:from>
    <xdr:to>
      <xdr:col>8</xdr:col>
      <xdr:colOff>4206877</xdr:colOff>
      <xdr:row>39</xdr:row>
      <xdr:rowOff>198433</xdr:rowOff>
    </xdr:to>
    <xdr:sp macro="" textlink="" fLocksText="0">
      <xdr:nvSpPr>
        <xdr:cNvPr id="19" name="Tekstvak 18">
          <a:extLst>
            <a:ext uri="{FF2B5EF4-FFF2-40B4-BE49-F238E27FC236}">
              <a16:creationId xmlns:a16="http://schemas.microsoft.com/office/drawing/2014/main" id="{679758CD-710A-46F0-961D-A4CB928CA910}"/>
            </a:ext>
          </a:extLst>
        </xdr:cNvPr>
        <xdr:cNvSpPr txBox="1"/>
      </xdr:nvSpPr>
      <xdr:spPr>
        <a:xfrm>
          <a:off x="10547670" y="7499664"/>
          <a:ext cx="4129087" cy="1865629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8</xdr:col>
      <xdr:colOff>47625</xdr:colOff>
      <xdr:row>29</xdr:row>
      <xdr:rowOff>55568</xdr:rowOff>
    </xdr:from>
    <xdr:to>
      <xdr:col>8</xdr:col>
      <xdr:colOff>4214812</xdr:colOff>
      <xdr:row>31</xdr:row>
      <xdr:rowOff>222252</xdr:rowOff>
    </xdr:to>
    <xdr:sp macro="" textlink="" fLocksText="0">
      <xdr:nvSpPr>
        <xdr:cNvPr id="20" name="Tekstvak 19">
          <a:extLst>
            <a:ext uri="{FF2B5EF4-FFF2-40B4-BE49-F238E27FC236}">
              <a16:creationId xmlns:a16="http://schemas.microsoft.com/office/drawing/2014/main" id="{BD0B927A-F587-4F02-85DE-E86D3BD35091}"/>
            </a:ext>
          </a:extLst>
        </xdr:cNvPr>
        <xdr:cNvSpPr txBox="1"/>
      </xdr:nvSpPr>
      <xdr:spPr>
        <a:xfrm>
          <a:off x="10555605" y="6784028"/>
          <a:ext cx="4121467" cy="654364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400" b="1" baseline="0">
            <a:latin typeface="+mn-lt"/>
          </a:endParaRPr>
        </a:p>
        <a:p>
          <a:endParaRPr lang="nl-NL" sz="1400" b="1">
            <a:latin typeface="+mn-lt"/>
          </a:endParaRPr>
        </a:p>
      </xdr:txBody>
    </xdr:sp>
    <xdr:clientData/>
  </xdr:twoCellAnchor>
  <xdr:twoCellAnchor>
    <xdr:from>
      <xdr:col>10</xdr:col>
      <xdr:colOff>19050</xdr:colOff>
      <xdr:row>9</xdr:row>
      <xdr:rowOff>0</xdr:rowOff>
    </xdr:from>
    <xdr:to>
      <xdr:col>13</xdr:col>
      <xdr:colOff>276225</xdr:colOff>
      <xdr:row>11</xdr:row>
      <xdr:rowOff>57150</xdr:rowOff>
    </xdr:to>
    <xdr:sp macro="" textlink="">
      <xdr:nvSpPr>
        <xdr:cNvPr id="22" name="Rechthoek: afgeronde hoeken 2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5572D7-1822-4366-9122-E9F1F90449EC}"/>
            </a:ext>
          </a:extLst>
        </xdr:cNvPr>
        <xdr:cNvSpPr/>
      </xdr:nvSpPr>
      <xdr:spPr>
        <a:xfrm>
          <a:off x="15327630" y="1859280"/>
          <a:ext cx="2154555" cy="544830"/>
        </a:xfrm>
        <a:prstGeom prst="roundRect">
          <a:avLst/>
        </a:prstGeom>
        <a:solidFill>
          <a:srgbClr val="92D05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600" b="1">
              <a:solidFill>
                <a:schemeClr val="tx1"/>
              </a:solidFill>
            </a:rPr>
            <a:t>DOORGAANDE</a:t>
          </a:r>
          <a:r>
            <a:rPr lang="nl-NL" sz="1600" b="1" baseline="0">
              <a:solidFill>
                <a:schemeClr val="tx1"/>
              </a:solidFill>
            </a:rPr>
            <a:t> LIJN</a:t>
          </a:r>
          <a:endParaRPr lang="nl-NL" sz="1600" b="1">
            <a:solidFill>
              <a:schemeClr val="tx1"/>
            </a:solidFill>
          </a:endParaRPr>
        </a:p>
      </xdr:txBody>
    </xdr:sp>
    <xdr:clientData fPrintsWithSheet="0"/>
  </xdr:twoCellAnchor>
  <xdr:twoCellAnchor>
    <xdr:from>
      <xdr:col>10</xdr:col>
      <xdr:colOff>19050</xdr:colOff>
      <xdr:row>6</xdr:row>
      <xdr:rowOff>28575</xdr:rowOff>
    </xdr:from>
    <xdr:to>
      <xdr:col>13</xdr:col>
      <xdr:colOff>276225</xdr:colOff>
      <xdr:row>8</xdr:row>
      <xdr:rowOff>171450</xdr:rowOff>
    </xdr:to>
    <xdr:sp macro="" textlink="">
      <xdr:nvSpPr>
        <xdr:cNvPr id="23" name="Rechthoek: afgeronde hoeken 2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9E3D54-50D7-4167-B428-6181A54ED2D7}"/>
            </a:ext>
          </a:extLst>
        </xdr:cNvPr>
        <xdr:cNvSpPr/>
      </xdr:nvSpPr>
      <xdr:spPr>
        <a:xfrm>
          <a:off x="15327630" y="1255395"/>
          <a:ext cx="2154555" cy="531495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600" b="1">
              <a:solidFill>
                <a:schemeClr val="bg1"/>
              </a:solidFill>
            </a:rPr>
            <a:t>START</a:t>
          </a:r>
        </a:p>
      </xdr:txBody>
    </xdr:sp>
    <xdr:clientData fPrintsWithSheet="0"/>
  </xdr:twoCellAnchor>
  <xdr:twoCellAnchor>
    <xdr:from>
      <xdr:col>10</xdr:col>
      <xdr:colOff>19050</xdr:colOff>
      <xdr:row>11</xdr:row>
      <xdr:rowOff>171450</xdr:rowOff>
    </xdr:from>
    <xdr:to>
      <xdr:col>13</xdr:col>
      <xdr:colOff>276225</xdr:colOff>
      <xdr:row>14</xdr:row>
      <xdr:rowOff>57150</xdr:rowOff>
    </xdr:to>
    <xdr:sp macro="" textlink="">
      <xdr:nvSpPr>
        <xdr:cNvPr id="24" name="Rechthoek: afgeronde hoeken 2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F6D1C0E-0F9A-4662-8583-7FC293313211}"/>
            </a:ext>
          </a:extLst>
        </xdr:cNvPr>
        <xdr:cNvSpPr/>
      </xdr:nvSpPr>
      <xdr:spPr>
        <a:xfrm>
          <a:off x="15327630" y="2518410"/>
          <a:ext cx="2154555" cy="617220"/>
        </a:xfrm>
        <a:prstGeom prst="roundRect">
          <a:avLst/>
        </a:prstGeom>
        <a:solidFill>
          <a:srgbClr val="92D05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600" b="1">
              <a:solidFill>
                <a:schemeClr val="tx1"/>
              </a:solidFill>
            </a:rPr>
            <a:t>BASIS-AANPAK</a:t>
          </a:r>
        </a:p>
      </xdr:txBody>
    </xdr:sp>
    <xdr:clientData fPrintsWithSheet="0"/>
  </xdr:twoCellAnchor>
  <xdr:twoCellAnchor>
    <xdr:from>
      <xdr:col>10</xdr:col>
      <xdr:colOff>19050</xdr:colOff>
      <xdr:row>14</xdr:row>
      <xdr:rowOff>171450</xdr:rowOff>
    </xdr:from>
    <xdr:to>
      <xdr:col>13</xdr:col>
      <xdr:colOff>276225</xdr:colOff>
      <xdr:row>17</xdr:row>
      <xdr:rowOff>57150</xdr:rowOff>
    </xdr:to>
    <xdr:sp macro="" textlink="">
      <xdr:nvSpPr>
        <xdr:cNvPr id="25" name="Rechthoek: afgeronde hoeken 2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8BA4D53-0DFA-4F96-A6A6-880E8BA9A4FE}"/>
            </a:ext>
          </a:extLst>
        </xdr:cNvPr>
        <xdr:cNvSpPr/>
      </xdr:nvSpPr>
      <xdr:spPr>
        <a:xfrm>
          <a:off x="15327630" y="3249930"/>
          <a:ext cx="2154555" cy="617220"/>
        </a:xfrm>
        <a:prstGeom prst="roundRect">
          <a:avLst/>
        </a:prstGeom>
        <a:solidFill>
          <a:srgbClr val="92D05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600" b="1" baseline="0">
              <a:solidFill>
                <a:schemeClr val="tx1"/>
              </a:solidFill>
            </a:rPr>
            <a:t>VERRIJKTE AANPAK</a:t>
          </a:r>
          <a:endParaRPr lang="nl-NL" sz="1600" b="1">
            <a:solidFill>
              <a:schemeClr val="tx1"/>
            </a:solidFill>
          </a:endParaRPr>
        </a:p>
      </xdr:txBody>
    </xdr:sp>
    <xdr:clientData fPrintsWithSheet="0"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47625</xdr:colOff>
      <xdr:row>8</xdr:row>
      <xdr:rowOff>31750</xdr:rowOff>
    </xdr:from>
    <xdr:to>
      <xdr:col>2</xdr:col>
      <xdr:colOff>4214812</xdr:colOff>
      <xdr:row>10</xdr:row>
      <xdr:rowOff>206375</xdr:rowOff>
    </xdr:to>
    <xdr:sp macro="" textlink="" fLocksText="0">
      <xdr:nvSpPr>
        <xdr:cNvPr id="2" name="Tekstvak 1">
          <a:extLst>
            <a:ext uri="{FF2B5EF4-FFF2-40B4-BE49-F238E27FC236}">
              <a16:creationId xmlns:a16="http://schemas.microsoft.com/office/drawing/2014/main" id="{34326A60-32C7-45E2-9FBE-77F5E3C84146}"/>
            </a:ext>
          </a:extLst>
        </xdr:cNvPr>
        <xdr:cNvSpPr txBox="1"/>
      </xdr:nvSpPr>
      <xdr:spPr>
        <a:xfrm>
          <a:off x="771525" y="1883410"/>
          <a:ext cx="4121467" cy="66230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2</xdr:col>
      <xdr:colOff>39690</xdr:colOff>
      <xdr:row>14</xdr:row>
      <xdr:rowOff>39684</xdr:rowOff>
    </xdr:from>
    <xdr:to>
      <xdr:col>2</xdr:col>
      <xdr:colOff>4206877</xdr:colOff>
      <xdr:row>21</xdr:row>
      <xdr:rowOff>198433</xdr:rowOff>
    </xdr:to>
    <xdr:sp macro="" textlink="" fLocksText="0">
      <xdr:nvSpPr>
        <xdr:cNvPr id="3" name="Tekstvak 2">
          <a:extLst>
            <a:ext uri="{FF2B5EF4-FFF2-40B4-BE49-F238E27FC236}">
              <a16:creationId xmlns:a16="http://schemas.microsoft.com/office/drawing/2014/main" id="{95F00D40-C52B-4837-8F63-8806909F43A9}"/>
            </a:ext>
          </a:extLst>
        </xdr:cNvPr>
        <xdr:cNvSpPr txBox="1"/>
      </xdr:nvSpPr>
      <xdr:spPr>
        <a:xfrm>
          <a:off x="763590" y="3354384"/>
          <a:ext cx="4129087" cy="1865629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2</xdr:col>
      <xdr:colOff>1389062</xdr:colOff>
      <xdr:row>0</xdr:row>
      <xdr:rowOff>158749</xdr:rowOff>
    </xdr:from>
    <xdr:to>
      <xdr:col>3</xdr:col>
      <xdr:colOff>7938</xdr:colOff>
      <xdr:row>4</xdr:row>
      <xdr:rowOff>15874</xdr:rowOff>
    </xdr:to>
    <xdr:sp macro="" textlink="" fLocksText="0">
      <xdr:nvSpPr>
        <xdr:cNvPr id="4" name="Tekstvak 3">
          <a:extLst>
            <a:ext uri="{FF2B5EF4-FFF2-40B4-BE49-F238E27FC236}">
              <a16:creationId xmlns:a16="http://schemas.microsoft.com/office/drawing/2014/main" id="{37B3711A-D6BA-4492-A740-E7DD9EB71046}"/>
            </a:ext>
          </a:extLst>
        </xdr:cNvPr>
        <xdr:cNvSpPr txBox="1"/>
      </xdr:nvSpPr>
      <xdr:spPr>
        <a:xfrm>
          <a:off x="2112962" y="158749"/>
          <a:ext cx="2787016" cy="779145"/>
        </a:xfrm>
        <a:prstGeom prst="rect">
          <a:avLst/>
        </a:prstGeom>
        <a:solidFill>
          <a:srgbClr val="EBEB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200" b="1">
              <a:latin typeface="Verdana" panose="020B0604030504040204" pitchFamily="34" charset="0"/>
              <a:ea typeface="Verdana" panose="020B0604030504040204" pitchFamily="34" charset="0"/>
            </a:rPr>
            <a:t>4-5</a:t>
          </a:r>
        </a:p>
        <a:p>
          <a:endParaRPr lang="nl-NL" sz="1200" b="1">
            <a:latin typeface="Verdana" panose="020B0604030504040204" pitchFamily="34" charset="0"/>
            <a:ea typeface="Verdana" panose="020B0604030504040204" pitchFamily="34" charset="0"/>
          </a:endParaRPr>
        </a:p>
        <a:p>
          <a:r>
            <a:rPr lang="nl-NL" sz="1200" b="1">
              <a:latin typeface="Verdana" panose="020B0604030504040204" pitchFamily="34" charset="0"/>
              <a:ea typeface="Verdana" panose="020B0604030504040204" pitchFamily="34" charset="0"/>
            </a:rPr>
            <a:t>2-8-2025</a:t>
          </a:r>
        </a:p>
      </xdr:txBody>
    </xdr:sp>
    <xdr:clientData/>
  </xdr:twoCellAnchor>
  <xdr:twoCellAnchor>
    <xdr:from>
      <xdr:col>2</xdr:col>
      <xdr:colOff>47625</xdr:colOff>
      <xdr:row>11</xdr:row>
      <xdr:rowOff>55568</xdr:rowOff>
    </xdr:from>
    <xdr:to>
      <xdr:col>2</xdr:col>
      <xdr:colOff>4214812</xdr:colOff>
      <xdr:row>13</xdr:row>
      <xdr:rowOff>222252</xdr:rowOff>
    </xdr:to>
    <xdr:sp macro="" textlink="" fLocksText="0">
      <xdr:nvSpPr>
        <xdr:cNvPr id="5" name="Tekstvak 4">
          <a:extLst>
            <a:ext uri="{FF2B5EF4-FFF2-40B4-BE49-F238E27FC236}">
              <a16:creationId xmlns:a16="http://schemas.microsoft.com/office/drawing/2014/main" id="{AF5668BD-0BE0-4DA8-80BE-A84D01038CBA}"/>
            </a:ext>
          </a:extLst>
        </xdr:cNvPr>
        <xdr:cNvSpPr txBox="1"/>
      </xdr:nvSpPr>
      <xdr:spPr>
        <a:xfrm>
          <a:off x="771525" y="2638748"/>
          <a:ext cx="4121467" cy="654364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400" b="1" baseline="0">
            <a:latin typeface="+mn-lt"/>
          </a:endParaRPr>
        </a:p>
        <a:p>
          <a:endParaRPr lang="nl-NL" sz="1400" b="1">
            <a:latin typeface="+mn-lt"/>
          </a:endParaRPr>
        </a:p>
      </xdr:txBody>
    </xdr:sp>
    <xdr:clientData/>
  </xdr:twoCellAnchor>
  <xdr:twoCellAnchor>
    <xdr:from>
      <xdr:col>5</xdr:col>
      <xdr:colOff>47625</xdr:colOff>
      <xdr:row>8</xdr:row>
      <xdr:rowOff>31750</xdr:rowOff>
    </xdr:from>
    <xdr:to>
      <xdr:col>5</xdr:col>
      <xdr:colOff>4214812</xdr:colOff>
      <xdr:row>10</xdr:row>
      <xdr:rowOff>206375</xdr:rowOff>
    </xdr:to>
    <xdr:sp macro="" textlink="" fLocksText="0">
      <xdr:nvSpPr>
        <xdr:cNvPr id="6" name="Tekstvak 5">
          <a:extLst>
            <a:ext uri="{FF2B5EF4-FFF2-40B4-BE49-F238E27FC236}">
              <a16:creationId xmlns:a16="http://schemas.microsoft.com/office/drawing/2014/main" id="{C402C1FB-0DA4-4566-B288-E4116A897793}"/>
            </a:ext>
          </a:extLst>
        </xdr:cNvPr>
        <xdr:cNvSpPr txBox="1"/>
      </xdr:nvSpPr>
      <xdr:spPr>
        <a:xfrm>
          <a:off x="5663565" y="1883410"/>
          <a:ext cx="4121467" cy="66230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5</xdr:col>
      <xdr:colOff>39690</xdr:colOff>
      <xdr:row>14</xdr:row>
      <xdr:rowOff>39684</xdr:rowOff>
    </xdr:from>
    <xdr:to>
      <xdr:col>5</xdr:col>
      <xdr:colOff>4206877</xdr:colOff>
      <xdr:row>21</xdr:row>
      <xdr:rowOff>198433</xdr:rowOff>
    </xdr:to>
    <xdr:sp macro="" textlink="" fLocksText="0">
      <xdr:nvSpPr>
        <xdr:cNvPr id="7" name="Tekstvak 6">
          <a:extLst>
            <a:ext uri="{FF2B5EF4-FFF2-40B4-BE49-F238E27FC236}">
              <a16:creationId xmlns:a16="http://schemas.microsoft.com/office/drawing/2014/main" id="{547A68AB-9E98-4614-9197-02FAA8C175E6}"/>
            </a:ext>
          </a:extLst>
        </xdr:cNvPr>
        <xdr:cNvSpPr txBox="1"/>
      </xdr:nvSpPr>
      <xdr:spPr>
        <a:xfrm>
          <a:off x="5655630" y="3354384"/>
          <a:ext cx="4129087" cy="1865629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5</xdr:col>
      <xdr:colOff>47625</xdr:colOff>
      <xdr:row>11</xdr:row>
      <xdr:rowOff>55568</xdr:rowOff>
    </xdr:from>
    <xdr:to>
      <xdr:col>5</xdr:col>
      <xdr:colOff>4214812</xdr:colOff>
      <xdr:row>13</xdr:row>
      <xdr:rowOff>222252</xdr:rowOff>
    </xdr:to>
    <xdr:sp macro="" textlink="" fLocksText="0">
      <xdr:nvSpPr>
        <xdr:cNvPr id="8" name="Tekstvak 7">
          <a:extLst>
            <a:ext uri="{FF2B5EF4-FFF2-40B4-BE49-F238E27FC236}">
              <a16:creationId xmlns:a16="http://schemas.microsoft.com/office/drawing/2014/main" id="{995E5839-FF00-47EF-AE72-2BD52712F604}"/>
            </a:ext>
          </a:extLst>
        </xdr:cNvPr>
        <xdr:cNvSpPr txBox="1"/>
      </xdr:nvSpPr>
      <xdr:spPr>
        <a:xfrm>
          <a:off x="5663565" y="2638748"/>
          <a:ext cx="4121467" cy="654364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400" b="1" baseline="0">
            <a:latin typeface="+mn-lt"/>
          </a:endParaRPr>
        </a:p>
        <a:p>
          <a:endParaRPr lang="nl-NL" sz="1400" b="1">
            <a:latin typeface="+mn-lt"/>
          </a:endParaRPr>
        </a:p>
      </xdr:txBody>
    </xdr:sp>
    <xdr:clientData/>
  </xdr:twoCellAnchor>
  <xdr:twoCellAnchor>
    <xdr:from>
      <xdr:col>8</xdr:col>
      <xdr:colOff>47625</xdr:colOff>
      <xdr:row>8</xdr:row>
      <xdr:rowOff>31750</xdr:rowOff>
    </xdr:from>
    <xdr:to>
      <xdr:col>8</xdr:col>
      <xdr:colOff>4214812</xdr:colOff>
      <xdr:row>10</xdr:row>
      <xdr:rowOff>206375</xdr:rowOff>
    </xdr:to>
    <xdr:sp macro="" textlink="" fLocksText="0">
      <xdr:nvSpPr>
        <xdr:cNvPr id="9" name="Tekstvak 8">
          <a:extLst>
            <a:ext uri="{FF2B5EF4-FFF2-40B4-BE49-F238E27FC236}">
              <a16:creationId xmlns:a16="http://schemas.microsoft.com/office/drawing/2014/main" id="{AF1821D9-5493-4CBA-9A12-E6FE6BDEE28C}"/>
            </a:ext>
          </a:extLst>
        </xdr:cNvPr>
        <xdr:cNvSpPr txBox="1"/>
      </xdr:nvSpPr>
      <xdr:spPr>
        <a:xfrm>
          <a:off x="10555605" y="1883410"/>
          <a:ext cx="4121467" cy="66230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8</xdr:col>
      <xdr:colOff>39690</xdr:colOff>
      <xdr:row>14</xdr:row>
      <xdr:rowOff>39684</xdr:rowOff>
    </xdr:from>
    <xdr:to>
      <xdr:col>8</xdr:col>
      <xdr:colOff>4206877</xdr:colOff>
      <xdr:row>21</xdr:row>
      <xdr:rowOff>198433</xdr:rowOff>
    </xdr:to>
    <xdr:sp macro="" textlink="" fLocksText="0">
      <xdr:nvSpPr>
        <xdr:cNvPr id="10" name="Tekstvak 9">
          <a:extLst>
            <a:ext uri="{FF2B5EF4-FFF2-40B4-BE49-F238E27FC236}">
              <a16:creationId xmlns:a16="http://schemas.microsoft.com/office/drawing/2014/main" id="{73060AE8-5B38-4033-A968-09B632E91547}"/>
            </a:ext>
          </a:extLst>
        </xdr:cNvPr>
        <xdr:cNvSpPr txBox="1"/>
      </xdr:nvSpPr>
      <xdr:spPr>
        <a:xfrm>
          <a:off x="10547670" y="3354384"/>
          <a:ext cx="4129087" cy="1865629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8</xdr:col>
      <xdr:colOff>47625</xdr:colOff>
      <xdr:row>11</xdr:row>
      <xdr:rowOff>55568</xdr:rowOff>
    </xdr:from>
    <xdr:to>
      <xdr:col>8</xdr:col>
      <xdr:colOff>4214812</xdr:colOff>
      <xdr:row>13</xdr:row>
      <xdr:rowOff>222252</xdr:rowOff>
    </xdr:to>
    <xdr:sp macro="" textlink="" fLocksText="0">
      <xdr:nvSpPr>
        <xdr:cNvPr id="11" name="Tekstvak 10">
          <a:extLst>
            <a:ext uri="{FF2B5EF4-FFF2-40B4-BE49-F238E27FC236}">
              <a16:creationId xmlns:a16="http://schemas.microsoft.com/office/drawing/2014/main" id="{1855E886-4A68-4856-888D-C72AC7D84D6B}"/>
            </a:ext>
          </a:extLst>
        </xdr:cNvPr>
        <xdr:cNvSpPr txBox="1"/>
      </xdr:nvSpPr>
      <xdr:spPr>
        <a:xfrm>
          <a:off x="10555605" y="2638748"/>
          <a:ext cx="4121467" cy="654364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400" b="1" baseline="0">
            <a:latin typeface="+mn-lt"/>
          </a:endParaRPr>
        </a:p>
        <a:p>
          <a:endParaRPr lang="nl-NL" sz="1400" b="1">
            <a:latin typeface="+mn-lt"/>
          </a:endParaRPr>
        </a:p>
      </xdr:txBody>
    </xdr:sp>
    <xdr:clientData/>
  </xdr:twoCellAnchor>
  <xdr:twoCellAnchor>
    <xdr:from>
      <xdr:col>2</xdr:col>
      <xdr:colOff>47625</xdr:colOff>
      <xdr:row>26</xdr:row>
      <xdr:rowOff>31750</xdr:rowOff>
    </xdr:from>
    <xdr:to>
      <xdr:col>2</xdr:col>
      <xdr:colOff>4214812</xdr:colOff>
      <xdr:row>28</xdr:row>
      <xdr:rowOff>206375</xdr:rowOff>
    </xdr:to>
    <xdr:sp macro="" textlink="" fLocksText="0">
      <xdr:nvSpPr>
        <xdr:cNvPr id="12" name="Tekstvak 11">
          <a:extLst>
            <a:ext uri="{FF2B5EF4-FFF2-40B4-BE49-F238E27FC236}">
              <a16:creationId xmlns:a16="http://schemas.microsoft.com/office/drawing/2014/main" id="{D54FB2D1-8B89-49AF-9B31-BF2295583267}"/>
            </a:ext>
          </a:extLst>
        </xdr:cNvPr>
        <xdr:cNvSpPr txBox="1"/>
      </xdr:nvSpPr>
      <xdr:spPr>
        <a:xfrm>
          <a:off x="771525" y="6028690"/>
          <a:ext cx="4121467" cy="66230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2</xdr:col>
      <xdr:colOff>39690</xdr:colOff>
      <xdr:row>32</xdr:row>
      <xdr:rowOff>39684</xdr:rowOff>
    </xdr:from>
    <xdr:to>
      <xdr:col>2</xdr:col>
      <xdr:colOff>4206877</xdr:colOff>
      <xdr:row>39</xdr:row>
      <xdr:rowOff>198433</xdr:rowOff>
    </xdr:to>
    <xdr:sp macro="" textlink="" fLocksText="0">
      <xdr:nvSpPr>
        <xdr:cNvPr id="13" name="Tekstvak 12">
          <a:extLst>
            <a:ext uri="{FF2B5EF4-FFF2-40B4-BE49-F238E27FC236}">
              <a16:creationId xmlns:a16="http://schemas.microsoft.com/office/drawing/2014/main" id="{C5E730D1-D434-4F5A-AD4B-6CE3B5C9C102}"/>
            </a:ext>
          </a:extLst>
        </xdr:cNvPr>
        <xdr:cNvSpPr txBox="1"/>
      </xdr:nvSpPr>
      <xdr:spPr>
        <a:xfrm>
          <a:off x="763590" y="7499664"/>
          <a:ext cx="4129087" cy="1865629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2</xdr:col>
      <xdr:colOff>47625</xdr:colOff>
      <xdr:row>29</xdr:row>
      <xdr:rowOff>55568</xdr:rowOff>
    </xdr:from>
    <xdr:to>
      <xdr:col>2</xdr:col>
      <xdr:colOff>4214812</xdr:colOff>
      <xdr:row>31</xdr:row>
      <xdr:rowOff>222252</xdr:rowOff>
    </xdr:to>
    <xdr:sp macro="" textlink="" fLocksText="0">
      <xdr:nvSpPr>
        <xdr:cNvPr id="14" name="Tekstvak 13">
          <a:extLst>
            <a:ext uri="{FF2B5EF4-FFF2-40B4-BE49-F238E27FC236}">
              <a16:creationId xmlns:a16="http://schemas.microsoft.com/office/drawing/2014/main" id="{B777BC0C-72C8-4026-8AF3-C95CE7C993B3}"/>
            </a:ext>
          </a:extLst>
        </xdr:cNvPr>
        <xdr:cNvSpPr txBox="1"/>
      </xdr:nvSpPr>
      <xdr:spPr>
        <a:xfrm>
          <a:off x="771525" y="6784028"/>
          <a:ext cx="4121467" cy="654364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400" b="1" baseline="0">
            <a:latin typeface="+mn-lt"/>
          </a:endParaRPr>
        </a:p>
        <a:p>
          <a:endParaRPr lang="nl-NL" sz="1400" b="1">
            <a:latin typeface="+mn-lt"/>
          </a:endParaRPr>
        </a:p>
      </xdr:txBody>
    </xdr:sp>
    <xdr:clientData/>
  </xdr:twoCellAnchor>
  <xdr:twoCellAnchor>
    <xdr:from>
      <xdr:col>5</xdr:col>
      <xdr:colOff>47625</xdr:colOff>
      <xdr:row>26</xdr:row>
      <xdr:rowOff>31750</xdr:rowOff>
    </xdr:from>
    <xdr:to>
      <xdr:col>5</xdr:col>
      <xdr:colOff>4214812</xdr:colOff>
      <xdr:row>28</xdr:row>
      <xdr:rowOff>206375</xdr:rowOff>
    </xdr:to>
    <xdr:sp macro="" textlink="" fLocksText="0">
      <xdr:nvSpPr>
        <xdr:cNvPr id="15" name="Tekstvak 14">
          <a:extLst>
            <a:ext uri="{FF2B5EF4-FFF2-40B4-BE49-F238E27FC236}">
              <a16:creationId xmlns:a16="http://schemas.microsoft.com/office/drawing/2014/main" id="{C4A65D19-F122-4E42-A6B3-BC58D8477BF6}"/>
            </a:ext>
          </a:extLst>
        </xdr:cNvPr>
        <xdr:cNvSpPr txBox="1"/>
      </xdr:nvSpPr>
      <xdr:spPr>
        <a:xfrm>
          <a:off x="5663565" y="6028690"/>
          <a:ext cx="4121467" cy="66230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5</xdr:col>
      <xdr:colOff>39690</xdr:colOff>
      <xdr:row>32</xdr:row>
      <xdr:rowOff>39684</xdr:rowOff>
    </xdr:from>
    <xdr:to>
      <xdr:col>5</xdr:col>
      <xdr:colOff>4206877</xdr:colOff>
      <xdr:row>39</xdr:row>
      <xdr:rowOff>198433</xdr:rowOff>
    </xdr:to>
    <xdr:sp macro="" textlink="" fLocksText="0">
      <xdr:nvSpPr>
        <xdr:cNvPr id="16" name="Tekstvak 15">
          <a:extLst>
            <a:ext uri="{FF2B5EF4-FFF2-40B4-BE49-F238E27FC236}">
              <a16:creationId xmlns:a16="http://schemas.microsoft.com/office/drawing/2014/main" id="{50A4AE28-F154-4EBA-8688-FFDD13E0535B}"/>
            </a:ext>
          </a:extLst>
        </xdr:cNvPr>
        <xdr:cNvSpPr txBox="1"/>
      </xdr:nvSpPr>
      <xdr:spPr>
        <a:xfrm>
          <a:off x="5655630" y="7499664"/>
          <a:ext cx="4129087" cy="1865629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5</xdr:col>
      <xdr:colOff>47625</xdr:colOff>
      <xdr:row>29</xdr:row>
      <xdr:rowOff>55568</xdr:rowOff>
    </xdr:from>
    <xdr:to>
      <xdr:col>5</xdr:col>
      <xdr:colOff>4214812</xdr:colOff>
      <xdr:row>31</xdr:row>
      <xdr:rowOff>222252</xdr:rowOff>
    </xdr:to>
    <xdr:sp macro="" textlink="" fLocksText="0">
      <xdr:nvSpPr>
        <xdr:cNvPr id="17" name="Tekstvak 16">
          <a:extLst>
            <a:ext uri="{FF2B5EF4-FFF2-40B4-BE49-F238E27FC236}">
              <a16:creationId xmlns:a16="http://schemas.microsoft.com/office/drawing/2014/main" id="{AD6BA3F5-550E-4511-A7E3-4B2D94CBEBBB}"/>
            </a:ext>
          </a:extLst>
        </xdr:cNvPr>
        <xdr:cNvSpPr txBox="1"/>
      </xdr:nvSpPr>
      <xdr:spPr>
        <a:xfrm>
          <a:off x="5663565" y="6784028"/>
          <a:ext cx="4121467" cy="654364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400" b="1" baseline="0">
            <a:latin typeface="+mn-lt"/>
          </a:endParaRPr>
        </a:p>
        <a:p>
          <a:endParaRPr lang="nl-NL" sz="1400" b="1">
            <a:latin typeface="+mn-lt"/>
          </a:endParaRPr>
        </a:p>
      </xdr:txBody>
    </xdr:sp>
    <xdr:clientData/>
  </xdr:twoCellAnchor>
  <xdr:twoCellAnchor>
    <xdr:from>
      <xdr:col>8</xdr:col>
      <xdr:colOff>47625</xdr:colOff>
      <xdr:row>26</xdr:row>
      <xdr:rowOff>31750</xdr:rowOff>
    </xdr:from>
    <xdr:to>
      <xdr:col>8</xdr:col>
      <xdr:colOff>4214812</xdr:colOff>
      <xdr:row>28</xdr:row>
      <xdr:rowOff>206375</xdr:rowOff>
    </xdr:to>
    <xdr:sp macro="" textlink="" fLocksText="0">
      <xdr:nvSpPr>
        <xdr:cNvPr id="18" name="Tekstvak 17">
          <a:extLst>
            <a:ext uri="{FF2B5EF4-FFF2-40B4-BE49-F238E27FC236}">
              <a16:creationId xmlns:a16="http://schemas.microsoft.com/office/drawing/2014/main" id="{E418BF18-9317-4ABA-8212-6BECB6148227}"/>
            </a:ext>
          </a:extLst>
        </xdr:cNvPr>
        <xdr:cNvSpPr txBox="1"/>
      </xdr:nvSpPr>
      <xdr:spPr>
        <a:xfrm>
          <a:off x="10555605" y="6028690"/>
          <a:ext cx="4121467" cy="66230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8</xdr:col>
      <xdr:colOff>39690</xdr:colOff>
      <xdr:row>32</xdr:row>
      <xdr:rowOff>39684</xdr:rowOff>
    </xdr:from>
    <xdr:to>
      <xdr:col>8</xdr:col>
      <xdr:colOff>4206877</xdr:colOff>
      <xdr:row>39</xdr:row>
      <xdr:rowOff>198433</xdr:rowOff>
    </xdr:to>
    <xdr:sp macro="" textlink="" fLocksText="0">
      <xdr:nvSpPr>
        <xdr:cNvPr id="19" name="Tekstvak 18">
          <a:extLst>
            <a:ext uri="{FF2B5EF4-FFF2-40B4-BE49-F238E27FC236}">
              <a16:creationId xmlns:a16="http://schemas.microsoft.com/office/drawing/2014/main" id="{30B06C76-2658-431F-97A1-1B33C31BD77D}"/>
            </a:ext>
          </a:extLst>
        </xdr:cNvPr>
        <xdr:cNvSpPr txBox="1"/>
      </xdr:nvSpPr>
      <xdr:spPr>
        <a:xfrm>
          <a:off x="10547670" y="7499664"/>
          <a:ext cx="4129087" cy="1865629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8</xdr:col>
      <xdr:colOff>47625</xdr:colOff>
      <xdr:row>29</xdr:row>
      <xdr:rowOff>55568</xdr:rowOff>
    </xdr:from>
    <xdr:to>
      <xdr:col>8</xdr:col>
      <xdr:colOff>4214812</xdr:colOff>
      <xdr:row>31</xdr:row>
      <xdr:rowOff>222252</xdr:rowOff>
    </xdr:to>
    <xdr:sp macro="" textlink="" fLocksText="0">
      <xdr:nvSpPr>
        <xdr:cNvPr id="20" name="Tekstvak 19">
          <a:extLst>
            <a:ext uri="{FF2B5EF4-FFF2-40B4-BE49-F238E27FC236}">
              <a16:creationId xmlns:a16="http://schemas.microsoft.com/office/drawing/2014/main" id="{908B5713-E7B1-42E7-953A-BE60028089F8}"/>
            </a:ext>
          </a:extLst>
        </xdr:cNvPr>
        <xdr:cNvSpPr txBox="1"/>
      </xdr:nvSpPr>
      <xdr:spPr>
        <a:xfrm>
          <a:off x="10555605" y="6784028"/>
          <a:ext cx="4121467" cy="654364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400" b="1" baseline="0">
            <a:latin typeface="+mn-lt"/>
          </a:endParaRPr>
        </a:p>
        <a:p>
          <a:endParaRPr lang="nl-NL" sz="1400" b="1">
            <a:latin typeface="+mn-lt"/>
          </a:endParaRPr>
        </a:p>
      </xdr:txBody>
    </xdr:sp>
    <xdr:clientData/>
  </xdr:twoCellAnchor>
  <xdr:twoCellAnchor>
    <xdr:from>
      <xdr:col>10</xdr:col>
      <xdr:colOff>19050</xdr:colOff>
      <xdr:row>9</xdr:row>
      <xdr:rowOff>0</xdr:rowOff>
    </xdr:from>
    <xdr:to>
      <xdr:col>13</xdr:col>
      <xdr:colOff>276225</xdr:colOff>
      <xdr:row>11</xdr:row>
      <xdr:rowOff>57150</xdr:rowOff>
    </xdr:to>
    <xdr:sp macro="" textlink="">
      <xdr:nvSpPr>
        <xdr:cNvPr id="22" name="Rechthoek: afgeronde hoeken 2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795E01-5DB1-4896-9659-C5380368EAE9}"/>
            </a:ext>
          </a:extLst>
        </xdr:cNvPr>
        <xdr:cNvSpPr/>
      </xdr:nvSpPr>
      <xdr:spPr>
        <a:xfrm>
          <a:off x="15327630" y="1859280"/>
          <a:ext cx="2154555" cy="544830"/>
        </a:xfrm>
        <a:prstGeom prst="roundRect">
          <a:avLst/>
        </a:prstGeom>
        <a:solidFill>
          <a:srgbClr val="92D05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600" b="1">
              <a:solidFill>
                <a:schemeClr val="tx1"/>
              </a:solidFill>
            </a:rPr>
            <a:t>DOORGAANDE</a:t>
          </a:r>
          <a:r>
            <a:rPr lang="nl-NL" sz="1600" b="1" baseline="0">
              <a:solidFill>
                <a:schemeClr val="tx1"/>
              </a:solidFill>
            </a:rPr>
            <a:t> LIJN</a:t>
          </a:r>
          <a:endParaRPr lang="nl-NL" sz="1600" b="1">
            <a:solidFill>
              <a:schemeClr val="tx1"/>
            </a:solidFill>
          </a:endParaRPr>
        </a:p>
      </xdr:txBody>
    </xdr:sp>
    <xdr:clientData fPrintsWithSheet="0"/>
  </xdr:twoCellAnchor>
  <xdr:twoCellAnchor>
    <xdr:from>
      <xdr:col>10</xdr:col>
      <xdr:colOff>19050</xdr:colOff>
      <xdr:row>6</xdr:row>
      <xdr:rowOff>28575</xdr:rowOff>
    </xdr:from>
    <xdr:to>
      <xdr:col>13</xdr:col>
      <xdr:colOff>276225</xdr:colOff>
      <xdr:row>8</xdr:row>
      <xdr:rowOff>171450</xdr:rowOff>
    </xdr:to>
    <xdr:sp macro="" textlink="">
      <xdr:nvSpPr>
        <xdr:cNvPr id="23" name="Rechthoek: afgeronde hoeken 2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81B4CE9-15C9-45A8-B3BA-29567F833D30}"/>
            </a:ext>
          </a:extLst>
        </xdr:cNvPr>
        <xdr:cNvSpPr/>
      </xdr:nvSpPr>
      <xdr:spPr>
        <a:xfrm>
          <a:off x="15327630" y="1255395"/>
          <a:ext cx="2154555" cy="531495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600" b="1">
              <a:solidFill>
                <a:schemeClr val="bg1"/>
              </a:solidFill>
            </a:rPr>
            <a:t>START</a:t>
          </a:r>
        </a:p>
      </xdr:txBody>
    </xdr:sp>
    <xdr:clientData fPrintsWithSheet="0"/>
  </xdr:twoCellAnchor>
  <xdr:twoCellAnchor>
    <xdr:from>
      <xdr:col>10</xdr:col>
      <xdr:colOff>19050</xdr:colOff>
      <xdr:row>11</xdr:row>
      <xdr:rowOff>171450</xdr:rowOff>
    </xdr:from>
    <xdr:to>
      <xdr:col>13</xdr:col>
      <xdr:colOff>276225</xdr:colOff>
      <xdr:row>14</xdr:row>
      <xdr:rowOff>57150</xdr:rowOff>
    </xdr:to>
    <xdr:sp macro="" textlink="">
      <xdr:nvSpPr>
        <xdr:cNvPr id="24" name="Rechthoek: afgeronde hoeken 2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4E9C30C-A8D1-4B5A-9082-ABDB7A7AB825}"/>
            </a:ext>
          </a:extLst>
        </xdr:cNvPr>
        <xdr:cNvSpPr/>
      </xdr:nvSpPr>
      <xdr:spPr>
        <a:xfrm>
          <a:off x="15327630" y="2518410"/>
          <a:ext cx="2154555" cy="617220"/>
        </a:xfrm>
        <a:prstGeom prst="roundRect">
          <a:avLst/>
        </a:prstGeom>
        <a:solidFill>
          <a:srgbClr val="92D05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600" b="1">
              <a:solidFill>
                <a:schemeClr val="tx1"/>
              </a:solidFill>
            </a:rPr>
            <a:t>BASIS-AANPAK</a:t>
          </a:r>
        </a:p>
      </xdr:txBody>
    </xdr:sp>
    <xdr:clientData fPrintsWithSheet="0"/>
  </xdr:twoCellAnchor>
  <xdr:twoCellAnchor>
    <xdr:from>
      <xdr:col>10</xdr:col>
      <xdr:colOff>19050</xdr:colOff>
      <xdr:row>14</xdr:row>
      <xdr:rowOff>171450</xdr:rowOff>
    </xdr:from>
    <xdr:to>
      <xdr:col>13</xdr:col>
      <xdr:colOff>276225</xdr:colOff>
      <xdr:row>17</xdr:row>
      <xdr:rowOff>57150</xdr:rowOff>
    </xdr:to>
    <xdr:sp macro="" textlink="">
      <xdr:nvSpPr>
        <xdr:cNvPr id="25" name="Rechthoek: afgeronde hoeken 2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CA43891-266A-4B1A-8DC1-EF7CC816319C}"/>
            </a:ext>
          </a:extLst>
        </xdr:cNvPr>
        <xdr:cNvSpPr/>
      </xdr:nvSpPr>
      <xdr:spPr>
        <a:xfrm>
          <a:off x="15327630" y="3249930"/>
          <a:ext cx="2154555" cy="617220"/>
        </a:xfrm>
        <a:prstGeom prst="roundRect">
          <a:avLst/>
        </a:prstGeom>
        <a:solidFill>
          <a:srgbClr val="92D05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600" b="1" baseline="0">
              <a:solidFill>
                <a:schemeClr val="tx1"/>
              </a:solidFill>
            </a:rPr>
            <a:t>INTENSIEVE AANPAK</a:t>
          </a:r>
          <a:endParaRPr lang="nl-NL" sz="1600" b="1">
            <a:solidFill>
              <a:schemeClr val="tx1"/>
            </a:solidFill>
          </a:endParaRPr>
        </a:p>
      </xdr:txBody>
    </xdr:sp>
    <xdr:clientData fPrint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706582</xdr:rowOff>
    </xdr:from>
    <xdr:to>
      <xdr:col>4</xdr:col>
      <xdr:colOff>304800</xdr:colOff>
      <xdr:row>2</xdr:row>
      <xdr:rowOff>113281</xdr:rowOff>
    </xdr:to>
    <xdr:sp macro="" textlink="">
      <xdr:nvSpPr>
        <xdr:cNvPr id="3" name="Rechthoek: afgeronde hoek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29256E-2440-4BA5-A8B7-CCB4C4DC0EDD}"/>
            </a:ext>
          </a:extLst>
        </xdr:cNvPr>
        <xdr:cNvSpPr/>
      </xdr:nvSpPr>
      <xdr:spPr>
        <a:xfrm>
          <a:off x="256309" y="706582"/>
          <a:ext cx="2133600" cy="376517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/>
            <a:t>Terug naar START</a:t>
          </a:r>
        </a:p>
      </xdr:txBody>
    </xdr:sp>
    <xdr:clientData fPrintsWithSheet="0"/>
  </xdr:twoCellAnchor>
  <xdr:twoCellAnchor>
    <xdr:from>
      <xdr:col>6</xdr:col>
      <xdr:colOff>0</xdr:colOff>
      <xdr:row>0</xdr:row>
      <xdr:rowOff>706582</xdr:rowOff>
    </xdr:from>
    <xdr:to>
      <xdr:col>9</xdr:col>
      <xdr:colOff>304800</xdr:colOff>
      <xdr:row>2</xdr:row>
      <xdr:rowOff>113281</xdr:rowOff>
    </xdr:to>
    <xdr:sp macro="" textlink="">
      <xdr:nvSpPr>
        <xdr:cNvPr id="4" name="Rechthoek: afgeronde hoeken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8D4C4B-DECC-4352-84B4-267CEFEAF9FD}"/>
            </a:ext>
          </a:extLst>
        </xdr:cNvPr>
        <xdr:cNvSpPr/>
      </xdr:nvSpPr>
      <xdr:spPr>
        <a:xfrm>
          <a:off x="256309" y="706582"/>
          <a:ext cx="2133600" cy="376517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/>
            <a:t>Handleiding</a:t>
          </a:r>
        </a:p>
      </xdr:txBody>
    </xdr:sp>
    <xdr:clientData fPrint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35</xdr:row>
      <xdr:rowOff>36307</xdr:rowOff>
    </xdr:from>
    <xdr:to>
      <xdr:col>5</xdr:col>
      <xdr:colOff>412377</xdr:colOff>
      <xdr:row>46</xdr:row>
      <xdr:rowOff>81131</xdr:rowOff>
    </xdr:to>
    <xdr:sp macro="" textlink="">
      <xdr:nvSpPr>
        <xdr:cNvPr id="3" name="Tekstballon: rechthoek met afgeronde hoeken 2">
          <a:extLst>
            <a:ext uri="{FF2B5EF4-FFF2-40B4-BE49-F238E27FC236}">
              <a16:creationId xmlns:a16="http://schemas.microsoft.com/office/drawing/2014/main" id="{6FB9F612-2175-4A8C-8ACF-7A03BBAB3C8C}"/>
            </a:ext>
          </a:extLst>
        </xdr:cNvPr>
        <xdr:cNvSpPr/>
      </xdr:nvSpPr>
      <xdr:spPr>
        <a:xfrm>
          <a:off x="381000" y="5926567"/>
          <a:ext cx="3071757" cy="1888864"/>
        </a:xfrm>
        <a:prstGeom prst="wedgeRoundRectCallout">
          <a:avLst>
            <a:gd name="adj1" fmla="val 22808"/>
            <a:gd name="adj2" fmla="val 43421"/>
            <a:gd name="adj3" fmla="val 16667"/>
          </a:avLst>
        </a:prstGeom>
        <a:solidFill>
          <a:srgbClr val="CC00FF"/>
        </a:solidFill>
        <a:ln w="25400"/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400"/>
            <a:t>Noteer</a:t>
          </a:r>
          <a:r>
            <a:rPr lang="nl-NL" sz="1400" baseline="0"/>
            <a:t> </a:t>
          </a:r>
          <a:r>
            <a:rPr lang="nl-NL" sz="1400"/>
            <a:t>sowieso de scores van de groepen 3,</a:t>
          </a:r>
          <a:r>
            <a:rPr lang="nl-NL" sz="1400" baseline="0"/>
            <a:t> 4, 6 en 8.</a:t>
          </a:r>
        </a:p>
        <a:p>
          <a:pPr algn="l"/>
          <a:endParaRPr lang="nl-NL" sz="1400" baseline="0"/>
        </a:p>
        <a:p>
          <a:pPr algn="l"/>
          <a:r>
            <a:rPr lang="nl-NL" sz="1400" baseline="0"/>
            <a:t>De groepen 5 en 7 zijn een optie.</a:t>
          </a:r>
        </a:p>
        <a:p>
          <a:pPr algn="l"/>
          <a:r>
            <a:rPr lang="nl-NL" sz="1400" baseline="0"/>
            <a:t>Maar ze geven wel een mooi beeld van het totaalplaatje van de school.</a:t>
          </a:r>
        </a:p>
        <a:p>
          <a:pPr algn="l"/>
          <a:endParaRPr lang="nl-NL" sz="1400" baseline="0"/>
        </a:p>
        <a:p>
          <a:pPr algn="l"/>
          <a:endParaRPr lang="nl-NL" sz="1400"/>
        </a:p>
      </xdr:txBody>
    </xdr:sp>
    <xdr:clientData/>
  </xdr:twoCellAnchor>
  <xdr:twoCellAnchor>
    <xdr:from>
      <xdr:col>11</xdr:col>
      <xdr:colOff>232335</xdr:colOff>
      <xdr:row>1</xdr:row>
      <xdr:rowOff>36227</xdr:rowOff>
    </xdr:from>
    <xdr:to>
      <xdr:col>21</xdr:col>
      <xdr:colOff>276785</xdr:colOff>
      <xdr:row>17</xdr:row>
      <xdr:rowOff>44824</xdr:rowOff>
    </xdr:to>
    <xdr:sp macro="" textlink="">
      <xdr:nvSpPr>
        <xdr:cNvPr id="4" name="Rechthoek: afgeronde hoeken 3">
          <a:extLst>
            <a:ext uri="{FF2B5EF4-FFF2-40B4-BE49-F238E27FC236}">
              <a16:creationId xmlns:a16="http://schemas.microsoft.com/office/drawing/2014/main" id="{3A6B7847-2545-4DB2-BFA3-0AF01DF7D815}"/>
            </a:ext>
          </a:extLst>
        </xdr:cNvPr>
        <xdr:cNvSpPr/>
      </xdr:nvSpPr>
      <xdr:spPr>
        <a:xfrm>
          <a:off x="6928970" y="224486"/>
          <a:ext cx="6140450" cy="2733867"/>
        </a:xfrm>
        <a:prstGeom prst="roundRect">
          <a:avLst/>
        </a:prstGeom>
        <a:solidFill>
          <a:srgbClr val="CC00FF"/>
        </a:solidFill>
        <a:ln w="25400"/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400" b="1"/>
            <a:t>1. EERST:</a:t>
          </a:r>
          <a:r>
            <a:rPr lang="nl-NL" sz="1400" b="1" baseline="0"/>
            <a:t> </a:t>
          </a:r>
          <a:r>
            <a:rPr lang="nl-NL" sz="1400" b="1"/>
            <a:t>AANPAK</a:t>
          </a:r>
          <a:r>
            <a:rPr lang="nl-NL" sz="1400" b="1" baseline="0"/>
            <a:t> OP SCHOOLNIVEAU</a:t>
          </a:r>
        </a:p>
        <a:p>
          <a:pPr algn="l"/>
          <a:r>
            <a:rPr lang="nl-NL" sz="1400" baseline="0"/>
            <a:t>&gt;&gt; Kijk op het tabblad </a:t>
          </a:r>
          <a:r>
            <a:rPr lang="nl-NL" sz="1400" b="1" baseline="0"/>
            <a:t>TOTAAL</a:t>
          </a:r>
        </a:p>
        <a:p>
          <a:pPr algn="l"/>
          <a:r>
            <a:rPr lang="nl-NL" sz="1400" b="0" baseline="0"/>
            <a:t>&gt;&gt; Maak afspraken op schoolniveau  </a:t>
          </a:r>
        </a:p>
        <a:p>
          <a:pPr algn="l"/>
          <a:r>
            <a:rPr lang="nl-NL" sz="1400" b="0" baseline="0"/>
            <a:t>     op basis van een </a:t>
          </a:r>
          <a:r>
            <a:rPr lang="nl-NL" sz="1400" b="1" u="sng" baseline="0"/>
            <a:t>doorgaande lijn</a:t>
          </a:r>
          <a:r>
            <a:rPr lang="nl-NL" sz="1400" b="0" baseline="0"/>
            <a:t>.</a:t>
          </a:r>
        </a:p>
        <a:p>
          <a:pPr algn="l"/>
          <a:r>
            <a:rPr lang="nl-NL" sz="1400" b="0" baseline="0"/>
            <a:t>&gt;&gt; Noteer de aanpak op schoolniveau </a:t>
          </a:r>
        </a:p>
        <a:p>
          <a:pPr algn="l"/>
          <a:endParaRPr lang="nl-NL" sz="1400" b="1" baseline="0"/>
        </a:p>
        <a:p>
          <a:pPr algn="l"/>
          <a:r>
            <a:rPr lang="nl-NL" sz="1400" b="1" baseline="0"/>
            <a:t>2. VERVOLGENS: AANPAK OP GROEPSNIVEAU</a:t>
          </a:r>
        </a:p>
        <a:p>
          <a:pPr algn="l"/>
          <a:r>
            <a:rPr lang="nl-NL" sz="1400" b="0" baseline="0"/>
            <a:t>&gt;&gt; Basisaanpak &gt;&gt; lees het witte vak hiernaast.</a:t>
          </a:r>
          <a:endParaRPr lang="nl-NL" sz="1400" b="1" baseline="0"/>
        </a:p>
        <a:p>
          <a:pPr algn="l"/>
          <a:endParaRPr lang="nl-NL" sz="1400" b="0" baseline="0"/>
        </a:p>
        <a:p>
          <a:r>
            <a:rPr lang="nl-NL" sz="14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3. EVENTUEEL: AANPAK OP INDIVIDUEEL NIVEAU</a:t>
          </a:r>
          <a:endParaRPr lang="nl-NL" sz="1400">
            <a:effectLst/>
          </a:endParaRPr>
        </a:p>
        <a:p>
          <a:r>
            <a:rPr lang="nl-NL" sz="1400" b="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&gt;&gt; Intensieve en verrijkte aanpak.</a:t>
          </a:r>
          <a:endParaRPr lang="nl-NL" sz="1400" b="1">
            <a:effectLst/>
          </a:endParaRPr>
        </a:p>
        <a:p>
          <a:pPr algn="l"/>
          <a:endParaRPr lang="nl-NL" sz="1400" b="0"/>
        </a:p>
      </xdr:txBody>
    </xdr:sp>
    <xdr:clientData/>
  </xdr:twoCellAnchor>
  <xdr:twoCellAnchor>
    <xdr:from>
      <xdr:col>16</xdr:col>
      <xdr:colOff>393700</xdr:colOff>
      <xdr:row>18</xdr:row>
      <xdr:rowOff>28755</xdr:rowOff>
    </xdr:from>
    <xdr:to>
      <xdr:col>21</xdr:col>
      <xdr:colOff>279400</xdr:colOff>
      <xdr:row>46</xdr:row>
      <xdr:rowOff>83820</xdr:rowOff>
    </xdr:to>
    <xdr:sp macro="" textlink="">
      <xdr:nvSpPr>
        <xdr:cNvPr id="5" name="Rechthoek: afgeronde hoeken 4">
          <a:extLst>
            <a:ext uri="{FF2B5EF4-FFF2-40B4-BE49-F238E27FC236}">
              <a16:creationId xmlns:a16="http://schemas.microsoft.com/office/drawing/2014/main" id="{929B6444-AAF4-48E7-B87F-D00F29106412}"/>
            </a:ext>
          </a:extLst>
        </xdr:cNvPr>
        <xdr:cNvSpPr/>
      </xdr:nvSpPr>
      <xdr:spPr>
        <a:xfrm>
          <a:off x="10139680" y="3069135"/>
          <a:ext cx="2933700" cy="4748985"/>
        </a:xfrm>
        <a:prstGeom prst="roundRect">
          <a:avLst/>
        </a:prstGeom>
        <a:solidFill>
          <a:schemeClr val="bg1"/>
        </a:solidFill>
        <a:ln w="25400">
          <a:solidFill>
            <a:srgbClr val="CC00FF"/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400" b="1">
              <a:solidFill>
                <a:srgbClr val="CC00FF"/>
              </a:solidFill>
            </a:rPr>
            <a:t>WAT</a:t>
          </a:r>
          <a:r>
            <a:rPr lang="nl-NL" sz="1400" b="1" baseline="0">
              <a:solidFill>
                <a:srgbClr val="CC00FF"/>
              </a:solidFill>
            </a:rPr>
            <a:t> ZIE JE?</a:t>
          </a:r>
        </a:p>
        <a:p>
          <a:pPr algn="l"/>
          <a:r>
            <a:rPr lang="nl-NL" sz="1400" b="1" baseline="0">
              <a:solidFill>
                <a:srgbClr val="CC00FF"/>
              </a:solidFill>
            </a:rPr>
            <a:t>WAT DENK JE?</a:t>
          </a:r>
        </a:p>
        <a:p>
          <a:pPr algn="l"/>
          <a:r>
            <a:rPr lang="nl-NL" sz="1400" b="1" baseline="0">
              <a:solidFill>
                <a:srgbClr val="CC00FF"/>
              </a:solidFill>
            </a:rPr>
            <a:t>WAT DOE JE?</a:t>
          </a:r>
        </a:p>
        <a:p>
          <a:pPr algn="l"/>
          <a:endParaRPr lang="nl-NL" sz="1400" b="1" baseline="0">
            <a:solidFill>
              <a:srgbClr val="CC00FF"/>
            </a:solidFill>
          </a:endParaRPr>
        </a:p>
        <a:p>
          <a:pPr algn="l"/>
          <a:r>
            <a:rPr lang="nl-NL" sz="1400" b="1" baseline="0">
              <a:solidFill>
                <a:srgbClr val="CC00FF"/>
              </a:solidFill>
            </a:rPr>
            <a:t>NOTEER KORT WAT JE DOET:</a:t>
          </a:r>
        </a:p>
        <a:p>
          <a:pPr algn="l"/>
          <a:r>
            <a:rPr lang="nl-NL" sz="1400" b="1" baseline="0">
              <a:solidFill>
                <a:srgbClr val="CC00FF"/>
              </a:solidFill>
            </a:rPr>
            <a:t>JE PLAN</a:t>
          </a:r>
        </a:p>
        <a:p>
          <a:pPr algn="l"/>
          <a:r>
            <a:rPr lang="nl-NL" sz="1400" b="1" baseline="0">
              <a:solidFill>
                <a:srgbClr val="CC00FF"/>
              </a:solidFill>
            </a:rPr>
            <a:t>1. basisaanpak:</a:t>
          </a:r>
        </a:p>
        <a:p>
          <a:pPr algn="l"/>
          <a:r>
            <a:rPr lang="nl-NL" sz="1400" b="0" baseline="0">
              <a:solidFill>
                <a:srgbClr val="CC00FF"/>
              </a:solidFill>
            </a:rPr>
            <a:t>je middenmoot (minimaal 60%) waar je de lesinstructie op richt.</a:t>
          </a:r>
        </a:p>
        <a:p>
          <a:pPr algn="l"/>
          <a:r>
            <a:rPr lang="nl-NL" sz="1400" b="1" baseline="0">
              <a:solidFill>
                <a:srgbClr val="CC00FF"/>
              </a:solidFill>
            </a:rPr>
            <a:t>2. intensieve aanpak:</a:t>
          </a:r>
        </a:p>
        <a:p>
          <a:pPr algn="l"/>
          <a:r>
            <a:rPr lang="nl-NL" sz="1400" b="0" baseline="0">
              <a:solidFill>
                <a:srgbClr val="CC00FF"/>
              </a:solidFill>
            </a:rPr>
            <a:t>de leerlingen die herhaalde instructie nodig hebben.</a:t>
          </a:r>
        </a:p>
        <a:p>
          <a:pPr algn="l"/>
          <a:r>
            <a:rPr lang="nl-NL" sz="1400" b="1" baseline="0">
              <a:solidFill>
                <a:srgbClr val="CC00FF"/>
              </a:solidFill>
            </a:rPr>
            <a:t>3. verrijkte aanpak:</a:t>
          </a:r>
        </a:p>
        <a:p>
          <a:pPr algn="l"/>
          <a:r>
            <a:rPr lang="nl-NL" sz="1400" b="0" baseline="0">
              <a:solidFill>
                <a:srgbClr val="CC00FF"/>
              </a:solidFill>
            </a:rPr>
            <a:t>de leerlingen waarvoor je de baissstof gaat compacten - die extra uitdaging nodig hebben. </a:t>
          </a:r>
        </a:p>
        <a:p>
          <a:pPr algn="l"/>
          <a:endParaRPr lang="nl-NL" sz="1400" b="1" baseline="0">
            <a:solidFill>
              <a:srgbClr val="CC00FF"/>
            </a:solidFill>
          </a:endParaRPr>
        </a:p>
      </xdr:txBody>
    </xdr:sp>
    <xdr:clientData/>
  </xdr:twoCellAnchor>
  <xdr:twoCellAnchor>
    <xdr:from>
      <xdr:col>18</xdr:col>
      <xdr:colOff>46691</xdr:colOff>
      <xdr:row>9</xdr:row>
      <xdr:rowOff>52295</xdr:rowOff>
    </xdr:from>
    <xdr:to>
      <xdr:col>20</xdr:col>
      <xdr:colOff>592791</xdr:colOff>
      <xdr:row>15</xdr:row>
      <xdr:rowOff>138954</xdr:rowOff>
    </xdr:to>
    <xdr:sp macro="" textlink="">
      <xdr:nvSpPr>
        <xdr:cNvPr id="6" name="Rechthoek: afgeronde hoeken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4D4DFF-A7B1-4892-A0B6-D05636AB619C}"/>
            </a:ext>
          </a:extLst>
        </xdr:cNvPr>
        <xdr:cNvSpPr/>
      </xdr:nvSpPr>
      <xdr:spPr>
        <a:xfrm>
          <a:off x="11010526" y="1603189"/>
          <a:ext cx="1765300" cy="1108636"/>
        </a:xfrm>
        <a:prstGeom prst="roundRect">
          <a:avLst/>
        </a:prstGeom>
        <a:solidFill>
          <a:srgbClr val="CC00FF"/>
        </a:solidFill>
        <a:ln w="12700"/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400"/>
            <a:t>Uitleg</a:t>
          </a:r>
          <a:r>
            <a:rPr lang="nl-NL" sz="1400" baseline="0"/>
            <a:t> van de</a:t>
          </a:r>
          <a:endParaRPr lang="nl-NL" sz="1400"/>
        </a:p>
        <a:p>
          <a:pPr algn="ctr"/>
          <a:r>
            <a:rPr lang="nl-NL" sz="1400"/>
            <a:t>INDICATOREN</a:t>
          </a:r>
        </a:p>
        <a:p>
          <a:pPr algn="ctr"/>
          <a:r>
            <a:rPr lang="nl-NL" sz="1400" b="1" u="sng">
              <a:solidFill>
                <a:schemeClr val="accent4">
                  <a:lumMod val="60000"/>
                  <a:lumOff val="40000"/>
                </a:schemeClr>
              </a:solidFill>
            </a:rPr>
            <a:t>Klik op deze knop</a:t>
          </a:r>
        </a:p>
      </xdr:txBody>
    </xdr:sp>
    <xdr:clientData/>
  </xdr:twoCellAnchor>
  <xdr:twoCellAnchor>
    <xdr:from>
      <xdr:col>6</xdr:col>
      <xdr:colOff>35859</xdr:colOff>
      <xdr:row>35</xdr:row>
      <xdr:rowOff>21066</xdr:rowOff>
    </xdr:from>
    <xdr:to>
      <xdr:col>11</xdr:col>
      <xdr:colOff>71718</xdr:colOff>
      <xdr:row>46</xdr:row>
      <xdr:rowOff>92785</xdr:rowOff>
    </xdr:to>
    <xdr:sp macro="" textlink="">
      <xdr:nvSpPr>
        <xdr:cNvPr id="7" name="Tekstballon: rechthoek met afgeronde hoeken 6">
          <a:extLst>
            <a:ext uri="{FF2B5EF4-FFF2-40B4-BE49-F238E27FC236}">
              <a16:creationId xmlns:a16="http://schemas.microsoft.com/office/drawing/2014/main" id="{69E22F82-EF5E-4495-AB78-47EEE9960B71}"/>
            </a:ext>
          </a:extLst>
        </xdr:cNvPr>
        <xdr:cNvSpPr/>
      </xdr:nvSpPr>
      <xdr:spPr>
        <a:xfrm>
          <a:off x="3685839" y="5911326"/>
          <a:ext cx="3083859" cy="1915759"/>
        </a:xfrm>
        <a:prstGeom prst="wedgeRoundRectCallout">
          <a:avLst>
            <a:gd name="adj1" fmla="val 38261"/>
            <a:gd name="adj2" fmla="val -32100"/>
            <a:gd name="adj3" fmla="val 16667"/>
          </a:avLst>
        </a:prstGeom>
        <a:solidFill>
          <a:schemeClr val="bg1"/>
        </a:solidFill>
        <a:ln w="25400">
          <a:solidFill>
            <a:srgbClr val="CC00FF"/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400" b="1" baseline="0">
              <a:solidFill>
                <a:srgbClr val="CC00FF"/>
              </a:solidFill>
            </a:rPr>
            <a:t>De HANDLEIDING:</a:t>
          </a:r>
        </a:p>
        <a:p>
          <a:pPr algn="l"/>
          <a:r>
            <a:rPr lang="nl-NL" sz="1400" b="1" baseline="0">
              <a:solidFill>
                <a:srgbClr val="CC00FF"/>
              </a:solidFill>
            </a:rPr>
            <a:t>De </a:t>
          </a:r>
          <a:r>
            <a:rPr lang="nl-NL" sz="1400" b="1" u="sng" baseline="0">
              <a:solidFill>
                <a:srgbClr val="CC00FF"/>
              </a:solidFill>
            </a:rPr>
            <a:t>opmerkingen</a:t>
          </a:r>
          <a:r>
            <a:rPr lang="nl-NL" sz="1400" b="1" baseline="0">
              <a:solidFill>
                <a:srgbClr val="CC00FF"/>
              </a:solidFill>
            </a:rPr>
            <a:t> boven elke </a:t>
          </a:r>
          <a:r>
            <a:rPr lang="nl-NL" sz="1400" b="1" u="sng" baseline="0">
              <a:solidFill>
                <a:srgbClr val="CC00FF"/>
              </a:solidFill>
            </a:rPr>
            <a:t>kolom</a:t>
          </a:r>
          <a:r>
            <a:rPr lang="nl-NL" sz="1400" b="1" baseline="0">
              <a:solidFill>
                <a:srgbClr val="CC00FF"/>
              </a:solidFill>
            </a:rPr>
            <a:t>  </a:t>
          </a:r>
        </a:p>
      </xdr:txBody>
    </xdr:sp>
    <xdr:clientData/>
  </xdr:twoCellAnchor>
  <xdr:twoCellAnchor>
    <xdr:from>
      <xdr:col>11</xdr:col>
      <xdr:colOff>233083</xdr:colOff>
      <xdr:row>18</xdr:row>
      <xdr:rowOff>32864</xdr:rowOff>
    </xdr:from>
    <xdr:to>
      <xdr:col>16</xdr:col>
      <xdr:colOff>234950</xdr:colOff>
      <xdr:row>46</xdr:row>
      <xdr:rowOff>60959</xdr:rowOff>
    </xdr:to>
    <xdr:sp macro="" textlink="">
      <xdr:nvSpPr>
        <xdr:cNvPr id="8" name="Tekstballon: rechthoek met afgeronde hoeken 7">
          <a:extLst>
            <a:ext uri="{FF2B5EF4-FFF2-40B4-BE49-F238E27FC236}">
              <a16:creationId xmlns:a16="http://schemas.microsoft.com/office/drawing/2014/main" id="{270633D3-B629-4631-8006-75820EA1E9D7}"/>
            </a:ext>
          </a:extLst>
        </xdr:cNvPr>
        <xdr:cNvSpPr/>
      </xdr:nvSpPr>
      <xdr:spPr>
        <a:xfrm>
          <a:off x="6931063" y="3073244"/>
          <a:ext cx="3049867" cy="4722015"/>
        </a:xfrm>
        <a:prstGeom prst="wedgeRoundRectCallout">
          <a:avLst>
            <a:gd name="adj1" fmla="val -33070"/>
            <a:gd name="adj2" fmla="val 12276"/>
            <a:gd name="adj3" fmla="val 16667"/>
          </a:avLst>
        </a:prstGeom>
        <a:solidFill>
          <a:srgbClr val="CC00FF"/>
        </a:solidFill>
        <a:ln w="25400"/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400" baseline="0"/>
            <a:t>Is het kopje van een pagina groen gekleurd vul dan sowieso de kolom in (rode kopjes = een optie).</a:t>
          </a:r>
        </a:p>
        <a:p>
          <a:pPr algn="l"/>
          <a:endParaRPr lang="nl-NL" sz="1400" baseline="0"/>
        </a:p>
        <a:p>
          <a:pPr algn="l"/>
          <a:r>
            <a:rPr lang="nl-NL" sz="1400" b="1" baseline="0"/>
            <a:t>NOTEER OP TABBLAD TOTAAL:</a:t>
          </a:r>
        </a:p>
        <a:p>
          <a:pPr algn="l"/>
          <a:r>
            <a:rPr lang="nl-NL" sz="1400" b="1" baseline="0"/>
            <a:t>1. TEVREDENHEIDSSCORE:</a:t>
          </a:r>
        </a:p>
        <a:p>
          <a:pPr algn="l"/>
          <a:r>
            <a:rPr lang="nl-NL" sz="1400" baseline="0"/>
            <a:t>een inschatting van het percen-tage leerlingen waarvan de scores minimaal overeenkomen met de aanleg van de leerling.</a:t>
          </a:r>
        </a:p>
        <a:p>
          <a:pPr algn="l"/>
          <a:endParaRPr lang="nl-NL" sz="1400" baseline="0"/>
        </a:p>
        <a:p>
          <a:pPr algn="l"/>
          <a:r>
            <a:rPr lang="nl-NL" sz="1400" b="1"/>
            <a:t>2.</a:t>
          </a:r>
          <a:r>
            <a:rPr lang="nl-NL" sz="1400" b="1" baseline="0"/>
            <a:t> </a:t>
          </a:r>
          <a:r>
            <a:rPr lang="nl-NL" sz="1400" b="1"/>
            <a:t>SIGNAALSCORE </a:t>
          </a:r>
          <a:r>
            <a:rPr lang="nl-NL" sz="1400"/>
            <a:t>(Schoolweging): </a:t>
          </a:r>
          <a:endParaRPr lang="nl-NL" sz="1400" baseline="0"/>
        </a:p>
        <a:p>
          <a:pPr algn="l"/>
          <a:r>
            <a:rPr lang="nl-NL" sz="1400" baseline="0"/>
            <a:t>een optie. Scores zie je terug in de overzichten per leerling (de OP's) = de rode Signaal-lijn.</a:t>
          </a:r>
          <a:endParaRPr lang="nl-NL" sz="1400"/>
        </a:p>
      </xdr:txBody>
    </xdr:sp>
    <xdr:clientData/>
  </xdr:twoCellAnchor>
  <xdr:oneCellAnchor>
    <xdr:from>
      <xdr:col>7</xdr:col>
      <xdr:colOff>330201</xdr:colOff>
      <xdr:row>19</xdr:row>
      <xdr:rowOff>113553</xdr:rowOff>
    </xdr:from>
    <xdr:ext cx="885216" cy="1207248"/>
    <xdr:pic>
      <xdr:nvPicPr>
        <xdr:cNvPr id="9" name="Afbeelding 8">
          <a:extLst>
            <a:ext uri="{FF2B5EF4-FFF2-40B4-BE49-F238E27FC236}">
              <a16:creationId xmlns:a16="http://schemas.microsoft.com/office/drawing/2014/main" id="{8A41D9BF-E47B-46C0-BE12-AE916FD37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8436" y="3367741"/>
          <a:ext cx="885216" cy="12072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21</xdr:col>
      <xdr:colOff>457200</xdr:colOff>
      <xdr:row>1</xdr:row>
      <xdr:rowOff>44822</xdr:rowOff>
    </xdr:from>
    <xdr:to>
      <xdr:col>27</xdr:col>
      <xdr:colOff>152400</xdr:colOff>
      <xdr:row>46</xdr:row>
      <xdr:rowOff>60960</xdr:rowOff>
    </xdr:to>
    <xdr:sp macro="" textlink="">
      <xdr:nvSpPr>
        <xdr:cNvPr id="10" name="Rechthoek: afgeronde hoeken 9">
          <a:extLst>
            <a:ext uri="{FF2B5EF4-FFF2-40B4-BE49-F238E27FC236}">
              <a16:creationId xmlns:a16="http://schemas.microsoft.com/office/drawing/2014/main" id="{96202EFD-4619-4055-8150-8345F1C1CD82}"/>
            </a:ext>
          </a:extLst>
        </xdr:cNvPr>
        <xdr:cNvSpPr/>
      </xdr:nvSpPr>
      <xdr:spPr>
        <a:xfrm>
          <a:off x="13251180" y="235322"/>
          <a:ext cx="3352800" cy="7559938"/>
        </a:xfrm>
        <a:prstGeom prst="roundRect">
          <a:avLst/>
        </a:prstGeom>
        <a:solidFill>
          <a:schemeClr val="bg1"/>
        </a:solidFill>
        <a:ln w="25400">
          <a:solidFill>
            <a:srgbClr val="CC00FF"/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400" b="1">
              <a:solidFill>
                <a:srgbClr val="CC00FF"/>
              </a:solidFill>
            </a:rPr>
            <a:t>ORGANISATIE BASISAANPAK</a:t>
          </a:r>
        </a:p>
        <a:p>
          <a:pPr algn="l"/>
          <a:endParaRPr lang="nl-NL" sz="1400" b="1">
            <a:solidFill>
              <a:srgbClr val="CC00FF"/>
            </a:solidFill>
          </a:endParaRPr>
        </a:p>
        <a:p>
          <a:pPr algn="l"/>
          <a:r>
            <a:rPr lang="nl-NL" sz="1400" b="0">
              <a:solidFill>
                <a:srgbClr val="CC00FF"/>
              </a:solidFill>
            </a:rPr>
            <a:t>Resultaten</a:t>
          </a:r>
          <a:r>
            <a:rPr lang="nl-NL" sz="1400" b="0" baseline="0">
              <a:solidFill>
                <a:srgbClr val="CC00FF"/>
              </a:solidFill>
            </a:rPr>
            <a:t> scoren </a:t>
          </a:r>
        </a:p>
        <a:p>
          <a:pPr algn="l"/>
          <a:r>
            <a:rPr lang="nl-NL" sz="2800" b="1" baseline="0">
              <a:solidFill>
                <a:srgbClr val="CC00FF"/>
              </a:solidFill>
            </a:rPr>
            <a:t>op</a:t>
          </a:r>
          <a:r>
            <a:rPr lang="nl-NL" sz="1400" b="1" baseline="0">
              <a:solidFill>
                <a:srgbClr val="CC00FF"/>
              </a:solidFill>
            </a:rPr>
            <a:t> de tevredenheidsscore:</a:t>
          </a:r>
        </a:p>
        <a:p>
          <a:pPr algn="l"/>
          <a:r>
            <a:rPr lang="nl-NL" sz="1400" b="0" baseline="0">
              <a:solidFill>
                <a:srgbClr val="CC00FF"/>
              </a:solidFill>
            </a:rPr>
            <a:t>doorgaan met de gekozen aanpak.</a:t>
          </a:r>
        </a:p>
        <a:p>
          <a:pPr algn="l"/>
          <a:endParaRPr lang="nl-NL" sz="1400" b="0" baseline="0">
            <a:solidFill>
              <a:srgbClr val="CC00FF"/>
            </a:solidFill>
          </a:endParaRPr>
        </a:p>
        <a:p>
          <a:pPr algn="l"/>
          <a:r>
            <a:rPr lang="nl-NL" sz="2800" b="1" baseline="0">
              <a:solidFill>
                <a:srgbClr val="CC00FF"/>
              </a:solidFill>
            </a:rPr>
            <a:t>boven</a:t>
          </a:r>
          <a:r>
            <a:rPr lang="nl-NL" sz="1400" b="1" baseline="0">
              <a:solidFill>
                <a:srgbClr val="CC00FF"/>
              </a:solidFill>
            </a:rPr>
            <a:t> de tevredenheidsscore: </a:t>
          </a:r>
        </a:p>
        <a:p>
          <a:pPr algn="l"/>
          <a:r>
            <a:rPr lang="nl-NL" sz="1400" b="0" baseline="0">
              <a:solidFill>
                <a:srgbClr val="CC00FF"/>
              </a:solidFill>
            </a:rPr>
            <a:t>naast de basisinstructie vraagt de aanpak om een  hoger niveau.</a:t>
          </a:r>
        </a:p>
        <a:p>
          <a:pPr algn="l"/>
          <a:endParaRPr lang="nl-NL" sz="1400" b="0" baseline="0">
            <a:solidFill>
              <a:srgbClr val="CC00FF"/>
            </a:solidFill>
          </a:endParaRPr>
        </a:p>
        <a:p>
          <a:pPr algn="l"/>
          <a:r>
            <a:rPr lang="nl-NL" sz="2800" b="1" baseline="0">
              <a:solidFill>
                <a:srgbClr val="CC00FF"/>
              </a:solidFill>
            </a:rPr>
            <a:t>onder</a:t>
          </a:r>
          <a:r>
            <a:rPr lang="nl-NL" sz="1400" b="1" baseline="0">
              <a:solidFill>
                <a:srgbClr val="CC00FF"/>
              </a:solidFill>
            </a:rPr>
            <a:t> de tevredenheidsscore:</a:t>
          </a:r>
        </a:p>
        <a:p>
          <a:pPr algn="l"/>
          <a:r>
            <a:rPr lang="nl-NL" sz="1400" b="0" baseline="0">
              <a:solidFill>
                <a:srgbClr val="CC00FF"/>
              </a:solidFill>
            </a:rPr>
            <a:t>kies voor basisinstructie en investeer extra in instructie. Verlaag het instructieniveau NIET, maar ga intensiveren = er meer tijd in stoppen. (denk aan: motivatie / bewegend leren / afwisselende activiteiten).</a:t>
          </a:r>
        </a:p>
        <a:p>
          <a:pPr algn="l"/>
          <a:endParaRPr lang="nl-NL" sz="1400" b="1" baseline="0">
            <a:solidFill>
              <a:srgbClr val="CC00FF"/>
            </a:solidFill>
          </a:endParaRPr>
        </a:p>
        <a:p>
          <a:pPr algn="l"/>
          <a:endParaRPr lang="nl-NL" sz="1400" b="1" baseline="0">
            <a:solidFill>
              <a:srgbClr val="CC00FF"/>
            </a:solidFill>
          </a:endParaRPr>
        </a:p>
        <a:p>
          <a:pPr algn="l"/>
          <a:endParaRPr lang="nl-NL" sz="1400" b="1">
            <a:solidFill>
              <a:srgbClr val="CC00FF"/>
            </a:solidFill>
          </a:endParaRPr>
        </a:p>
      </xdr:txBody>
    </xdr:sp>
    <xdr:clientData/>
  </xdr:twoCellAnchor>
  <xdr:twoCellAnchor>
    <xdr:from>
      <xdr:col>21</xdr:col>
      <xdr:colOff>537883</xdr:colOff>
      <xdr:row>30</xdr:row>
      <xdr:rowOff>51099</xdr:rowOff>
    </xdr:from>
    <xdr:to>
      <xdr:col>27</xdr:col>
      <xdr:colOff>62753</xdr:colOff>
      <xdr:row>45</xdr:row>
      <xdr:rowOff>77993</xdr:rowOff>
    </xdr:to>
    <xdr:sp macro="" textlink="">
      <xdr:nvSpPr>
        <xdr:cNvPr id="11" name="Rechthoek: afgeronde hoeken 10">
          <a:extLst>
            <a:ext uri="{FF2B5EF4-FFF2-40B4-BE49-F238E27FC236}">
              <a16:creationId xmlns:a16="http://schemas.microsoft.com/office/drawing/2014/main" id="{02BB1977-C5A8-485F-92D3-6E2789264166}"/>
            </a:ext>
          </a:extLst>
        </xdr:cNvPr>
        <xdr:cNvSpPr/>
      </xdr:nvSpPr>
      <xdr:spPr>
        <a:xfrm>
          <a:off x="13331863" y="5103159"/>
          <a:ext cx="3182470" cy="2541494"/>
        </a:xfrm>
        <a:prstGeom prst="roundRect">
          <a:avLst/>
        </a:prstGeom>
        <a:solidFill>
          <a:srgbClr val="CC00FF"/>
        </a:solidFill>
        <a:ln w="12700"/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nl-NL" sz="1400" b="1"/>
            <a:t>De</a:t>
          </a:r>
          <a:r>
            <a:rPr lang="nl-NL" sz="1400" b="1" baseline="0"/>
            <a:t> LEERKRACHT maakt het PLAN</a:t>
          </a:r>
          <a:r>
            <a:rPr lang="nl-NL" sz="1400" baseline="0"/>
            <a:t>:</a:t>
          </a:r>
        </a:p>
        <a:p>
          <a:pPr algn="l"/>
          <a:r>
            <a:rPr lang="nl-NL" sz="1400" baseline="0"/>
            <a:t>De knoppen die handig zijn:</a:t>
          </a:r>
        </a:p>
        <a:p>
          <a:pPr algn="l"/>
          <a:r>
            <a:rPr lang="nl-NL" sz="1400" b="1" baseline="0"/>
            <a:t>1. handleiding</a:t>
          </a:r>
        </a:p>
        <a:p>
          <a:pPr algn="l"/>
          <a:r>
            <a:rPr lang="nl-NL" sz="1400" b="1" baseline="0"/>
            <a:t>2. totaal midden- en eindtoetsen</a:t>
          </a:r>
        </a:p>
        <a:p>
          <a:pPr algn="l"/>
          <a:r>
            <a:rPr lang="nl-NL" sz="1400" b="1" baseline="0"/>
            <a:t>3. doorgaande lijn (schoolafspraken)</a:t>
          </a:r>
        </a:p>
        <a:p>
          <a:pPr algn="l"/>
          <a:r>
            <a:rPr lang="nl-NL" sz="1400" b="1" baseline="0"/>
            <a:t>4. scores van jouw groep</a:t>
          </a:r>
        </a:p>
        <a:p>
          <a:pPr algn="l"/>
          <a:r>
            <a:rPr lang="nl-NL" sz="1400" b="1" baseline="0"/>
            <a:t>5. OP van jouw groep</a:t>
          </a:r>
        </a:p>
        <a:p>
          <a:pPr algn="l"/>
          <a:r>
            <a:rPr lang="nl-NL" sz="1400" b="1" baseline="0"/>
            <a:t>6. Kindgesprek</a:t>
          </a:r>
        </a:p>
        <a:p>
          <a:pPr algn="l"/>
          <a:r>
            <a:rPr lang="nl-NL" sz="1400" b="1" baseline="0"/>
            <a:t>7. basisaanpak / intensief / verrijkt</a:t>
          </a:r>
        </a:p>
      </xdr:txBody>
    </xdr:sp>
    <xdr:clientData/>
  </xdr:twoCellAnchor>
  <xdr:twoCellAnchor>
    <xdr:from>
      <xdr:col>18</xdr:col>
      <xdr:colOff>35111</xdr:colOff>
      <xdr:row>1</xdr:row>
      <xdr:rowOff>143803</xdr:rowOff>
    </xdr:from>
    <xdr:to>
      <xdr:col>20</xdr:col>
      <xdr:colOff>581211</xdr:colOff>
      <xdr:row>8</xdr:row>
      <xdr:rowOff>60133</xdr:rowOff>
    </xdr:to>
    <xdr:sp macro="" textlink="">
      <xdr:nvSpPr>
        <xdr:cNvPr id="12" name="Rechthoek: afgeronde hoeken 1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D9D35B2-EA13-4874-910B-E69D60CFDB1B}"/>
            </a:ext>
          </a:extLst>
        </xdr:cNvPr>
        <xdr:cNvSpPr/>
      </xdr:nvSpPr>
      <xdr:spPr>
        <a:xfrm>
          <a:off x="10998946" y="332062"/>
          <a:ext cx="1765300" cy="1108636"/>
        </a:xfrm>
        <a:prstGeom prst="roundRect">
          <a:avLst/>
        </a:prstGeom>
        <a:solidFill>
          <a:schemeClr val="bg1"/>
        </a:solidFill>
        <a:ln w="12700"/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400">
              <a:solidFill>
                <a:srgbClr val="CC00FF"/>
              </a:solidFill>
            </a:rPr>
            <a:t>AANPAK</a:t>
          </a:r>
          <a:r>
            <a:rPr lang="nl-NL" sz="1400" baseline="0">
              <a:solidFill>
                <a:srgbClr val="CC00FF"/>
              </a:solidFill>
            </a:rPr>
            <a:t> OP SCHOOLNIVEAU</a:t>
          </a:r>
          <a:endParaRPr lang="nl-NL" sz="1400">
            <a:solidFill>
              <a:srgbClr val="CC00FF"/>
            </a:solidFill>
          </a:endParaRPr>
        </a:p>
        <a:p>
          <a:pPr algn="ctr"/>
          <a:r>
            <a:rPr lang="nl-NL" sz="1400" b="1" u="sng">
              <a:solidFill>
                <a:srgbClr val="CC00FF"/>
              </a:solidFill>
            </a:rPr>
            <a:t>Klik op deze knop</a:t>
          </a:r>
        </a:p>
      </xdr:txBody>
    </xdr:sp>
    <xdr:clientData/>
  </xdr:twoCellAnchor>
  <xdr:twoCellAnchor>
    <xdr:from>
      <xdr:col>6</xdr:col>
      <xdr:colOff>170330</xdr:colOff>
      <xdr:row>39</xdr:row>
      <xdr:rowOff>111162</xdr:rowOff>
    </xdr:from>
    <xdr:to>
      <xdr:col>10</xdr:col>
      <xdr:colOff>475130</xdr:colOff>
      <xdr:row>46</xdr:row>
      <xdr:rowOff>30181</xdr:rowOff>
    </xdr:to>
    <xdr:sp macro="" textlink="">
      <xdr:nvSpPr>
        <xdr:cNvPr id="14" name="Rechthoek: afgeronde hoeken 1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9CC398B-842B-4AE0-93A1-53DECD773286}"/>
            </a:ext>
          </a:extLst>
        </xdr:cNvPr>
        <xdr:cNvSpPr/>
      </xdr:nvSpPr>
      <xdr:spPr>
        <a:xfrm>
          <a:off x="3820310" y="6671982"/>
          <a:ext cx="2743200" cy="1092499"/>
        </a:xfrm>
        <a:prstGeom prst="roundRect">
          <a:avLst/>
        </a:prstGeom>
        <a:solidFill>
          <a:srgbClr val="CC00FF"/>
        </a:solidFill>
        <a:ln w="12700"/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400"/>
            <a:t>En</a:t>
          </a:r>
          <a:r>
            <a:rPr lang="nl-NL" sz="1400" baseline="0"/>
            <a:t> als je geen ABCDE of 12345 scores hebt? (bijv. IEP)</a:t>
          </a:r>
        </a:p>
        <a:p>
          <a:pPr algn="ctr"/>
          <a:r>
            <a:rPr lang="nl-NL" sz="1400" baseline="0">
              <a:solidFill>
                <a:schemeClr val="accent4">
                  <a:lumMod val="60000"/>
                  <a:lumOff val="40000"/>
                </a:schemeClr>
              </a:solidFill>
            </a:rPr>
            <a:t>Noteer dan het </a:t>
          </a:r>
          <a:r>
            <a:rPr lang="nl-NL" sz="1400" b="1" u="none" baseline="0">
              <a:solidFill>
                <a:schemeClr val="accent4">
                  <a:lumMod val="60000"/>
                  <a:lumOff val="40000"/>
                </a:schemeClr>
              </a:solidFill>
            </a:rPr>
            <a:t>LEERRENDEMENT</a:t>
          </a:r>
        </a:p>
        <a:p>
          <a:pPr algn="ctr"/>
          <a:r>
            <a:rPr lang="nl-NL" sz="1400" b="1" u="sng" baseline="0">
              <a:solidFill>
                <a:schemeClr val="accent4">
                  <a:lumMod val="60000"/>
                  <a:lumOff val="40000"/>
                </a:schemeClr>
              </a:solidFill>
            </a:rPr>
            <a:t>Klik op deze knop</a:t>
          </a:r>
          <a:endParaRPr lang="nl-NL" sz="1400" b="1" u="sng">
            <a:solidFill>
              <a:schemeClr val="accent4">
                <a:lumMod val="60000"/>
                <a:lumOff val="40000"/>
              </a:schemeClr>
            </a:solidFill>
          </a:endParaRPr>
        </a:p>
      </xdr:txBody>
    </xdr:sp>
    <xdr:clientData/>
  </xdr:twoCellAnchor>
  <xdr:oneCellAnchor>
    <xdr:from>
      <xdr:col>0</xdr:col>
      <xdr:colOff>422459</xdr:colOff>
      <xdr:row>1</xdr:row>
      <xdr:rowOff>36978</xdr:rowOff>
    </xdr:from>
    <xdr:ext cx="6372787" cy="5154647"/>
    <xdr:pic>
      <xdr:nvPicPr>
        <xdr:cNvPr id="13" name="Afbeelding 12">
          <a:extLst>
            <a:ext uri="{FF2B5EF4-FFF2-40B4-BE49-F238E27FC236}">
              <a16:creationId xmlns:a16="http://schemas.microsoft.com/office/drawing/2014/main" id="{3B2C24C0-C85A-412F-BDF0-F9FBCDE821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22459" y="225237"/>
          <a:ext cx="6372787" cy="5154647"/>
        </a:xfrm>
        <a:prstGeom prst="rect">
          <a:avLst/>
        </a:prstGeom>
        <a:scene3d>
          <a:camera prst="orthographicFront"/>
          <a:lightRig rig="threePt" dir="t"/>
        </a:scene3d>
        <a:sp3d>
          <a:bevelT/>
        </a:sp3d>
      </xdr:spPr>
    </xdr:pic>
    <xdr:clientData/>
  </xdr:oneCellAnchor>
  <xdr:twoCellAnchor>
    <xdr:from>
      <xdr:col>1</xdr:col>
      <xdr:colOff>98612</xdr:colOff>
      <xdr:row>8</xdr:row>
      <xdr:rowOff>161365</xdr:rowOff>
    </xdr:from>
    <xdr:to>
      <xdr:col>10</xdr:col>
      <xdr:colOff>188259</xdr:colOff>
      <xdr:row>13</xdr:row>
      <xdr:rowOff>161364</xdr:rowOff>
    </xdr:to>
    <xdr:sp macro="" textlink="" fLocksText="0">
      <xdr:nvSpPr>
        <xdr:cNvPr id="16" name="Tekstvak 15">
          <a:extLst>
            <a:ext uri="{FF2B5EF4-FFF2-40B4-BE49-F238E27FC236}">
              <a16:creationId xmlns:a16="http://schemas.microsoft.com/office/drawing/2014/main" id="{ED5CAF9A-C93C-4FEE-BFB7-2E8AC093C105}"/>
            </a:ext>
          </a:extLst>
        </xdr:cNvPr>
        <xdr:cNvSpPr txBox="1"/>
      </xdr:nvSpPr>
      <xdr:spPr>
        <a:xfrm rot="20453331">
          <a:off x="700592" y="1525345"/>
          <a:ext cx="5576047" cy="838199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/>
          <a:bevelB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nl-NL" sz="4400" b="1">
              <a:solidFill>
                <a:srgbClr val="CC00FF"/>
              </a:solidFill>
            </a:rPr>
            <a:t>VOORBEELDSCHOOL</a:t>
          </a:r>
        </a:p>
      </xdr:txBody>
    </xdr:sp>
    <xdr:clientData/>
  </xdr:twoCellAnchor>
  <xdr:twoCellAnchor>
    <xdr:from>
      <xdr:col>4</xdr:col>
      <xdr:colOff>252130</xdr:colOff>
      <xdr:row>21</xdr:row>
      <xdr:rowOff>98612</xdr:rowOff>
    </xdr:from>
    <xdr:to>
      <xdr:col>7</xdr:col>
      <xdr:colOff>188630</xdr:colOff>
      <xdr:row>28</xdr:row>
      <xdr:rowOff>80681</xdr:rowOff>
    </xdr:to>
    <xdr:sp macro="" textlink="">
      <xdr:nvSpPr>
        <xdr:cNvPr id="2" name="Rechthoek: afgeronde hoeken 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D9AAEC0-D93A-44F1-9F54-08997F3D1A81}"/>
            </a:ext>
          </a:extLst>
        </xdr:cNvPr>
        <xdr:cNvSpPr/>
      </xdr:nvSpPr>
      <xdr:spPr>
        <a:xfrm>
          <a:off x="2681565" y="3693459"/>
          <a:ext cx="1765300" cy="1174375"/>
        </a:xfrm>
        <a:prstGeom prst="roundRect">
          <a:avLst/>
        </a:prstGeom>
        <a:solidFill>
          <a:srgbClr val="FF0000"/>
        </a:solidFill>
        <a:ln w="12700"/>
        <a:scene3d>
          <a:camera prst="orthographicFront"/>
          <a:lightRig rig="threePt" dir="t"/>
        </a:scene3d>
        <a:sp3d>
          <a:bevelT w="152400" h="1524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3600" b="1"/>
            <a:t>START</a:t>
          </a:r>
          <a:endParaRPr lang="nl-NL" sz="3600" b="1" u="sng">
            <a:solidFill>
              <a:schemeClr val="accent4">
                <a:lumMod val="60000"/>
                <a:lumOff val="40000"/>
              </a:schemeClr>
            </a:solidFill>
          </a:endParaRPr>
        </a:p>
      </xdr:txBody>
    </xdr:sp>
    <xdr:clientData/>
  </xdr:twoCellAnchor>
  <xdr:twoCellAnchor>
    <xdr:from>
      <xdr:col>11</xdr:col>
      <xdr:colOff>528917</xdr:colOff>
      <xdr:row>40</xdr:row>
      <xdr:rowOff>124609</xdr:rowOff>
    </xdr:from>
    <xdr:to>
      <xdr:col>15</xdr:col>
      <xdr:colOff>519953</xdr:colOff>
      <xdr:row>44</xdr:row>
      <xdr:rowOff>160468</xdr:rowOff>
    </xdr:to>
    <xdr:sp macro="" textlink="">
      <xdr:nvSpPr>
        <xdr:cNvPr id="17" name="Rechthoek: afgeronde hoeken 1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1ED770A-B188-490F-AE07-08992FA766E6}"/>
            </a:ext>
          </a:extLst>
        </xdr:cNvPr>
        <xdr:cNvSpPr/>
      </xdr:nvSpPr>
      <xdr:spPr>
        <a:xfrm>
          <a:off x="7226897" y="6853069"/>
          <a:ext cx="2429436" cy="706419"/>
        </a:xfrm>
        <a:prstGeom prst="roundRect">
          <a:avLst/>
        </a:prstGeom>
        <a:solidFill>
          <a:srgbClr val="CC00FF"/>
        </a:solidFill>
        <a:ln w="12700"/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400"/>
            <a:t>Uitleg</a:t>
          </a:r>
          <a:r>
            <a:rPr lang="nl-NL" sz="1400" baseline="0"/>
            <a:t> over de </a:t>
          </a:r>
          <a:r>
            <a:rPr lang="nl-NL" sz="1400"/>
            <a:t>SIGNAALSCORE</a:t>
          </a:r>
        </a:p>
        <a:p>
          <a:pPr algn="ctr"/>
          <a:r>
            <a:rPr lang="nl-NL" sz="1400" b="1" u="sng">
              <a:solidFill>
                <a:schemeClr val="accent4">
                  <a:lumMod val="60000"/>
                  <a:lumOff val="40000"/>
                </a:schemeClr>
              </a:solidFill>
            </a:rPr>
            <a:t>Klik op deze knop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411480</xdr:colOff>
      <xdr:row>1</xdr:row>
      <xdr:rowOff>132522</xdr:rowOff>
    </xdr:from>
    <xdr:to>
      <xdr:col>20</xdr:col>
      <xdr:colOff>518160</xdr:colOff>
      <xdr:row>33</xdr:row>
      <xdr:rowOff>30480</xdr:rowOff>
    </xdr:to>
    <xdr:sp macro="" textlink="">
      <xdr:nvSpPr>
        <xdr:cNvPr id="43" name="Rechthoek: afgeronde hoeken 4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6088F2-4923-43AF-8B9A-34D68DFAF356}"/>
            </a:ext>
          </a:extLst>
        </xdr:cNvPr>
        <xdr:cNvSpPr/>
      </xdr:nvSpPr>
      <xdr:spPr>
        <a:xfrm>
          <a:off x="411480" y="132522"/>
          <a:ext cx="11437289" cy="5834932"/>
        </a:xfrm>
        <a:prstGeom prst="roundRect">
          <a:avLst>
            <a:gd name="adj" fmla="val 4246"/>
          </a:avLst>
        </a:prstGeom>
        <a:solidFill>
          <a:srgbClr val="00B05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nl-NL" sz="1400" b="1"/>
        </a:p>
      </xdr:txBody>
    </xdr:sp>
    <xdr:clientData fPrintsWithSheet="0"/>
  </xdr:twoCellAnchor>
  <xdr:twoCellAnchor>
    <xdr:from>
      <xdr:col>4</xdr:col>
      <xdr:colOff>388620</xdr:colOff>
      <xdr:row>4</xdr:row>
      <xdr:rowOff>38100</xdr:rowOff>
    </xdr:from>
    <xdr:to>
      <xdr:col>20</xdr:col>
      <xdr:colOff>220980</xdr:colOff>
      <xdr:row>28</xdr:row>
      <xdr:rowOff>91440</xdr:rowOff>
    </xdr:to>
    <xdr:sp macro="" textlink="">
      <xdr:nvSpPr>
        <xdr:cNvPr id="42" name="Rechthoek: afgeronde hoeken 4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FF2422-2A42-41B8-AF0D-8C5A8FCF9052}"/>
            </a:ext>
          </a:extLst>
        </xdr:cNvPr>
        <xdr:cNvSpPr/>
      </xdr:nvSpPr>
      <xdr:spPr>
        <a:xfrm>
          <a:off x="2827020" y="899160"/>
          <a:ext cx="9585960" cy="4076700"/>
        </a:xfrm>
        <a:prstGeom prst="roundRect">
          <a:avLst>
            <a:gd name="adj" fmla="val 4246"/>
          </a:avLst>
        </a:prstGeom>
        <a:solidFill>
          <a:srgbClr val="92D05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nl-NL" sz="1400" b="1"/>
        </a:p>
      </xdr:txBody>
    </xdr:sp>
    <xdr:clientData fPrintsWithSheet="0"/>
  </xdr:twoCellAnchor>
  <xdr:twoCellAnchor>
    <xdr:from>
      <xdr:col>1</xdr:col>
      <xdr:colOff>30480</xdr:colOff>
      <xdr:row>5</xdr:row>
      <xdr:rowOff>30480</xdr:rowOff>
    </xdr:from>
    <xdr:to>
      <xdr:col>4</xdr:col>
      <xdr:colOff>7620</xdr:colOff>
      <xdr:row>7</xdr:row>
      <xdr:rowOff>137160</xdr:rowOff>
    </xdr:to>
    <xdr:sp macro="" textlink="">
      <xdr:nvSpPr>
        <xdr:cNvPr id="3" name="Rechthoek: afgeronde hoeken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BCBAC3B-7BC0-426E-8D47-5B2C749010CB}"/>
            </a:ext>
          </a:extLst>
        </xdr:cNvPr>
        <xdr:cNvSpPr/>
      </xdr:nvSpPr>
      <xdr:spPr>
        <a:xfrm>
          <a:off x="640080" y="1249680"/>
          <a:ext cx="1805940" cy="441960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400" b="1">
              <a:solidFill>
                <a:schemeClr val="bg1"/>
              </a:solidFill>
            </a:rPr>
            <a:t>HANDLEIDING</a:t>
          </a:r>
        </a:p>
      </xdr:txBody>
    </xdr:sp>
    <xdr:clientData fPrintsWithSheet="0"/>
  </xdr:twoCellAnchor>
  <xdr:twoCellAnchor>
    <xdr:from>
      <xdr:col>1</xdr:col>
      <xdr:colOff>30480</xdr:colOff>
      <xdr:row>9</xdr:row>
      <xdr:rowOff>30480</xdr:rowOff>
    </xdr:from>
    <xdr:to>
      <xdr:col>4</xdr:col>
      <xdr:colOff>7620</xdr:colOff>
      <xdr:row>11</xdr:row>
      <xdr:rowOff>137160</xdr:rowOff>
    </xdr:to>
    <xdr:sp macro="" textlink="">
      <xdr:nvSpPr>
        <xdr:cNvPr id="4" name="Rechthoek: afgeronde hoek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1E086D-6FE6-4A0F-BD0F-493CC24A4D47}"/>
            </a:ext>
          </a:extLst>
        </xdr:cNvPr>
        <xdr:cNvSpPr/>
      </xdr:nvSpPr>
      <xdr:spPr>
        <a:xfrm>
          <a:off x="640080" y="1752600"/>
          <a:ext cx="1805940" cy="441960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400" b="1"/>
            <a:t>START</a:t>
          </a:r>
        </a:p>
      </xdr:txBody>
    </xdr:sp>
    <xdr:clientData fPrintsWithSheet="0"/>
  </xdr:twoCellAnchor>
  <xdr:twoCellAnchor>
    <xdr:from>
      <xdr:col>1</xdr:col>
      <xdr:colOff>30480</xdr:colOff>
      <xdr:row>13</xdr:row>
      <xdr:rowOff>30480</xdr:rowOff>
    </xdr:from>
    <xdr:to>
      <xdr:col>4</xdr:col>
      <xdr:colOff>7620</xdr:colOff>
      <xdr:row>15</xdr:row>
      <xdr:rowOff>137160</xdr:rowOff>
    </xdr:to>
    <xdr:sp macro="" textlink="">
      <xdr:nvSpPr>
        <xdr:cNvPr id="5" name="Rechthoek: afgeronde hoek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7B9FBCC-FF6E-484E-8A88-A4BD0893BAF8}"/>
            </a:ext>
          </a:extLst>
        </xdr:cNvPr>
        <xdr:cNvSpPr/>
      </xdr:nvSpPr>
      <xdr:spPr>
        <a:xfrm>
          <a:off x="640080" y="1249680"/>
          <a:ext cx="1805940" cy="441960"/>
        </a:xfrm>
        <a:prstGeom prst="roundRect">
          <a:avLst/>
        </a:prstGeom>
        <a:solidFill>
          <a:srgbClr val="92D05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400" b="1">
              <a:solidFill>
                <a:schemeClr val="tx1"/>
              </a:solidFill>
            </a:rPr>
            <a:t>LEERRENDEMENT</a:t>
          </a:r>
        </a:p>
      </xdr:txBody>
    </xdr:sp>
    <xdr:clientData fPrintsWithSheet="0"/>
  </xdr:twoCellAnchor>
  <xdr:twoCellAnchor>
    <xdr:from>
      <xdr:col>1</xdr:col>
      <xdr:colOff>30480</xdr:colOff>
      <xdr:row>17</xdr:row>
      <xdr:rowOff>30480</xdr:rowOff>
    </xdr:from>
    <xdr:to>
      <xdr:col>4</xdr:col>
      <xdr:colOff>7620</xdr:colOff>
      <xdr:row>19</xdr:row>
      <xdr:rowOff>137160</xdr:rowOff>
    </xdr:to>
    <xdr:sp macro="" textlink="">
      <xdr:nvSpPr>
        <xdr:cNvPr id="6" name="Rechthoek: afgeronde hoeken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E34E4ED-EA8A-407F-9EC0-373C9106AB0A}"/>
            </a:ext>
          </a:extLst>
        </xdr:cNvPr>
        <xdr:cNvSpPr/>
      </xdr:nvSpPr>
      <xdr:spPr>
        <a:xfrm>
          <a:off x="640080" y="1249680"/>
          <a:ext cx="1805940" cy="441960"/>
        </a:xfrm>
        <a:prstGeom prst="roundRect">
          <a:avLst/>
        </a:prstGeom>
        <a:solidFill>
          <a:srgbClr val="92D05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400" b="1">
              <a:solidFill>
                <a:schemeClr val="tx1"/>
              </a:solidFill>
            </a:rPr>
            <a:t>SCHOOLWEGING</a:t>
          </a:r>
        </a:p>
      </xdr:txBody>
    </xdr:sp>
    <xdr:clientData fPrintsWithSheet="0"/>
  </xdr:twoCellAnchor>
  <xdr:twoCellAnchor>
    <xdr:from>
      <xdr:col>1</xdr:col>
      <xdr:colOff>30480</xdr:colOff>
      <xdr:row>21</xdr:row>
      <xdr:rowOff>30480</xdr:rowOff>
    </xdr:from>
    <xdr:to>
      <xdr:col>4</xdr:col>
      <xdr:colOff>7620</xdr:colOff>
      <xdr:row>23</xdr:row>
      <xdr:rowOff>137160</xdr:rowOff>
    </xdr:to>
    <xdr:sp macro="" textlink="">
      <xdr:nvSpPr>
        <xdr:cNvPr id="7" name="Rechthoek: afgeronde hoeken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6F7C296-28ED-4DCC-8398-B4654F992CC8}"/>
            </a:ext>
          </a:extLst>
        </xdr:cNvPr>
        <xdr:cNvSpPr/>
      </xdr:nvSpPr>
      <xdr:spPr>
        <a:xfrm>
          <a:off x="640080" y="1249680"/>
          <a:ext cx="1805940" cy="441960"/>
        </a:xfrm>
        <a:prstGeom prst="roundRect">
          <a:avLst/>
        </a:prstGeom>
        <a:solidFill>
          <a:srgbClr val="92D05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400" b="1">
              <a:solidFill>
                <a:schemeClr val="tx1"/>
              </a:solidFill>
            </a:rPr>
            <a:t>INDICATOREN</a:t>
          </a:r>
        </a:p>
      </xdr:txBody>
    </xdr:sp>
    <xdr:clientData fPrintsWithSheet="0"/>
  </xdr:twoCellAnchor>
  <xdr:twoCellAnchor>
    <xdr:from>
      <xdr:col>1</xdr:col>
      <xdr:colOff>30480</xdr:colOff>
      <xdr:row>25</xdr:row>
      <xdr:rowOff>30480</xdr:rowOff>
    </xdr:from>
    <xdr:to>
      <xdr:col>4</xdr:col>
      <xdr:colOff>7620</xdr:colOff>
      <xdr:row>27</xdr:row>
      <xdr:rowOff>137160</xdr:rowOff>
    </xdr:to>
    <xdr:sp macro="" textlink="">
      <xdr:nvSpPr>
        <xdr:cNvPr id="8" name="Rechthoek: afgeronde hoeken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6ADC681-EE37-42D5-95B0-DBF9B22506D5}"/>
            </a:ext>
          </a:extLst>
        </xdr:cNvPr>
        <xdr:cNvSpPr/>
      </xdr:nvSpPr>
      <xdr:spPr>
        <a:xfrm>
          <a:off x="640080" y="1249680"/>
          <a:ext cx="1805940" cy="441960"/>
        </a:xfrm>
        <a:prstGeom prst="roundRect">
          <a:avLst/>
        </a:prstGeom>
        <a:solidFill>
          <a:srgbClr val="92D05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400" b="1">
              <a:solidFill>
                <a:schemeClr val="tx1"/>
              </a:solidFill>
            </a:rPr>
            <a:t>TOTAAL</a:t>
          </a:r>
          <a:r>
            <a:rPr lang="nl-NL" sz="1400" b="1" baseline="0">
              <a:solidFill>
                <a:schemeClr val="tx1"/>
              </a:solidFill>
            </a:rPr>
            <a:t> M-TOETSEN</a:t>
          </a:r>
          <a:endParaRPr lang="nl-NL" sz="1400" b="1">
            <a:solidFill>
              <a:schemeClr val="tx1"/>
            </a:solidFill>
          </a:endParaRPr>
        </a:p>
      </xdr:txBody>
    </xdr:sp>
    <xdr:clientData fPrintsWithSheet="0"/>
  </xdr:twoCellAnchor>
  <xdr:twoCellAnchor>
    <xdr:from>
      <xdr:col>5</xdr:col>
      <xdr:colOff>30480</xdr:colOff>
      <xdr:row>5</xdr:row>
      <xdr:rowOff>30480</xdr:rowOff>
    </xdr:from>
    <xdr:to>
      <xdr:col>8</xdr:col>
      <xdr:colOff>7620</xdr:colOff>
      <xdr:row>7</xdr:row>
      <xdr:rowOff>137160</xdr:rowOff>
    </xdr:to>
    <xdr:sp macro="" textlink="">
      <xdr:nvSpPr>
        <xdr:cNvPr id="10" name="Rechthoek: afgeronde hoeken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C241CDA-3F7D-4871-A20C-43F2145AA428}"/>
            </a:ext>
          </a:extLst>
        </xdr:cNvPr>
        <xdr:cNvSpPr/>
      </xdr:nvSpPr>
      <xdr:spPr>
        <a:xfrm>
          <a:off x="640080" y="1249680"/>
          <a:ext cx="1805940" cy="441960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400" b="1">
              <a:solidFill>
                <a:schemeClr val="tx1"/>
              </a:solidFill>
            </a:rPr>
            <a:t>M3</a:t>
          </a:r>
        </a:p>
      </xdr:txBody>
    </xdr:sp>
    <xdr:clientData fPrintsWithSheet="0"/>
  </xdr:twoCellAnchor>
  <xdr:twoCellAnchor>
    <xdr:from>
      <xdr:col>9</xdr:col>
      <xdr:colOff>30480</xdr:colOff>
      <xdr:row>5</xdr:row>
      <xdr:rowOff>30480</xdr:rowOff>
    </xdr:from>
    <xdr:to>
      <xdr:col>12</xdr:col>
      <xdr:colOff>7620</xdr:colOff>
      <xdr:row>7</xdr:row>
      <xdr:rowOff>137160</xdr:rowOff>
    </xdr:to>
    <xdr:sp macro="" textlink="">
      <xdr:nvSpPr>
        <xdr:cNvPr id="11" name="Rechthoek: afgeronde hoeken 1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9B48B7D6-5DE4-4E75-8085-37A9FF6A6AB8}"/>
            </a:ext>
          </a:extLst>
        </xdr:cNvPr>
        <xdr:cNvSpPr/>
      </xdr:nvSpPr>
      <xdr:spPr>
        <a:xfrm>
          <a:off x="640080" y="1249680"/>
          <a:ext cx="1805940" cy="441960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400" b="1">
              <a:solidFill>
                <a:schemeClr val="tx1"/>
              </a:solidFill>
            </a:rPr>
            <a:t>E3</a:t>
          </a:r>
        </a:p>
      </xdr:txBody>
    </xdr:sp>
    <xdr:clientData fPrintsWithSheet="0"/>
  </xdr:twoCellAnchor>
  <xdr:twoCellAnchor>
    <xdr:from>
      <xdr:col>13</xdr:col>
      <xdr:colOff>30480</xdr:colOff>
      <xdr:row>5</xdr:row>
      <xdr:rowOff>30480</xdr:rowOff>
    </xdr:from>
    <xdr:to>
      <xdr:col>16</xdr:col>
      <xdr:colOff>7620</xdr:colOff>
      <xdr:row>7</xdr:row>
      <xdr:rowOff>137160</xdr:rowOff>
    </xdr:to>
    <xdr:sp macro="" textlink="">
      <xdr:nvSpPr>
        <xdr:cNvPr id="12" name="Rechthoek: afgeronde hoeken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51EDE89-E827-420B-9051-2689F7E2AAB2}"/>
            </a:ext>
          </a:extLst>
        </xdr:cNvPr>
        <xdr:cNvSpPr/>
      </xdr:nvSpPr>
      <xdr:spPr>
        <a:xfrm>
          <a:off x="640080" y="1249680"/>
          <a:ext cx="1805940" cy="441960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400" b="1">
              <a:solidFill>
                <a:schemeClr val="tx1"/>
              </a:solidFill>
            </a:rPr>
            <a:t>OP-3</a:t>
          </a:r>
        </a:p>
      </xdr:txBody>
    </xdr:sp>
    <xdr:clientData fPrintsWithSheet="0"/>
  </xdr:twoCellAnchor>
  <xdr:twoCellAnchor>
    <xdr:from>
      <xdr:col>17</xdr:col>
      <xdr:colOff>30480</xdr:colOff>
      <xdr:row>5</xdr:row>
      <xdr:rowOff>30480</xdr:rowOff>
    </xdr:from>
    <xdr:to>
      <xdr:col>20</xdr:col>
      <xdr:colOff>7620</xdr:colOff>
      <xdr:row>7</xdr:row>
      <xdr:rowOff>137160</xdr:rowOff>
    </xdr:to>
    <xdr:sp macro="" textlink="">
      <xdr:nvSpPr>
        <xdr:cNvPr id="14" name="Rechthoek: afgeronde hoeken 13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CC1AB228-69BB-44F1-BD6C-97F835485AEB}"/>
            </a:ext>
          </a:extLst>
        </xdr:cNvPr>
        <xdr:cNvSpPr/>
      </xdr:nvSpPr>
      <xdr:spPr>
        <a:xfrm>
          <a:off x="640080" y="1249680"/>
          <a:ext cx="1805940" cy="441960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400" b="1">
              <a:solidFill>
                <a:schemeClr val="tx1"/>
              </a:solidFill>
            </a:rPr>
            <a:t>KINDGESPREK-3</a:t>
          </a:r>
        </a:p>
      </xdr:txBody>
    </xdr:sp>
    <xdr:clientData fPrintsWithSheet="0"/>
  </xdr:twoCellAnchor>
  <xdr:twoCellAnchor>
    <xdr:from>
      <xdr:col>5</xdr:col>
      <xdr:colOff>30480</xdr:colOff>
      <xdr:row>9</xdr:row>
      <xdr:rowOff>30480</xdr:rowOff>
    </xdr:from>
    <xdr:to>
      <xdr:col>8</xdr:col>
      <xdr:colOff>7620</xdr:colOff>
      <xdr:row>11</xdr:row>
      <xdr:rowOff>137160</xdr:rowOff>
    </xdr:to>
    <xdr:sp macro="" textlink="">
      <xdr:nvSpPr>
        <xdr:cNvPr id="15" name="Rechthoek: afgeronde hoeken 14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1A4D4BA0-91A8-4496-947B-68B6E249606F}"/>
            </a:ext>
          </a:extLst>
        </xdr:cNvPr>
        <xdr:cNvSpPr/>
      </xdr:nvSpPr>
      <xdr:spPr>
        <a:xfrm>
          <a:off x="3078480" y="1082040"/>
          <a:ext cx="1805940" cy="441960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400" b="1">
              <a:solidFill>
                <a:schemeClr val="tx1"/>
              </a:solidFill>
            </a:rPr>
            <a:t>M4</a:t>
          </a:r>
        </a:p>
      </xdr:txBody>
    </xdr:sp>
    <xdr:clientData fPrintsWithSheet="0"/>
  </xdr:twoCellAnchor>
  <xdr:twoCellAnchor>
    <xdr:from>
      <xdr:col>9</xdr:col>
      <xdr:colOff>30480</xdr:colOff>
      <xdr:row>9</xdr:row>
      <xdr:rowOff>30480</xdr:rowOff>
    </xdr:from>
    <xdr:to>
      <xdr:col>12</xdr:col>
      <xdr:colOff>7620</xdr:colOff>
      <xdr:row>11</xdr:row>
      <xdr:rowOff>137160</xdr:rowOff>
    </xdr:to>
    <xdr:sp macro="" textlink="">
      <xdr:nvSpPr>
        <xdr:cNvPr id="16" name="Rechthoek: afgeronde hoeken 15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1707D363-5BC3-415C-8B1B-F0FBA5FDBB20}"/>
            </a:ext>
          </a:extLst>
        </xdr:cNvPr>
        <xdr:cNvSpPr/>
      </xdr:nvSpPr>
      <xdr:spPr>
        <a:xfrm>
          <a:off x="5516880" y="1082040"/>
          <a:ext cx="1805940" cy="441960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400" b="1">
              <a:solidFill>
                <a:schemeClr val="tx1"/>
              </a:solidFill>
            </a:rPr>
            <a:t>E4</a:t>
          </a:r>
        </a:p>
      </xdr:txBody>
    </xdr:sp>
    <xdr:clientData fPrintsWithSheet="0"/>
  </xdr:twoCellAnchor>
  <xdr:twoCellAnchor>
    <xdr:from>
      <xdr:col>13</xdr:col>
      <xdr:colOff>30480</xdr:colOff>
      <xdr:row>9</xdr:row>
      <xdr:rowOff>30480</xdr:rowOff>
    </xdr:from>
    <xdr:to>
      <xdr:col>16</xdr:col>
      <xdr:colOff>7620</xdr:colOff>
      <xdr:row>11</xdr:row>
      <xdr:rowOff>137160</xdr:rowOff>
    </xdr:to>
    <xdr:sp macro="" textlink="">
      <xdr:nvSpPr>
        <xdr:cNvPr id="17" name="Rechthoek: afgeronde hoeken 16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B5A1AE5A-B86C-4F68-93CC-EB88764AE830}"/>
            </a:ext>
          </a:extLst>
        </xdr:cNvPr>
        <xdr:cNvSpPr/>
      </xdr:nvSpPr>
      <xdr:spPr>
        <a:xfrm>
          <a:off x="7955280" y="1082040"/>
          <a:ext cx="1805940" cy="441960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400" b="1">
              <a:solidFill>
                <a:schemeClr val="tx1"/>
              </a:solidFill>
            </a:rPr>
            <a:t>OP-4</a:t>
          </a:r>
        </a:p>
      </xdr:txBody>
    </xdr:sp>
    <xdr:clientData fPrintsWithSheet="0"/>
  </xdr:twoCellAnchor>
  <xdr:twoCellAnchor>
    <xdr:from>
      <xdr:col>17</xdr:col>
      <xdr:colOff>30480</xdr:colOff>
      <xdr:row>9</xdr:row>
      <xdr:rowOff>30480</xdr:rowOff>
    </xdr:from>
    <xdr:to>
      <xdr:col>20</xdr:col>
      <xdr:colOff>7620</xdr:colOff>
      <xdr:row>11</xdr:row>
      <xdr:rowOff>137160</xdr:rowOff>
    </xdr:to>
    <xdr:sp macro="" textlink="">
      <xdr:nvSpPr>
        <xdr:cNvPr id="18" name="Rechthoek: afgeronde hoeken 17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F28EA908-A2BE-4AC0-A933-C561E69A43C7}"/>
            </a:ext>
          </a:extLst>
        </xdr:cNvPr>
        <xdr:cNvSpPr/>
      </xdr:nvSpPr>
      <xdr:spPr>
        <a:xfrm>
          <a:off x="10393680" y="1082040"/>
          <a:ext cx="1805940" cy="441960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400" b="1">
              <a:solidFill>
                <a:schemeClr val="tx1"/>
              </a:solidFill>
            </a:rPr>
            <a:t>KINDGESPREK-4</a:t>
          </a:r>
        </a:p>
      </xdr:txBody>
    </xdr:sp>
    <xdr:clientData fPrintsWithSheet="0"/>
  </xdr:twoCellAnchor>
  <xdr:twoCellAnchor>
    <xdr:from>
      <xdr:col>5</xdr:col>
      <xdr:colOff>30480</xdr:colOff>
      <xdr:row>13</xdr:row>
      <xdr:rowOff>30480</xdr:rowOff>
    </xdr:from>
    <xdr:to>
      <xdr:col>8</xdr:col>
      <xdr:colOff>7620</xdr:colOff>
      <xdr:row>15</xdr:row>
      <xdr:rowOff>137160</xdr:rowOff>
    </xdr:to>
    <xdr:sp macro="" textlink="">
      <xdr:nvSpPr>
        <xdr:cNvPr id="19" name="Rechthoek: afgeronde hoeken 18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2A27B350-DE11-4B12-96C5-A0CB6722EF41}"/>
            </a:ext>
          </a:extLst>
        </xdr:cNvPr>
        <xdr:cNvSpPr/>
      </xdr:nvSpPr>
      <xdr:spPr>
        <a:xfrm>
          <a:off x="3078480" y="1082040"/>
          <a:ext cx="1805940" cy="441960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400" b="1">
              <a:solidFill>
                <a:schemeClr val="tx1"/>
              </a:solidFill>
            </a:rPr>
            <a:t>M5</a:t>
          </a:r>
        </a:p>
      </xdr:txBody>
    </xdr:sp>
    <xdr:clientData fPrintsWithSheet="0"/>
  </xdr:twoCellAnchor>
  <xdr:twoCellAnchor>
    <xdr:from>
      <xdr:col>9</xdr:col>
      <xdr:colOff>30480</xdr:colOff>
      <xdr:row>13</xdr:row>
      <xdr:rowOff>30480</xdr:rowOff>
    </xdr:from>
    <xdr:to>
      <xdr:col>12</xdr:col>
      <xdr:colOff>7620</xdr:colOff>
      <xdr:row>15</xdr:row>
      <xdr:rowOff>137160</xdr:rowOff>
    </xdr:to>
    <xdr:sp macro="" textlink="">
      <xdr:nvSpPr>
        <xdr:cNvPr id="20" name="Rechthoek: afgeronde hoeken 19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F084DDF1-B31A-41DB-ACF6-5EB3998F3F5D}"/>
            </a:ext>
          </a:extLst>
        </xdr:cNvPr>
        <xdr:cNvSpPr/>
      </xdr:nvSpPr>
      <xdr:spPr>
        <a:xfrm>
          <a:off x="5516880" y="1082040"/>
          <a:ext cx="1805940" cy="441960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400" b="1">
              <a:solidFill>
                <a:schemeClr val="tx1"/>
              </a:solidFill>
            </a:rPr>
            <a:t>E5</a:t>
          </a:r>
        </a:p>
      </xdr:txBody>
    </xdr:sp>
    <xdr:clientData fPrintsWithSheet="0"/>
  </xdr:twoCellAnchor>
  <xdr:twoCellAnchor>
    <xdr:from>
      <xdr:col>13</xdr:col>
      <xdr:colOff>30480</xdr:colOff>
      <xdr:row>13</xdr:row>
      <xdr:rowOff>30480</xdr:rowOff>
    </xdr:from>
    <xdr:to>
      <xdr:col>16</xdr:col>
      <xdr:colOff>7620</xdr:colOff>
      <xdr:row>15</xdr:row>
      <xdr:rowOff>137160</xdr:rowOff>
    </xdr:to>
    <xdr:sp macro="" textlink="">
      <xdr:nvSpPr>
        <xdr:cNvPr id="21" name="Rechthoek: afgeronde hoeken 20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C7288862-31BE-42E9-95A7-7B1F57E66055}"/>
            </a:ext>
          </a:extLst>
        </xdr:cNvPr>
        <xdr:cNvSpPr/>
      </xdr:nvSpPr>
      <xdr:spPr>
        <a:xfrm>
          <a:off x="7955280" y="1082040"/>
          <a:ext cx="1805940" cy="441960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400" b="1">
              <a:solidFill>
                <a:schemeClr val="tx1"/>
              </a:solidFill>
            </a:rPr>
            <a:t>OP-5</a:t>
          </a:r>
        </a:p>
      </xdr:txBody>
    </xdr:sp>
    <xdr:clientData fPrintsWithSheet="0"/>
  </xdr:twoCellAnchor>
  <xdr:twoCellAnchor>
    <xdr:from>
      <xdr:col>17</xdr:col>
      <xdr:colOff>30480</xdr:colOff>
      <xdr:row>13</xdr:row>
      <xdr:rowOff>30480</xdr:rowOff>
    </xdr:from>
    <xdr:to>
      <xdr:col>20</xdr:col>
      <xdr:colOff>7620</xdr:colOff>
      <xdr:row>15</xdr:row>
      <xdr:rowOff>137160</xdr:rowOff>
    </xdr:to>
    <xdr:sp macro="" textlink="">
      <xdr:nvSpPr>
        <xdr:cNvPr id="22" name="Rechthoek: afgeronde hoeken 21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CD706E91-5D95-4318-B943-9594941F586D}"/>
            </a:ext>
          </a:extLst>
        </xdr:cNvPr>
        <xdr:cNvSpPr/>
      </xdr:nvSpPr>
      <xdr:spPr>
        <a:xfrm>
          <a:off x="10393680" y="1082040"/>
          <a:ext cx="1805940" cy="441960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400" b="1">
              <a:solidFill>
                <a:schemeClr val="tx1"/>
              </a:solidFill>
            </a:rPr>
            <a:t>KINDGESPREK-5</a:t>
          </a:r>
        </a:p>
      </xdr:txBody>
    </xdr:sp>
    <xdr:clientData fPrintsWithSheet="0"/>
  </xdr:twoCellAnchor>
  <xdr:twoCellAnchor>
    <xdr:from>
      <xdr:col>5</xdr:col>
      <xdr:colOff>30480</xdr:colOff>
      <xdr:row>17</xdr:row>
      <xdr:rowOff>30480</xdr:rowOff>
    </xdr:from>
    <xdr:to>
      <xdr:col>8</xdr:col>
      <xdr:colOff>7620</xdr:colOff>
      <xdr:row>19</xdr:row>
      <xdr:rowOff>137160</xdr:rowOff>
    </xdr:to>
    <xdr:sp macro="" textlink="">
      <xdr:nvSpPr>
        <xdr:cNvPr id="23" name="Rechthoek: afgeronde hoeken 22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B1D4A931-8F9D-4996-BC9E-02F7EAF4C54C}"/>
            </a:ext>
          </a:extLst>
        </xdr:cNvPr>
        <xdr:cNvSpPr/>
      </xdr:nvSpPr>
      <xdr:spPr>
        <a:xfrm>
          <a:off x="3078480" y="1082040"/>
          <a:ext cx="1805940" cy="441960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400" b="1">
              <a:solidFill>
                <a:schemeClr val="tx1"/>
              </a:solidFill>
            </a:rPr>
            <a:t>M6</a:t>
          </a:r>
        </a:p>
      </xdr:txBody>
    </xdr:sp>
    <xdr:clientData fPrintsWithSheet="0"/>
  </xdr:twoCellAnchor>
  <xdr:twoCellAnchor>
    <xdr:from>
      <xdr:col>9</xdr:col>
      <xdr:colOff>30480</xdr:colOff>
      <xdr:row>17</xdr:row>
      <xdr:rowOff>30480</xdr:rowOff>
    </xdr:from>
    <xdr:to>
      <xdr:col>12</xdr:col>
      <xdr:colOff>7620</xdr:colOff>
      <xdr:row>19</xdr:row>
      <xdr:rowOff>137160</xdr:rowOff>
    </xdr:to>
    <xdr:sp macro="" textlink="">
      <xdr:nvSpPr>
        <xdr:cNvPr id="24" name="Rechthoek: afgeronde hoeken 23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EBD7AF21-45BD-4244-A88F-E7034AE956F5}"/>
            </a:ext>
          </a:extLst>
        </xdr:cNvPr>
        <xdr:cNvSpPr/>
      </xdr:nvSpPr>
      <xdr:spPr>
        <a:xfrm>
          <a:off x="5516880" y="1082040"/>
          <a:ext cx="1805940" cy="441960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400" b="1">
              <a:solidFill>
                <a:schemeClr val="tx1"/>
              </a:solidFill>
            </a:rPr>
            <a:t>E6</a:t>
          </a:r>
        </a:p>
      </xdr:txBody>
    </xdr:sp>
    <xdr:clientData fPrintsWithSheet="0"/>
  </xdr:twoCellAnchor>
  <xdr:twoCellAnchor>
    <xdr:from>
      <xdr:col>13</xdr:col>
      <xdr:colOff>30480</xdr:colOff>
      <xdr:row>17</xdr:row>
      <xdr:rowOff>30480</xdr:rowOff>
    </xdr:from>
    <xdr:to>
      <xdr:col>16</xdr:col>
      <xdr:colOff>7620</xdr:colOff>
      <xdr:row>19</xdr:row>
      <xdr:rowOff>137160</xdr:rowOff>
    </xdr:to>
    <xdr:sp macro="" textlink="">
      <xdr:nvSpPr>
        <xdr:cNvPr id="25" name="Rechthoek: afgeronde hoeken 24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DC40E557-D37A-49B7-A780-99B82C1C7D96}"/>
            </a:ext>
          </a:extLst>
        </xdr:cNvPr>
        <xdr:cNvSpPr/>
      </xdr:nvSpPr>
      <xdr:spPr>
        <a:xfrm>
          <a:off x="7955280" y="1082040"/>
          <a:ext cx="1805940" cy="441960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400" b="1">
              <a:solidFill>
                <a:schemeClr val="tx1"/>
              </a:solidFill>
            </a:rPr>
            <a:t>OP-6</a:t>
          </a:r>
        </a:p>
      </xdr:txBody>
    </xdr:sp>
    <xdr:clientData fPrintsWithSheet="0"/>
  </xdr:twoCellAnchor>
  <xdr:twoCellAnchor>
    <xdr:from>
      <xdr:col>17</xdr:col>
      <xdr:colOff>30480</xdr:colOff>
      <xdr:row>17</xdr:row>
      <xdr:rowOff>30480</xdr:rowOff>
    </xdr:from>
    <xdr:to>
      <xdr:col>20</xdr:col>
      <xdr:colOff>7620</xdr:colOff>
      <xdr:row>19</xdr:row>
      <xdr:rowOff>137160</xdr:rowOff>
    </xdr:to>
    <xdr:sp macro="" textlink="">
      <xdr:nvSpPr>
        <xdr:cNvPr id="26" name="Rechthoek: afgeronde hoeken 25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280865C8-486D-46E9-BCB5-5997E29E0779}"/>
            </a:ext>
          </a:extLst>
        </xdr:cNvPr>
        <xdr:cNvSpPr/>
      </xdr:nvSpPr>
      <xdr:spPr>
        <a:xfrm>
          <a:off x="10393680" y="1082040"/>
          <a:ext cx="1805940" cy="441960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400" b="1">
              <a:solidFill>
                <a:schemeClr val="tx1"/>
              </a:solidFill>
            </a:rPr>
            <a:t>KINDGESPREK-6</a:t>
          </a:r>
        </a:p>
      </xdr:txBody>
    </xdr:sp>
    <xdr:clientData fPrintsWithSheet="0"/>
  </xdr:twoCellAnchor>
  <xdr:twoCellAnchor>
    <xdr:from>
      <xdr:col>5</xdr:col>
      <xdr:colOff>30480</xdr:colOff>
      <xdr:row>21</xdr:row>
      <xdr:rowOff>30480</xdr:rowOff>
    </xdr:from>
    <xdr:to>
      <xdr:col>8</xdr:col>
      <xdr:colOff>7620</xdr:colOff>
      <xdr:row>23</xdr:row>
      <xdr:rowOff>137160</xdr:rowOff>
    </xdr:to>
    <xdr:sp macro="" textlink="">
      <xdr:nvSpPr>
        <xdr:cNvPr id="27" name="Rechthoek: afgeronde hoeken 26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6815DA9B-D435-4EC3-8AD9-F859973936F9}"/>
            </a:ext>
          </a:extLst>
        </xdr:cNvPr>
        <xdr:cNvSpPr/>
      </xdr:nvSpPr>
      <xdr:spPr>
        <a:xfrm>
          <a:off x="3078480" y="1082040"/>
          <a:ext cx="1805940" cy="441960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400" b="1">
              <a:solidFill>
                <a:schemeClr val="tx1"/>
              </a:solidFill>
            </a:rPr>
            <a:t>M7</a:t>
          </a:r>
        </a:p>
      </xdr:txBody>
    </xdr:sp>
    <xdr:clientData fPrintsWithSheet="0"/>
  </xdr:twoCellAnchor>
  <xdr:twoCellAnchor>
    <xdr:from>
      <xdr:col>9</xdr:col>
      <xdr:colOff>30480</xdr:colOff>
      <xdr:row>21</xdr:row>
      <xdr:rowOff>30480</xdr:rowOff>
    </xdr:from>
    <xdr:to>
      <xdr:col>12</xdr:col>
      <xdr:colOff>7620</xdr:colOff>
      <xdr:row>23</xdr:row>
      <xdr:rowOff>137160</xdr:rowOff>
    </xdr:to>
    <xdr:sp macro="" textlink="">
      <xdr:nvSpPr>
        <xdr:cNvPr id="28" name="Rechthoek: afgeronde hoeken 27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2989BC54-1919-4CA3-9859-69F056C68433}"/>
            </a:ext>
          </a:extLst>
        </xdr:cNvPr>
        <xdr:cNvSpPr/>
      </xdr:nvSpPr>
      <xdr:spPr>
        <a:xfrm>
          <a:off x="5516880" y="1082040"/>
          <a:ext cx="1805940" cy="441960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400" b="1">
              <a:solidFill>
                <a:schemeClr val="tx1"/>
              </a:solidFill>
            </a:rPr>
            <a:t>E7</a:t>
          </a:r>
        </a:p>
      </xdr:txBody>
    </xdr:sp>
    <xdr:clientData fPrintsWithSheet="0"/>
  </xdr:twoCellAnchor>
  <xdr:twoCellAnchor>
    <xdr:from>
      <xdr:col>13</xdr:col>
      <xdr:colOff>30480</xdr:colOff>
      <xdr:row>21</xdr:row>
      <xdr:rowOff>30480</xdr:rowOff>
    </xdr:from>
    <xdr:to>
      <xdr:col>16</xdr:col>
      <xdr:colOff>7620</xdr:colOff>
      <xdr:row>23</xdr:row>
      <xdr:rowOff>137160</xdr:rowOff>
    </xdr:to>
    <xdr:sp macro="" textlink="">
      <xdr:nvSpPr>
        <xdr:cNvPr id="29" name="Rechthoek: afgeronde hoeken 28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4B2EA989-5BCC-4B1F-8682-4F502CA537C5}"/>
            </a:ext>
          </a:extLst>
        </xdr:cNvPr>
        <xdr:cNvSpPr/>
      </xdr:nvSpPr>
      <xdr:spPr>
        <a:xfrm>
          <a:off x="7955280" y="1082040"/>
          <a:ext cx="1805940" cy="441960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400" b="1">
              <a:solidFill>
                <a:schemeClr val="tx1"/>
              </a:solidFill>
            </a:rPr>
            <a:t>OP-7</a:t>
          </a:r>
        </a:p>
      </xdr:txBody>
    </xdr:sp>
    <xdr:clientData fPrintsWithSheet="0"/>
  </xdr:twoCellAnchor>
  <xdr:twoCellAnchor>
    <xdr:from>
      <xdr:col>17</xdr:col>
      <xdr:colOff>30480</xdr:colOff>
      <xdr:row>21</xdr:row>
      <xdr:rowOff>30480</xdr:rowOff>
    </xdr:from>
    <xdr:to>
      <xdr:col>20</xdr:col>
      <xdr:colOff>7620</xdr:colOff>
      <xdr:row>23</xdr:row>
      <xdr:rowOff>137160</xdr:rowOff>
    </xdr:to>
    <xdr:sp macro="" textlink="">
      <xdr:nvSpPr>
        <xdr:cNvPr id="30" name="Rechthoek: afgeronde hoeken 29">
          <a:hlinkClick xmlns:r="http://schemas.openxmlformats.org/officeDocument/2006/relationships" r:id="rId26"/>
          <a:extLst>
            <a:ext uri="{FF2B5EF4-FFF2-40B4-BE49-F238E27FC236}">
              <a16:creationId xmlns:a16="http://schemas.microsoft.com/office/drawing/2014/main" id="{9DD7E376-64C9-48E0-B763-611D61FB7F90}"/>
            </a:ext>
          </a:extLst>
        </xdr:cNvPr>
        <xdr:cNvSpPr/>
      </xdr:nvSpPr>
      <xdr:spPr>
        <a:xfrm>
          <a:off x="10393680" y="1082040"/>
          <a:ext cx="1805940" cy="441960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400" b="1">
              <a:solidFill>
                <a:schemeClr val="tx1"/>
              </a:solidFill>
            </a:rPr>
            <a:t>KINDGESPREK-7</a:t>
          </a:r>
        </a:p>
      </xdr:txBody>
    </xdr:sp>
    <xdr:clientData fPrintsWithSheet="0"/>
  </xdr:twoCellAnchor>
  <xdr:twoCellAnchor>
    <xdr:from>
      <xdr:col>5</xdr:col>
      <xdr:colOff>30480</xdr:colOff>
      <xdr:row>25</xdr:row>
      <xdr:rowOff>30480</xdr:rowOff>
    </xdr:from>
    <xdr:to>
      <xdr:col>8</xdr:col>
      <xdr:colOff>7620</xdr:colOff>
      <xdr:row>27</xdr:row>
      <xdr:rowOff>137160</xdr:rowOff>
    </xdr:to>
    <xdr:sp macro="" textlink="">
      <xdr:nvSpPr>
        <xdr:cNvPr id="31" name="Rechthoek: afgeronde hoeken 30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EB9E7762-4501-40DA-91DD-57467FDB866B}"/>
            </a:ext>
          </a:extLst>
        </xdr:cNvPr>
        <xdr:cNvSpPr/>
      </xdr:nvSpPr>
      <xdr:spPr>
        <a:xfrm>
          <a:off x="3078480" y="1082040"/>
          <a:ext cx="1805940" cy="441960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400" b="1">
              <a:solidFill>
                <a:schemeClr val="tx1"/>
              </a:solidFill>
            </a:rPr>
            <a:t>8E7</a:t>
          </a:r>
        </a:p>
      </xdr:txBody>
    </xdr:sp>
    <xdr:clientData fPrintsWithSheet="0"/>
  </xdr:twoCellAnchor>
  <xdr:twoCellAnchor>
    <xdr:from>
      <xdr:col>9</xdr:col>
      <xdr:colOff>30480</xdr:colOff>
      <xdr:row>25</xdr:row>
      <xdr:rowOff>30480</xdr:rowOff>
    </xdr:from>
    <xdr:to>
      <xdr:col>12</xdr:col>
      <xdr:colOff>7620</xdr:colOff>
      <xdr:row>27</xdr:row>
      <xdr:rowOff>137160</xdr:rowOff>
    </xdr:to>
    <xdr:sp macro="" textlink="">
      <xdr:nvSpPr>
        <xdr:cNvPr id="32" name="Rechthoek: afgeronde hoeken 31">
          <a:hlinkClick xmlns:r="http://schemas.openxmlformats.org/officeDocument/2006/relationships" r:id="rId28"/>
          <a:extLst>
            <a:ext uri="{FF2B5EF4-FFF2-40B4-BE49-F238E27FC236}">
              <a16:creationId xmlns:a16="http://schemas.microsoft.com/office/drawing/2014/main" id="{D9515103-0FAD-4108-AC77-84D29D3868F4}"/>
            </a:ext>
          </a:extLst>
        </xdr:cNvPr>
        <xdr:cNvSpPr/>
      </xdr:nvSpPr>
      <xdr:spPr>
        <a:xfrm>
          <a:off x="5516880" y="1082040"/>
          <a:ext cx="1805940" cy="441960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400" b="1">
              <a:solidFill>
                <a:schemeClr val="tx1"/>
              </a:solidFill>
            </a:rPr>
            <a:t>B8</a:t>
          </a:r>
        </a:p>
      </xdr:txBody>
    </xdr:sp>
    <xdr:clientData fPrintsWithSheet="0"/>
  </xdr:twoCellAnchor>
  <xdr:twoCellAnchor>
    <xdr:from>
      <xdr:col>13</xdr:col>
      <xdr:colOff>30480</xdr:colOff>
      <xdr:row>25</xdr:row>
      <xdr:rowOff>30480</xdr:rowOff>
    </xdr:from>
    <xdr:to>
      <xdr:col>16</xdr:col>
      <xdr:colOff>7620</xdr:colOff>
      <xdr:row>27</xdr:row>
      <xdr:rowOff>137160</xdr:rowOff>
    </xdr:to>
    <xdr:sp macro="" textlink="">
      <xdr:nvSpPr>
        <xdr:cNvPr id="33" name="Rechthoek: afgeronde hoeken 32">
          <a:hlinkClick xmlns:r="http://schemas.openxmlformats.org/officeDocument/2006/relationships" r:id="rId29"/>
          <a:extLst>
            <a:ext uri="{FF2B5EF4-FFF2-40B4-BE49-F238E27FC236}">
              <a16:creationId xmlns:a16="http://schemas.microsoft.com/office/drawing/2014/main" id="{10DF26A2-6D57-41F6-BB56-83832E2F90BA}"/>
            </a:ext>
          </a:extLst>
        </xdr:cNvPr>
        <xdr:cNvSpPr/>
      </xdr:nvSpPr>
      <xdr:spPr>
        <a:xfrm>
          <a:off x="7955280" y="1082040"/>
          <a:ext cx="1805940" cy="441960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400" b="1">
              <a:solidFill>
                <a:schemeClr val="tx1"/>
              </a:solidFill>
            </a:rPr>
            <a:t>OP-8</a:t>
          </a:r>
        </a:p>
      </xdr:txBody>
    </xdr:sp>
    <xdr:clientData fPrintsWithSheet="0"/>
  </xdr:twoCellAnchor>
  <xdr:twoCellAnchor>
    <xdr:from>
      <xdr:col>17</xdr:col>
      <xdr:colOff>30480</xdr:colOff>
      <xdr:row>25</xdr:row>
      <xdr:rowOff>30480</xdr:rowOff>
    </xdr:from>
    <xdr:to>
      <xdr:col>20</xdr:col>
      <xdr:colOff>7620</xdr:colOff>
      <xdr:row>27</xdr:row>
      <xdr:rowOff>137160</xdr:rowOff>
    </xdr:to>
    <xdr:sp macro="" textlink="">
      <xdr:nvSpPr>
        <xdr:cNvPr id="34" name="Rechthoek: afgeronde hoeken 33">
          <a:hlinkClick xmlns:r="http://schemas.openxmlformats.org/officeDocument/2006/relationships" r:id="rId30"/>
          <a:extLst>
            <a:ext uri="{FF2B5EF4-FFF2-40B4-BE49-F238E27FC236}">
              <a16:creationId xmlns:a16="http://schemas.microsoft.com/office/drawing/2014/main" id="{D63AD8EE-EA79-49EC-B0B0-E520AD9ABBA5}"/>
            </a:ext>
          </a:extLst>
        </xdr:cNvPr>
        <xdr:cNvSpPr/>
      </xdr:nvSpPr>
      <xdr:spPr>
        <a:xfrm>
          <a:off x="10393680" y="1082040"/>
          <a:ext cx="1805940" cy="441960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400" b="1">
              <a:solidFill>
                <a:schemeClr val="tx1"/>
              </a:solidFill>
            </a:rPr>
            <a:t>KINDGESPREK-8</a:t>
          </a:r>
        </a:p>
      </xdr:txBody>
    </xdr:sp>
    <xdr:clientData fPrintsWithSheet="0"/>
  </xdr:twoCellAnchor>
  <xdr:twoCellAnchor>
    <xdr:from>
      <xdr:col>1</xdr:col>
      <xdr:colOff>30480</xdr:colOff>
      <xdr:row>29</xdr:row>
      <xdr:rowOff>30480</xdr:rowOff>
    </xdr:from>
    <xdr:to>
      <xdr:col>4</xdr:col>
      <xdr:colOff>7620</xdr:colOff>
      <xdr:row>31</xdr:row>
      <xdr:rowOff>137160</xdr:rowOff>
    </xdr:to>
    <xdr:sp macro="" textlink="">
      <xdr:nvSpPr>
        <xdr:cNvPr id="37" name="Rechthoek: afgeronde hoeken 36">
          <a:hlinkClick xmlns:r="http://schemas.openxmlformats.org/officeDocument/2006/relationships" r:id="rId31"/>
          <a:extLst>
            <a:ext uri="{FF2B5EF4-FFF2-40B4-BE49-F238E27FC236}">
              <a16:creationId xmlns:a16="http://schemas.microsoft.com/office/drawing/2014/main" id="{D7796824-7B25-48DC-8175-39C9CD6D2AE4}"/>
            </a:ext>
          </a:extLst>
        </xdr:cNvPr>
        <xdr:cNvSpPr/>
      </xdr:nvSpPr>
      <xdr:spPr>
        <a:xfrm>
          <a:off x="640080" y="4434840"/>
          <a:ext cx="1805940" cy="441960"/>
        </a:xfrm>
        <a:prstGeom prst="roundRect">
          <a:avLst/>
        </a:prstGeom>
        <a:solidFill>
          <a:srgbClr val="92D05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400" b="1">
              <a:solidFill>
                <a:schemeClr val="tx1"/>
              </a:solidFill>
            </a:rPr>
            <a:t>TOTAAL</a:t>
          </a:r>
          <a:r>
            <a:rPr lang="nl-NL" sz="1400" b="1" baseline="0">
              <a:solidFill>
                <a:schemeClr val="tx1"/>
              </a:solidFill>
            </a:rPr>
            <a:t> E-TOETSEN</a:t>
          </a:r>
          <a:endParaRPr lang="nl-NL" sz="1400" b="1">
            <a:solidFill>
              <a:schemeClr val="tx1"/>
            </a:solidFill>
          </a:endParaRPr>
        </a:p>
      </xdr:txBody>
    </xdr:sp>
    <xdr:clientData fPrintsWithSheet="0"/>
  </xdr:twoCellAnchor>
  <xdr:twoCellAnchor>
    <xdr:from>
      <xdr:col>5</xdr:col>
      <xdr:colOff>30480</xdr:colOff>
      <xdr:row>29</xdr:row>
      <xdr:rowOff>30480</xdr:rowOff>
    </xdr:from>
    <xdr:to>
      <xdr:col>8</xdr:col>
      <xdr:colOff>7620</xdr:colOff>
      <xdr:row>31</xdr:row>
      <xdr:rowOff>137160</xdr:rowOff>
    </xdr:to>
    <xdr:sp macro="" textlink="">
      <xdr:nvSpPr>
        <xdr:cNvPr id="38" name="Rechthoek: afgeronde hoeken 37">
          <a:hlinkClick xmlns:r="http://schemas.openxmlformats.org/officeDocument/2006/relationships" r:id="rId32"/>
          <a:extLst>
            <a:ext uri="{FF2B5EF4-FFF2-40B4-BE49-F238E27FC236}">
              <a16:creationId xmlns:a16="http://schemas.microsoft.com/office/drawing/2014/main" id="{A7C78D50-C950-4C8B-90BF-57611F947CB2}"/>
            </a:ext>
          </a:extLst>
        </xdr:cNvPr>
        <xdr:cNvSpPr/>
      </xdr:nvSpPr>
      <xdr:spPr>
        <a:xfrm>
          <a:off x="3078480" y="4434840"/>
          <a:ext cx="1805940" cy="441960"/>
        </a:xfrm>
        <a:prstGeom prst="roundRect">
          <a:avLst/>
        </a:prstGeom>
        <a:solidFill>
          <a:srgbClr val="92D05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400" b="1">
              <a:solidFill>
                <a:schemeClr val="tx1"/>
              </a:solidFill>
            </a:rPr>
            <a:t>DOORGAANDE</a:t>
          </a:r>
          <a:r>
            <a:rPr lang="nl-NL" sz="1400" b="1" baseline="0">
              <a:solidFill>
                <a:schemeClr val="tx1"/>
              </a:solidFill>
            </a:rPr>
            <a:t> LIJN</a:t>
          </a:r>
          <a:endParaRPr lang="nl-NL" sz="1400" b="1">
            <a:solidFill>
              <a:schemeClr val="tx1"/>
            </a:solidFill>
          </a:endParaRPr>
        </a:p>
      </xdr:txBody>
    </xdr:sp>
    <xdr:clientData fPrintsWithSheet="0"/>
  </xdr:twoCellAnchor>
  <xdr:twoCellAnchor>
    <xdr:from>
      <xdr:col>9</xdr:col>
      <xdr:colOff>30480</xdr:colOff>
      <xdr:row>29</xdr:row>
      <xdr:rowOff>30480</xdr:rowOff>
    </xdr:from>
    <xdr:to>
      <xdr:col>12</xdr:col>
      <xdr:colOff>7620</xdr:colOff>
      <xdr:row>31</xdr:row>
      <xdr:rowOff>137160</xdr:rowOff>
    </xdr:to>
    <xdr:sp macro="" textlink="">
      <xdr:nvSpPr>
        <xdr:cNvPr id="39" name="Rechthoek: afgeronde hoeken 38">
          <a:hlinkClick xmlns:r="http://schemas.openxmlformats.org/officeDocument/2006/relationships" r:id="rId33"/>
          <a:extLst>
            <a:ext uri="{FF2B5EF4-FFF2-40B4-BE49-F238E27FC236}">
              <a16:creationId xmlns:a16="http://schemas.microsoft.com/office/drawing/2014/main" id="{5FB3D7A2-9F9A-42B2-A2AE-DC43A7310210}"/>
            </a:ext>
          </a:extLst>
        </xdr:cNvPr>
        <xdr:cNvSpPr/>
      </xdr:nvSpPr>
      <xdr:spPr>
        <a:xfrm>
          <a:off x="5516880" y="4434840"/>
          <a:ext cx="1805940" cy="441960"/>
        </a:xfrm>
        <a:prstGeom prst="roundRect">
          <a:avLst/>
        </a:prstGeom>
        <a:solidFill>
          <a:srgbClr val="92D05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400" b="1">
              <a:solidFill>
                <a:schemeClr val="tx1"/>
              </a:solidFill>
            </a:rPr>
            <a:t>BASIS-AANPAK</a:t>
          </a:r>
        </a:p>
      </xdr:txBody>
    </xdr:sp>
    <xdr:clientData fPrintsWithSheet="0"/>
  </xdr:twoCellAnchor>
  <xdr:twoCellAnchor>
    <xdr:from>
      <xdr:col>13</xdr:col>
      <xdr:colOff>30480</xdr:colOff>
      <xdr:row>29</xdr:row>
      <xdr:rowOff>30480</xdr:rowOff>
    </xdr:from>
    <xdr:to>
      <xdr:col>16</xdr:col>
      <xdr:colOff>7620</xdr:colOff>
      <xdr:row>31</xdr:row>
      <xdr:rowOff>137160</xdr:rowOff>
    </xdr:to>
    <xdr:sp macro="" textlink="">
      <xdr:nvSpPr>
        <xdr:cNvPr id="40" name="Rechthoek: afgeronde hoeken 39">
          <a:hlinkClick xmlns:r="http://schemas.openxmlformats.org/officeDocument/2006/relationships" r:id="rId34"/>
          <a:extLst>
            <a:ext uri="{FF2B5EF4-FFF2-40B4-BE49-F238E27FC236}">
              <a16:creationId xmlns:a16="http://schemas.microsoft.com/office/drawing/2014/main" id="{2F1FA2A1-355C-4C25-8E43-61FC109B9428}"/>
            </a:ext>
          </a:extLst>
        </xdr:cNvPr>
        <xdr:cNvSpPr/>
      </xdr:nvSpPr>
      <xdr:spPr>
        <a:xfrm>
          <a:off x="7955280" y="4434840"/>
          <a:ext cx="1805940" cy="441960"/>
        </a:xfrm>
        <a:prstGeom prst="roundRect">
          <a:avLst/>
        </a:prstGeom>
        <a:solidFill>
          <a:srgbClr val="92D05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400" b="1">
              <a:solidFill>
                <a:schemeClr val="tx1"/>
              </a:solidFill>
            </a:rPr>
            <a:t>INTENSIEVE</a:t>
          </a:r>
          <a:r>
            <a:rPr lang="nl-NL" sz="1400" b="1" baseline="0">
              <a:solidFill>
                <a:schemeClr val="tx1"/>
              </a:solidFill>
            </a:rPr>
            <a:t> AANPAK</a:t>
          </a:r>
          <a:endParaRPr lang="nl-NL" sz="1400" b="1">
            <a:solidFill>
              <a:schemeClr val="tx1"/>
            </a:solidFill>
          </a:endParaRPr>
        </a:p>
      </xdr:txBody>
    </xdr:sp>
    <xdr:clientData fPrintsWithSheet="0"/>
  </xdr:twoCellAnchor>
  <xdr:twoCellAnchor>
    <xdr:from>
      <xdr:col>17</xdr:col>
      <xdr:colOff>30480</xdr:colOff>
      <xdr:row>29</xdr:row>
      <xdr:rowOff>30480</xdr:rowOff>
    </xdr:from>
    <xdr:to>
      <xdr:col>20</xdr:col>
      <xdr:colOff>7620</xdr:colOff>
      <xdr:row>31</xdr:row>
      <xdr:rowOff>137160</xdr:rowOff>
    </xdr:to>
    <xdr:sp macro="" textlink="">
      <xdr:nvSpPr>
        <xdr:cNvPr id="41" name="Rechthoek: afgeronde hoeken 40">
          <a:hlinkClick xmlns:r="http://schemas.openxmlformats.org/officeDocument/2006/relationships" r:id="rId35"/>
          <a:extLst>
            <a:ext uri="{FF2B5EF4-FFF2-40B4-BE49-F238E27FC236}">
              <a16:creationId xmlns:a16="http://schemas.microsoft.com/office/drawing/2014/main" id="{2DD4B40E-9C52-4895-80C3-92BDCDEDB721}"/>
            </a:ext>
          </a:extLst>
        </xdr:cNvPr>
        <xdr:cNvSpPr/>
      </xdr:nvSpPr>
      <xdr:spPr>
        <a:xfrm>
          <a:off x="10393680" y="4434840"/>
          <a:ext cx="1805940" cy="441960"/>
        </a:xfrm>
        <a:prstGeom prst="roundRect">
          <a:avLst/>
        </a:prstGeom>
        <a:solidFill>
          <a:srgbClr val="92D05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400" b="1">
              <a:solidFill>
                <a:schemeClr val="tx1"/>
              </a:solidFill>
            </a:rPr>
            <a:t>VERRIJKTE</a:t>
          </a:r>
          <a:r>
            <a:rPr lang="nl-NL" sz="1400" b="1" baseline="0">
              <a:solidFill>
                <a:schemeClr val="tx1"/>
              </a:solidFill>
            </a:rPr>
            <a:t> AANPAK</a:t>
          </a:r>
          <a:endParaRPr lang="nl-NL" sz="1400" b="1">
            <a:solidFill>
              <a:schemeClr val="tx1"/>
            </a:solidFill>
          </a:endParaRPr>
        </a:p>
      </xdr:txBody>
    </xdr:sp>
    <xdr:clientData fPrintsWithSheet="0"/>
  </xdr:twoCellAnchor>
  <xdr:twoCellAnchor>
    <xdr:from>
      <xdr:col>1</xdr:col>
      <xdr:colOff>26504</xdr:colOff>
      <xdr:row>1</xdr:row>
      <xdr:rowOff>322029</xdr:rowOff>
    </xdr:from>
    <xdr:to>
      <xdr:col>20</xdr:col>
      <xdr:colOff>238538</xdr:colOff>
      <xdr:row>2</xdr:row>
      <xdr:rowOff>159026</xdr:rowOff>
    </xdr:to>
    <xdr:sp macro="" textlink="">
      <xdr:nvSpPr>
        <xdr:cNvPr id="2" name="Rechthoek: afgeronde hoeken 1">
          <a:extLst>
            <a:ext uri="{FF2B5EF4-FFF2-40B4-BE49-F238E27FC236}">
              <a16:creationId xmlns:a16="http://schemas.microsoft.com/office/drawing/2014/main" id="{5CD31165-896D-4F71-AEA9-59CAF49F945B}"/>
            </a:ext>
          </a:extLst>
        </xdr:cNvPr>
        <xdr:cNvSpPr/>
      </xdr:nvSpPr>
      <xdr:spPr>
        <a:xfrm>
          <a:off x="636104" y="322029"/>
          <a:ext cx="10933043" cy="492980"/>
        </a:xfrm>
        <a:prstGeom prst="roundRect">
          <a:avLst/>
        </a:prstGeom>
        <a:solidFill>
          <a:srgbClr val="92D05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400" b="1">
              <a:solidFill>
                <a:schemeClr val="tx1"/>
              </a:solidFill>
            </a:rPr>
            <a:t>RIO</a:t>
          </a:r>
          <a:r>
            <a:rPr lang="nl-NL" sz="1400" b="1" baseline="0">
              <a:solidFill>
                <a:schemeClr val="tx1"/>
              </a:solidFill>
            </a:rPr>
            <a:t> = Rapportage Indicatoren Opbrengsten </a:t>
          </a:r>
          <a:r>
            <a:rPr lang="nl-NL" sz="1400" b="0" baseline="0">
              <a:solidFill>
                <a:schemeClr val="tx1"/>
              </a:solidFill>
            </a:rPr>
            <a:t>- voor scholen die eruit willen halen wat erin zit</a:t>
          </a:r>
          <a:endParaRPr lang="nl-NL" sz="1400" b="0">
            <a:solidFill>
              <a:schemeClr val="tx1"/>
            </a:solidFill>
          </a:endParaRPr>
        </a:p>
      </xdr:txBody>
    </xdr:sp>
    <xdr:clientData fPrint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1243012</xdr:colOff>
      <xdr:row>60</xdr:row>
      <xdr:rowOff>80962</xdr:rowOff>
    </xdr:from>
    <xdr:to>
      <xdr:col>42</xdr:col>
      <xdr:colOff>107156</xdr:colOff>
      <xdr:row>63</xdr:row>
      <xdr:rowOff>119064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F1127CAC-168D-427C-A042-288555A8EBB5}"/>
            </a:ext>
          </a:extLst>
        </xdr:cNvPr>
        <xdr:cNvSpPr>
          <a:spLocks noChangeArrowheads="1"/>
        </xdr:cNvSpPr>
      </xdr:nvSpPr>
      <xdr:spPr bwMode="auto">
        <a:xfrm>
          <a:off x="2100262" y="10920412"/>
          <a:ext cx="8951119" cy="523877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152399</xdr:colOff>
      <xdr:row>59</xdr:row>
      <xdr:rowOff>21430</xdr:rowOff>
    </xdr:from>
    <xdr:to>
      <xdr:col>51</xdr:col>
      <xdr:colOff>0</xdr:colOff>
      <xdr:row>91</xdr:row>
      <xdr:rowOff>154781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7CA7B8BF-D9A6-4098-8B70-E922662CE9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9526</xdr:colOff>
      <xdr:row>59</xdr:row>
      <xdr:rowOff>21431</xdr:rowOff>
    </xdr:from>
    <xdr:to>
      <xdr:col>9</xdr:col>
      <xdr:colOff>1</xdr:colOff>
      <xdr:row>91</xdr:row>
      <xdr:rowOff>142875</xdr:rowOff>
    </xdr:to>
    <xdr:graphicFrame macro="">
      <xdr:nvGraphicFramePr>
        <xdr:cNvPr id="4" name="Grafiek 8">
          <a:extLst>
            <a:ext uri="{FF2B5EF4-FFF2-40B4-BE49-F238E27FC236}">
              <a16:creationId xmlns:a16="http://schemas.microsoft.com/office/drawing/2014/main" id="{C0EDE20C-E4C5-49FC-8BAF-6B009075D4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44824</xdr:colOff>
      <xdr:row>5</xdr:row>
      <xdr:rowOff>152400</xdr:rowOff>
    </xdr:from>
    <xdr:to>
      <xdr:col>8</xdr:col>
      <xdr:colOff>708212</xdr:colOff>
      <xdr:row>8</xdr:row>
      <xdr:rowOff>17929</xdr:rowOff>
    </xdr:to>
    <xdr:sp macro="" textlink="">
      <xdr:nvSpPr>
        <xdr:cNvPr id="5" name="Rechthoek: afgeronde hoek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F4F21B4-1332-C93D-BA34-CB913E5FC7CD}"/>
            </a:ext>
          </a:extLst>
        </xdr:cNvPr>
        <xdr:cNvSpPr/>
      </xdr:nvSpPr>
      <xdr:spPr>
        <a:xfrm>
          <a:off x="3935506" y="1353671"/>
          <a:ext cx="2133600" cy="376517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/>
            <a:t>Terug naar START</a:t>
          </a:r>
        </a:p>
      </xdr:txBody>
    </xdr:sp>
    <xdr:clientData fPrintsWithSheet="0"/>
  </xdr:twoCellAnchor>
  <xdr:twoCellAnchor>
    <xdr:from>
      <xdr:col>10</xdr:col>
      <xdr:colOff>0</xdr:colOff>
      <xdr:row>6</xdr:row>
      <xdr:rowOff>0</xdr:rowOff>
    </xdr:from>
    <xdr:to>
      <xdr:col>12</xdr:col>
      <xdr:colOff>663388</xdr:colOff>
      <xdr:row>8</xdr:row>
      <xdr:rowOff>35858</xdr:rowOff>
    </xdr:to>
    <xdr:sp macro="" textlink="">
      <xdr:nvSpPr>
        <xdr:cNvPr id="6" name="Rechthoek: afgeronde hoeken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95E7A44-F2ED-41EE-8D99-580232807C67}"/>
            </a:ext>
          </a:extLst>
        </xdr:cNvPr>
        <xdr:cNvSpPr/>
      </xdr:nvSpPr>
      <xdr:spPr>
        <a:xfrm>
          <a:off x="6831106" y="1371600"/>
          <a:ext cx="2133600" cy="376517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>
              <a:solidFill>
                <a:schemeClr val="tx1"/>
              </a:solidFill>
            </a:rPr>
            <a:t>Eindtoets</a:t>
          </a:r>
          <a:r>
            <a:rPr lang="nl-NL" sz="1800" baseline="0">
              <a:solidFill>
                <a:schemeClr val="tx1"/>
              </a:solidFill>
            </a:rPr>
            <a:t> gr.3</a:t>
          </a:r>
          <a:endParaRPr lang="nl-NL" sz="1800">
            <a:solidFill>
              <a:schemeClr val="tx1"/>
            </a:solidFill>
          </a:endParaRPr>
        </a:p>
      </xdr:txBody>
    </xdr:sp>
    <xdr:clientData fPrintsWithSheet="0"/>
  </xdr:twoCellAnchor>
  <xdr:twoCellAnchor>
    <xdr:from>
      <xdr:col>37</xdr:col>
      <xdr:colOff>0</xdr:colOff>
      <xdr:row>6</xdr:row>
      <xdr:rowOff>0</xdr:rowOff>
    </xdr:from>
    <xdr:to>
      <xdr:col>41</xdr:col>
      <xdr:colOff>663388</xdr:colOff>
      <xdr:row>8</xdr:row>
      <xdr:rowOff>35858</xdr:rowOff>
    </xdr:to>
    <xdr:sp macro="" textlink="">
      <xdr:nvSpPr>
        <xdr:cNvPr id="7" name="Rechthoek: afgeronde hoeken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87202F0-403D-413C-A793-E568D10D474E}"/>
            </a:ext>
          </a:extLst>
        </xdr:cNvPr>
        <xdr:cNvSpPr/>
      </xdr:nvSpPr>
      <xdr:spPr>
        <a:xfrm>
          <a:off x="9771529" y="1371600"/>
          <a:ext cx="2133600" cy="376517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>
              <a:solidFill>
                <a:schemeClr val="tx1"/>
              </a:solidFill>
            </a:rPr>
            <a:t>Totaal</a:t>
          </a:r>
          <a:r>
            <a:rPr lang="nl-NL" sz="1800" baseline="0">
              <a:solidFill>
                <a:schemeClr val="tx1"/>
              </a:solidFill>
            </a:rPr>
            <a:t> per leerling</a:t>
          </a:r>
          <a:endParaRPr lang="nl-NL" sz="1800">
            <a:solidFill>
              <a:schemeClr val="tx1"/>
            </a:solidFill>
          </a:endParaRPr>
        </a:p>
      </xdr:txBody>
    </xdr:sp>
    <xdr:clientData fPrintsWithSheet="0"/>
  </xdr:twoCellAnchor>
  <xdr:twoCellAnchor>
    <xdr:from>
      <xdr:col>43</xdr:col>
      <xdr:colOff>0</xdr:colOff>
      <xdr:row>6</xdr:row>
      <xdr:rowOff>0</xdr:rowOff>
    </xdr:from>
    <xdr:to>
      <xdr:col>47</xdr:col>
      <xdr:colOff>224118</xdr:colOff>
      <xdr:row>8</xdr:row>
      <xdr:rowOff>35858</xdr:rowOff>
    </xdr:to>
    <xdr:sp macro="" textlink="">
      <xdr:nvSpPr>
        <xdr:cNvPr id="8" name="Rechthoek: afgeronde hoeken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D9BDD1F-7EFC-4C99-BBED-7676CF6CF0B1}"/>
            </a:ext>
          </a:extLst>
        </xdr:cNvPr>
        <xdr:cNvSpPr/>
      </xdr:nvSpPr>
      <xdr:spPr>
        <a:xfrm>
          <a:off x="12711953" y="1371600"/>
          <a:ext cx="2133600" cy="376517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>
              <a:solidFill>
                <a:schemeClr val="tx1"/>
              </a:solidFill>
            </a:rPr>
            <a:t>Kindgesprek</a:t>
          </a:r>
        </a:p>
      </xdr:txBody>
    </xdr:sp>
    <xdr:clientData fPrintsWithSheet="0"/>
  </xdr:twoCellAnchor>
  <xdr:twoCellAnchor>
    <xdr:from>
      <xdr:col>5</xdr:col>
      <xdr:colOff>726140</xdr:colOff>
      <xdr:row>1</xdr:row>
      <xdr:rowOff>17929</xdr:rowOff>
    </xdr:from>
    <xdr:to>
      <xdr:col>50</xdr:col>
      <xdr:colOff>699246</xdr:colOff>
      <xdr:row>3</xdr:row>
      <xdr:rowOff>8964</xdr:rowOff>
    </xdr:to>
    <xdr:sp macro="" textlink="">
      <xdr:nvSpPr>
        <xdr:cNvPr id="9" name="Rechthoek: afgeronde hoeken 8">
          <a:extLst>
            <a:ext uri="{FF2B5EF4-FFF2-40B4-BE49-F238E27FC236}">
              <a16:creationId xmlns:a16="http://schemas.microsoft.com/office/drawing/2014/main" id="{4CB10494-819E-4555-8CF2-97A69B6B9F0D}"/>
            </a:ext>
          </a:extLst>
        </xdr:cNvPr>
        <xdr:cNvSpPr/>
      </xdr:nvSpPr>
      <xdr:spPr>
        <a:xfrm>
          <a:off x="3881716" y="197223"/>
          <a:ext cx="12174071" cy="510988"/>
        </a:xfrm>
        <a:prstGeom prst="roundRect">
          <a:avLst/>
        </a:prstGeom>
        <a:solidFill>
          <a:srgbClr val="FFFFCC"/>
        </a:solidFill>
        <a:ln>
          <a:solidFill>
            <a:schemeClr val="accent1">
              <a:shade val="15000"/>
              <a:alpha val="94000"/>
            </a:schemeClr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 b="1">
              <a:solidFill>
                <a:schemeClr val="tx1"/>
              </a:solidFill>
            </a:rPr>
            <a:t>Toetsoverzicht</a:t>
          </a:r>
          <a:r>
            <a:rPr lang="nl-NL" sz="1800" b="1" baseline="0">
              <a:solidFill>
                <a:schemeClr val="tx1"/>
              </a:solidFill>
            </a:rPr>
            <a:t> M3</a:t>
          </a:r>
          <a:endParaRPr lang="nl-NL" sz="1800" b="1">
            <a:solidFill>
              <a:schemeClr val="tx1"/>
            </a:solidFill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1243012</xdr:colOff>
      <xdr:row>60</xdr:row>
      <xdr:rowOff>80962</xdr:rowOff>
    </xdr:from>
    <xdr:to>
      <xdr:col>42</xdr:col>
      <xdr:colOff>107156</xdr:colOff>
      <xdr:row>63</xdr:row>
      <xdr:rowOff>119064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CE66F7AE-28A9-45C6-A24D-CB0CF1D5E85B}"/>
            </a:ext>
          </a:extLst>
        </xdr:cNvPr>
        <xdr:cNvSpPr>
          <a:spLocks noChangeArrowheads="1"/>
        </xdr:cNvSpPr>
      </xdr:nvSpPr>
      <xdr:spPr bwMode="auto">
        <a:xfrm>
          <a:off x="1502092" y="11114722"/>
          <a:ext cx="10637044" cy="541022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152399</xdr:colOff>
      <xdr:row>59</xdr:row>
      <xdr:rowOff>21430</xdr:rowOff>
    </xdr:from>
    <xdr:to>
      <xdr:col>51</xdr:col>
      <xdr:colOff>0</xdr:colOff>
      <xdr:row>91</xdr:row>
      <xdr:rowOff>154781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B2B972A4-9302-4057-9B48-EBE8F11EA4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9526</xdr:colOff>
      <xdr:row>59</xdr:row>
      <xdr:rowOff>21431</xdr:rowOff>
    </xdr:from>
    <xdr:to>
      <xdr:col>9</xdr:col>
      <xdr:colOff>1</xdr:colOff>
      <xdr:row>91</xdr:row>
      <xdr:rowOff>142875</xdr:rowOff>
    </xdr:to>
    <xdr:graphicFrame macro="">
      <xdr:nvGraphicFramePr>
        <xdr:cNvPr id="4" name="Grafiek 8">
          <a:extLst>
            <a:ext uri="{FF2B5EF4-FFF2-40B4-BE49-F238E27FC236}">
              <a16:creationId xmlns:a16="http://schemas.microsoft.com/office/drawing/2014/main" id="{6F2B2FBD-51D1-457D-B0C2-6D5C68D00F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242048</xdr:colOff>
      <xdr:row>17</xdr:row>
      <xdr:rowOff>8966</xdr:rowOff>
    </xdr:from>
    <xdr:to>
      <xdr:col>3</xdr:col>
      <xdr:colOff>726141</xdr:colOff>
      <xdr:row>53</xdr:row>
      <xdr:rowOff>8965</xdr:rowOff>
    </xdr:to>
    <xdr:sp macro="" textlink="">
      <xdr:nvSpPr>
        <xdr:cNvPr id="6" name="Rechthoek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459BF19-807E-7BE6-5188-3EEB6EA1DB2C}"/>
            </a:ext>
          </a:extLst>
        </xdr:cNvPr>
        <xdr:cNvSpPr/>
      </xdr:nvSpPr>
      <xdr:spPr>
        <a:xfrm>
          <a:off x="242048" y="2653554"/>
          <a:ext cx="2904564" cy="6777317"/>
        </a:xfrm>
        <a:prstGeom prst="rect">
          <a:avLst/>
        </a:prstGeom>
        <a:solidFill>
          <a:schemeClr val="accent1">
            <a:alpha val="2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6</xdr:col>
      <xdr:colOff>44824</xdr:colOff>
      <xdr:row>5</xdr:row>
      <xdr:rowOff>152400</xdr:rowOff>
    </xdr:from>
    <xdr:to>
      <xdr:col>8</xdr:col>
      <xdr:colOff>708212</xdr:colOff>
      <xdr:row>8</xdr:row>
      <xdr:rowOff>17929</xdr:rowOff>
    </xdr:to>
    <xdr:sp macro="" textlink="">
      <xdr:nvSpPr>
        <xdr:cNvPr id="7" name="Rechthoek: afgeronde hoeken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9E71C07-4C1D-480A-921B-F4F52006951D}"/>
            </a:ext>
          </a:extLst>
        </xdr:cNvPr>
        <xdr:cNvSpPr/>
      </xdr:nvSpPr>
      <xdr:spPr>
        <a:xfrm>
          <a:off x="3946264" y="1348740"/>
          <a:ext cx="2141668" cy="368449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/>
            <a:t>Terug naar START</a:t>
          </a:r>
        </a:p>
      </xdr:txBody>
    </xdr:sp>
    <xdr:clientData fPrintsWithSheet="0"/>
  </xdr:twoCellAnchor>
  <xdr:twoCellAnchor>
    <xdr:from>
      <xdr:col>10</xdr:col>
      <xdr:colOff>0</xdr:colOff>
      <xdr:row>6</xdr:row>
      <xdr:rowOff>0</xdr:rowOff>
    </xdr:from>
    <xdr:to>
      <xdr:col>12</xdr:col>
      <xdr:colOff>663388</xdr:colOff>
      <xdr:row>8</xdr:row>
      <xdr:rowOff>35858</xdr:rowOff>
    </xdr:to>
    <xdr:sp macro="" textlink="">
      <xdr:nvSpPr>
        <xdr:cNvPr id="5" name="Rechthoek: afgeronde hoek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7CA339A-653F-452A-90A4-74CDD69EF8FF}"/>
            </a:ext>
          </a:extLst>
        </xdr:cNvPr>
        <xdr:cNvSpPr/>
      </xdr:nvSpPr>
      <xdr:spPr>
        <a:xfrm>
          <a:off x="6858000" y="1363980"/>
          <a:ext cx="2141668" cy="371138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>
              <a:solidFill>
                <a:schemeClr val="tx1"/>
              </a:solidFill>
            </a:rPr>
            <a:t>Middentoets</a:t>
          </a:r>
          <a:r>
            <a:rPr lang="nl-NL" sz="1800" baseline="0">
              <a:solidFill>
                <a:schemeClr val="tx1"/>
              </a:solidFill>
            </a:rPr>
            <a:t> gr.3</a:t>
          </a:r>
          <a:endParaRPr lang="nl-NL" sz="1800">
            <a:solidFill>
              <a:schemeClr val="tx1"/>
            </a:solidFill>
          </a:endParaRPr>
        </a:p>
      </xdr:txBody>
    </xdr:sp>
    <xdr:clientData fPrintsWithSheet="0"/>
  </xdr:twoCellAnchor>
  <xdr:twoCellAnchor>
    <xdr:from>
      <xdr:col>37</xdr:col>
      <xdr:colOff>0</xdr:colOff>
      <xdr:row>6</xdr:row>
      <xdr:rowOff>0</xdr:rowOff>
    </xdr:from>
    <xdr:to>
      <xdr:col>41</xdr:col>
      <xdr:colOff>663388</xdr:colOff>
      <xdr:row>8</xdr:row>
      <xdr:rowOff>35858</xdr:rowOff>
    </xdr:to>
    <xdr:sp macro="" textlink="">
      <xdr:nvSpPr>
        <xdr:cNvPr id="8" name="Rechthoek: afgeronde hoeken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EC3D804-6A78-4259-9B54-595469A7CF4B}"/>
            </a:ext>
          </a:extLst>
        </xdr:cNvPr>
        <xdr:cNvSpPr/>
      </xdr:nvSpPr>
      <xdr:spPr>
        <a:xfrm>
          <a:off x="9814560" y="1363980"/>
          <a:ext cx="2141668" cy="371138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>
              <a:solidFill>
                <a:schemeClr val="tx1"/>
              </a:solidFill>
            </a:rPr>
            <a:t>Totaal</a:t>
          </a:r>
          <a:r>
            <a:rPr lang="nl-NL" sz="1800" baseline="0">
              <a:solidFill>
                <a:schemeClr val="tx1"/>
              </a:solidFill>
            </a:rPr>
            <a:t> per leerling</a:t>
          </a:r>
          <a:endParaRPr lang="nl-NL" sz="1800">
            <a:solidFill>
              <a:schemeClr val="tx1"/>
            </a:solidFill>
          </a:endParaRPr>
        </a:p>
      </xdr:txBody>
    </xdr:sp>
    <xdr:clientData fPrintsWithSheet="0"/>
  </xdr:twoCellAnchor>
  <xdr:twoCellAnchor>
    <xdr:from>
      <xdr:col>43</xdr:col>
      <xdr:colOff>0</xdr:colOff>
      <xdr:row>6</xdr:row>
      <xdr:rowOff>0</xdr:rowOff>
    </xdr:from>
    <xdr:to>
      <xdr:col>47</xdr:col>
      <xdr:colOff>224118</xdr:colOff>
      <xdr:row>8</xdr:row>
      <xdr:rowOff>35858</xdr:rowOff>
    </xdr:to>
    <xdr:sp macro="" textlink="">
      <xdr:nvSpPr>
        <xdr:cNvPr id="9" name="Rechthoek: afgeronde hoeken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B230B75-B219-4C31-8234-E6C926D3503E}"/>
            </a:ext>
          </a:extLst>
        </xdr:cNvPr>
        <xdr:cNvSpPr/>
      </xdr:nvSpPr>
      <xdr:spPr>
        <a:xfrm>
          <a:off x="12771120" y="1363980"/>
          <a:ext cx="2121498" cy="371138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>
              <a:solidFill>
                <a:schemeClr val="tx1"/>
              </a:solidFill>
            </a:rPr>
            <a:t>Kindgesprek</a:t>
          </a:r>
        </a:p>
      </xdr:txBody>
    </xdr:sp>
    <xdr:clientData fPrintsWithSheet="0"/>
  </xdr:twoCellAnchor>
  <xdr:twoCellAnchor>
    <xdr:from>
      <xdr:col>5</xdr:col>
      <xdr:colOff>726140</xdr:colOff>
      <xdr:row>1</xdr:row>
      <xdr:rowOff>17929</xdr:rowOff>
    </xdr:from>
    <xdr:to>
      <xdr:col>50</xdr:col>
      <xdr:colOff>699246</xdr:colOff>
      <xdr:row>3</xdr:row>
      <xdr:rowOff>8964</xdr:rowOff>
    </xdr:to>
    <xdr:sp macro="" textlink="">
      <xdr:nvSpPr>
        <xdr:cNvPr id="11" name="Rechthoek: afgeronde hoeken 10">
          <a:extLst>
            <a:ext uri="{FF2B5EF4-FFF2-40B4-BE49-F238E27FC236}">
              <a16:creationId xmlns:a16="http://schemas.microsoft.com/office/drawing/2014/main" id="{BB1D2779-225A-47A1-9F2F-90C5C1A17306}"/>
            </a:ext>
          </a:extLst>
        </xdr:cNvPr>
        <xdr:cNvSpPr/>
      </xdr:nvSpPr>
      <xdr:spPr>
        <a:xfrm>
          <a:off x="3888440" y="193189"/>
          <a:ext cx="12218446" cy="509195"/>
        </a:xfrm>
        <a:prstGeom prst="roundRect">
          <a:avLst/>
        </a:prstGeom>
        <a:solidFill>
          <a:srgbClr val="FFFFCC"/>
        </a:solidFill>
        <a:ln>
          <a:solidFill>
            <a:schemeClr val="accent1">
              <a:shade val="15000"/>
              <a:alpha val="94000"/>
            </a:schemeClr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 b="1">
              <a:solidFill>
                <a:schemeClr val="tx1"/>
              </a:solidFill>
            </a:rPr>
            <a:t>Toetsoverzicht</a:t>
          </a:r>
          <a:r>
            <a:rPr lang="nl-NL" sz="1800" b="1" baseline="0">
              <a:solidFill>
                <a:schemeClr val="tx1"/>
              </a:solidFill>
            </a:rPr>
            <a:t> E3</a:t>
          </a:r>
          <a:endParaRPr lang="nl-NL" sz="1800" b="1">
            <a:solidFill>
              <a:schemeClr val="tx1"/>
            </a:solidFill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718038</xdr:colOff>
      <xdr:row>5</xdr:row>
      <xdr:rowOff>87923</xdr:rowOff>
    </xdr:from>
    <xdr:to>
      <xdr:col>5</xdr:col>
      <xdr:colOff>387020</xdr:colOff>
      <xdr:row>41</xdr:row>
      <xdr:rowOff>102578</xdr:rowOff>
    </xdr:to>
    <xdr:graphicFrame macro="">
      <xdr:nvGraphicFramePr>
        <xdr:cNvPr id="2" name="Grafiek 9">
          <a:extLst>
            <a:ext uri="{FF2B5EF4-FFF2-40B4-BE49-F238E27FC236}">
              <a16:creationId xmlns:a16="http://schemas.microsoft.com/office/drawing/2014/main" id="{CA4B1FAA-DCAB-4313-897F-A1C7596D6F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236904</xdr:colOff>
      <xdr:row>10</xdr:row>
      <xdr:rowOff>187325</xdr:rowOff>
    </xdr:from>
    <xdr:to>
      <xdr:col>4</xdr:col>
      <xdr:colOff>910004</xdr:colOff>
      <xdr:row>15</xdr:row>
      <xdr:rowOff>57150</xdr:rowOff>
    </xdr:to>
    <xdr:sp macro="" textlink="">
      <xdr:nvSpPr>
        <xdr:cNvPr id="3" name="AutoShape 5">
          <a:extLst>
            <a:ext uri="{FF2B5EF4-FFF2-40B4-BE49-F238E27FC236}">
              <a16:creationId xmlns:a16="http://schemas.microsoft.com/office/drawing/2014/main" id="{F7D6714C-9489-49A2-AA00-A5B3E5C6CD04}"/>
            </a:ext>
          </a:extLst>
        </xdr:cNvPr>
        <xdr:cNvSpPr>
          <a:spLocks noChangeArrowheads="1"/>
        </xdr:cNvSpPr>
      </xdr:nvSpPr>
      <xdr:spPr bwMode="auto">
        <a:xfrm>
          <a:off x="3513504" y="4187825"/>
          <a:ext cx="1587500" cy="1050925"/>
        </a:xfrm>
        <a:prstGeom prst="rightArrow">
          <a:avLst>
            <a:gd name="adj1" fmla="val 50000"/>
            <a:gd name="adj2" fmla="val 40196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250825</xdr:colOff>
      <xdr:row>12</xdr:row>
      <xdr:rowOff>47625</xdr:rowOff>
    </xdr:from>
    <xdr:to>
      <xdr:col>4</xdr:col>
      <xdr:colOff>742950</xdr:colOff>
      <xdr:row>13</xdr:row>
      <xdr:rowOff>200025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2C1F0C27-FB73-4CED-80F3-2521AFFD07A7}"/>
            </a:ext>
          </a:extLst>
        </xdr:cNvPr>
        <xdr:cNvSpPr txBox="1">
          <a:spLocks noChangeArrowheads="1"/>
        </xdr:cNvSpPr>
      </xdr:nvSpPr>
      <xdr:spPr bwMode="auto">
        <a:xfrm>
          <a:off x="3527425" y="4520565"/>
          <a:ext cx="1406525" cy="388620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HAVO / VWO = E8</a:t>
          </a:r>
          <a:endParaRPr lang="nl-NL"/>
        </a:p>
      </xdr:txBody>
    </xdr:sp>
    <xdr:clientData/>
  </xdr:twoCellAnchor>
  <xdr:twoCellAnchor>
    <xdr:from>
      <xdr:col>2</xdr:col>
      <xdr:colOff>251558</xdr:colOff>
      <xdr:row>15</xdr:row>
      <xdr:rowOff>66675</xdr:rowOff>
    </xdr:from>
    <xdr:to>
      <xdr:col>4</xdr:col>
      <xdr:colOff>924658</xdr:colOff>
      <xdr:row>20</xdr:row>
      <xdr:rowOff>28575</xdr:rowOff>
    </xdr:to>
    <xdr:sp macro="" textlink="">
      <xdr:nvSpPr>
        <xdr:cNvPr id="5" name="AutoShape 7">
          <a:extLst>
            <a:ext uri="{FF2B5EF4-FFF2-40B4-BE49-F238E27FC236}">
              <a16:creationId xmlns:a16="http://schemas.microsoft.com/office/drawing/2014/main" id="{FB24F275-5DB8-4AB3-BF6F-1FF4F3EA3743}"/>
            </a:ext>
          </a:extLst>
        </xdr:cNvPr>
        <xdr:cNvSpPr>
          <a:spLocks noChangeArrowheads="1"/>
        </xdr:cNvSpPr>
      </xdr:nvSpPr>
      <xdr:spPr bwMode="auto">
        <a:xfrm>
          <a:off x="3528158" y="5248275"/>
          <a:ext cx="1587500" cy="1143000"/>
        </a:xfrm>
        <a:prstGeom prst="rightArrow">
          <a:avLst>
            <a:gd name="adj1" fmla="val 50000"/>
            <a:gd name="adj2" fmla="val 38318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16</xdr:row>
      <xdr:rowOff>209550</xdr:rowOff>
    </xdr:from>
    <xdr:to>
      <xdr:col>4</xdr:col>
      <xdr:colOff>692150</xdr:colOff>
      <xdr:row>18</xdr:row>
      <xdr:rowOff>139621</xdr:rowOff>
    </xdr:to>
    <xdr:sp macro="" textlink="">
      <xdr:nvSpPr>
        <xdr:cNvPr id="6" name="Text Box 8">
          <a:extLst>
            <a:ext uri="{FF2B5EF4-FFF2-40B4-BE49-F238E27FC236}">
              <a16:creationId xmlns:a16="http://schemas.microsoft.com/office/drawing/2014/main" id="{09743AFB-D8A5-4A33-AE89-08676D8B9AC9}"/>
            </a:ext>
          </a:extLst>
        </xdr:cNvPr>
        <xdr:cNvSpPr txBox="1">
          <a:spLocks noChangeArrowheads="1"/>
        </xdr:cNvSpPr>
      </xdr:nvSpPr>
      <xdr:spPr bwMode="auto">
        <a:xfrm>
          <a:off x="3543300" y="5627370"/>
          <a:ext cx="1339850" cy="402511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TL / HAVO = M8</a:t>
          </a:r>
          <a:endParaRPr lang="nl-NL"/>
        </a:p>
      </xdr:txBody>
    </xdr:sp>
    <xdr:clientData/>
  </xdr:twoCellAnchor>
  <xdr:twoCellAnchor>
    <xdr:from>
      <xdr:col>2</xdr:col>
      <xdr:colOff>249604</xdr:colOff>
      <xdr:row>20</xdr:row>
      <xdr:rowOff>38100</xdr:rowOff>
    </xdr:from>
    <xdr:to>
      <xdr:col>4</xdr:col>
      <xdr:colOff>922704</xdr:colOff>
      <xdr:row>25</xdr:row>
      <xdr:rowOff>28575</xdr:rowOff>
    </xdr:to>
    <xdr:sp macro="" textlink="">
      <xdr:nvSpPr>
        <xdr:cNvPr id="7" name="AutoShape 9">
          <a:extLst>
            <a:ext uri="{FF2B5EF4-FFF2-40B4-BE49-F238E27FC236}">
              <a16:creationId xmlns:a16="http://schemas.microsoft.com/office/drawing/2014/main" id="{8846C6D2-66A9-4672-954C-D8FFCF5D6471}"/>
            </a:ext>
          </a:extLst>
        </xdr:cNvPr>
        <xdr:cNvSpPr>
          <a:spLocks noChangeArrowheads="1"/>
        </xdr:cNvSpPr>
      </xdr:nvSpPr>
      <xdr:spPr bwMode="auto">
        <a:xfrm>
          <a:off x="3526204" y="6400800"/>
          <a:ext cx="1587500" cy="1125855"/>
        </a:xfrm>
        <a:prstGeom prst="rightArrow">
          <a:avLst>
            <a:gd name="adj1" fmla="val 50000"/>
            <a:gd name="adj2" fmla="val 37615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21</xdr:row>
      <xdr:rowOff>174625</xdr:rowOff>
    </xdr:from>
    <xdr:to>
      <xdr:col>4</xdr:col>
      <xdr:colOff>777875</xdr:colOff>
      <xdr:row>23</xdr:row>
      <xdr:rowOff>127000</xdr:rowOff>
    </xdr:to>
    <xdr:sp macro="" textlink="">
      <xdr:nvSpPr>
        <xdr:cNvPr id="8" name="Text Box 10">
          <a:extLst>
            <a:ext uri="{FF2B5EF4-FFF2-40B4-BE49-F238E27FC236}">
              <a16:creationId xmlns:a16="http://schemas.microsoft.com/office/drawing/2014/main" id="{873D7034-EDE8-43A5-B419-3CCA1F725DF2}"/>
            </a:ext>
          </a:extLst>
        </xdr:cNvPr>
        <xdr:cNvSpPr txBox="1">
          <a:spLocks noChangeArrowheads="1"/>
        </xdr:cNvSpPr>
      </xdr:nvSpPr>
      <xdr:spPr bwMode="auto">
        <a:xfrm>
          <a:off x="3543300" y="6773545"/>
          <a:ext cx="1425575" cy="4248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KADER / TL = E7</a:t>
          </a:r>
          <a:endParaRPr lang="nl-NL"/>
        </a:p>
      </xdr:txBody>
    </xdr:sp>
    <xdr:clientData/>
  </xdr:twoCellAnchor>
  <xdr:twoCellAnchor>
    <xdr:from>
      <xdr:col>2</xdr:col>
      <xdr:colOff>234950</xdr:colOff>
      <xdr:row>25</xdr:row>
      <xdr:rowOff>28575</xdr:rowOff>
    </xdr:from>
    <xdr:to>
      <xdr:col>4</xdr:col>
      <xdr:colOff>908050</xdr:colOff>
      <xdr:row>30</xdr:row>
      <xdr:rowOff>19050</xdr:rowOff>
    </xdr:to>
    <xdr:sp macro="" textlink="">
      <xdr:nvSpPr>
        <xdr:cNvPr id="9" name="AutoShape 11">
          <a:extLst>
            <a:ext uri="{FF2B5EF4-FFF2-40B4-BE49-F238E27FC236}">
              <a16:creationId xmlns:a16="http://schemas.microsoft.com/office/drawing/2014/main" id="{6E177B24-3452-4210-8637-A62835857B09}"/>
            </a:ext>
          </a:extLst>
        </xdr:cNvPr>
        <xdr:cNvSpPr>
          <a:spLocks noChangeArrowheads="1"/>
        </xdr:cNvSpPr>
      </xdr:nvSpPr>
      <xdr:spPr bwMode="auto">
        <a:xfrm>
          <a:off x="3511550" y="7526655"/>
          <a:ext cx="1587500" cy="1133475"/>
        </a:xfrm>
        <a:prstGeom prst="rightArrow">
          <a:avLst>
            <a:gd name="adj1" fmla="val 50000"/>
            <a:gd name="adj2" fmla="val 35652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26</xdr:row>
      <xdr:rowOff>190500</xdr:rowOff>
    </xdr:from>
    <xdr:to>
      <xdr:col>4</xdr:col>
      <xdr:colOff>1054100</xdr:colOff>
      <xdr:row>28</xdr:row>
      <xdr:rowOff>79375</xdr:rowOff>
    </xdr:to>
    <xdr:sp macro="" textlink="">
      <xdr:nvSpPr>
        <xdr:cNvPr id="10" name="Text Box 12">
          <a:extLst>
            <a:ext uri="{FF2B5EF4-FFF2-40B4-BE49-F238E27FC236}">
              <a16:creationId xmlns:a16="http://schemas.microsoft.com/office/drawing/2014/main" id="{45F28F3C-A5C7-4860-8983-60AE75ED12AC}"/>
            </a:ext>
          </a:extLst>
        </xdr:cNvPr>
        <xdr:cNvSpPr txBox="1">
          <a:spLocks noChangeArrowheads="1"/>
        </xdr:cNvSpPr>
      </xdr:nvSpPr>
      <xdr:spPr bwMode="auto">
        <a:xfrm>
          <a:off x="3543300" y="7924800"/>
          <a:ext cx="1701800" cy="3613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BASIS / KADER = M7</a:t>
          </a:r>
          <a:endParaRPr lang="nl-NL"/>
        </a:p>
      </xdr:txBody>
    </xdr:sp>
    <xdr:clientData/>
  </xdr:twoCellAnchor>
  <xdr:twoCellAnchor>
    <xdr:from>
      <xdr:col>2</xdr:col>
      <xdr:colOff>241300</xdr:colOff>
      <xdr:row>30</xdr:row>
      <xdr:rowOff>50800</xdr:rowOff>
    </xdr:from>
    <xdr:to>
      <xdr:col>4</xdr:col>
      <xdr:colOff>911959</xdr:colOff>
      <xdr:row>35</xdr:row>
      <xdr:rowOff>41275</xdr:rowOff>
    </xdr:to>
    <xdr:sp macro="" textlink="">
      <xdr:nvSpPr>
        <xdr:cNvPr id="11" name="AutoShape 13">
          <a:extLst>
            <a:ext uri="{FF2B5EF4-FFF2-40B4-BE49-F238E27FC236}">
              <a16:creationId xmlns:a16="http://schemas.microsoft.com/office/drawing/2014/main" id="{610338A2-6994-402E-A35B-A55820DA7116}"/>
            </a:ext>
          </a:extLst>
        </xdr:cNvPr>
        <xdr:cNvSpPr>
          <a:spLocks noChangeArrowheads="1"/>
        </xdr:cNvSpPr>
      </xdr:nvSpPr>
      <xdr:spPr bwMode="auto">
        <a:xfrm>
          <a:off x="3517900" y="8691880"/>
          <a:ext cx="1585059" cy="1171575"/>
        </a:xfrm>
        <a:prstGeom prst="rightArrow">
          <a:avLst>
            <a:gd name="adj1" fmla="val 50000"/>
            <a:gd name="adj2" fmla="val 34691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31</xdr:row>
      <xdr:rowOff>123825</xdr:rowOff>
    </xdr:from>
    <xdr:to>
      <xdr:col>4</xdr:col>
      <xdr:colOff>803275</xdr:colOff>
      <xdr:row>33</xdr:row>
      <xdr:rowOff>209550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14D8B5B3-53E5-413A-BA5C-8C6D99CFE6E7}"/>
            </a:ext>
          </a:extLst>
        </xdr:cNvPr>
        <xdr:cNvSpPr txBox="1">
          <a:spLocks noChangeArrowheads="1"/>
        </xdr:cNvSpPr>
      </xdr:nvSpPr>
      <xdr:spPr bwMode="auto">
        <a:xfrm>
          <a:off x="3543300" y="9001125"/>
          <a:ext cx="1450975" cy="55816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PRO / </a:t>
          </a:r>
          <a:r>
            <a:rPr lang="nl-NL" sz="1100" b="0" i="0" u="none" strike="noStrike" baseline="0">
              <a:solidFill>
                <a:schemeClr val="tx1"/>
              </a:solidFill>
              <a:latin typeface="Comic Sans MS"/>
            </a:rPr>
            <a:t>BASIS</a:t>
          </a: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 = E6</a:t>
          </a:r>
          <a:endParaRPr lang="nl-NL"/>
        </a:p>
      </xdr:txBody>
    </xdr:sp>
    <xdr:clientData/>
  </xdr:twoCellAnchor>
  <xdr:twoCellAnchor>
    <xdr:from>
      <xdr:col>2</xdr:col>
      <xdr:colOff>236904</xdr:colOff>
      <xdr:row>6</xdr:row>
      <xdr:rowOff>47625</xdr:rowOff>
    </xdr:from>
    <xdr:to>
      <xdr:col>4</xdr:col>
      <xdr:colOff>910004</xdr:colOff>
      <xdr:row>10</xdr:row>
      <xdr:rowOff>190500</xdr:rowOff>
    </xdr:to>
    <xdr:sp macro="" textlink="">
      <xdr:nvSpPr>
        <xdr:cNvPr id="13" name="AutoShape 15">
          <a:extLst>
            <a:ext uri="{FF2B5EF4-FFF2-40B4-BE49-F238E27FC236}">
              <a16:creationId xmlns:a16="http://schemas.microsoft.com/office/drawing/2014/main" id="{68AD5F53-F298-47EB-9230-E5E3C0EC7C8E}"/>
            </a:ext>
          </a:extLst>
        </xdr:cNvPr>
        <xdr:cNvSpPr>
          <a:spLocks noChangeArrowheads="1"/>
        </xdr:cNvSpPr>
      </xdr:nvSpPr>
      <xdr:spPr bwMode="auto">
        <a:xfrm>
          <a:off x="3513504" y="3103245"/>
          <a:ext cx="1587500" cy="1087755"/>
        </a:xfrm>
        <a:prstGeom prst="rightArrow">
          <a:avLst>
            <a:gd name="adj1" fmla="val 50000"/>
            <a:gd name="adj2" fmla="val 38679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260350</xdr:colOff>
      <xdr:row>7</xdr:row>
      <xdr:rowOff>142875</xdr:rowOff>
    </xdr:from>
    <xdr:to>
      <xdr:col>4</xdr:col>
      <xdr:colOff>752475</xdr:colOff>
      <xdr:row>9</xdr:row>
      <xdr:rowOff>95250</xdr:rowOff>
    </xdr:to>
    <xdr:sp macro="" textlink="">
      <xdr:nvSpPr>
        <xdr:cNvPr id="14" name="Text Box 16">
          <a:extLst>
            <a:ext uri="{FF2B5EF4-FFF2-40B4-BE49-F238E27FC236}">
              <a16:creationId xmlns:a16="http://schemas.microsoft.com/office/drawing/2014/main" id="{69C109D2-437F-47C0-8707-0C0E52B88EC3}"/>
            </a:ext>
          </a:extLst>
        </xdr:cNvPr>
        <xdr:cNvSpPr txBox="1">
          <a:spLocks noChangeArrowheads="1"/>
        </xdr:cNvSpPr>
      </xdr:nvSpPr>
      <xdr:spPr bwMode="auto">
        <a:xfrm>
          <a:off x="3536950" y="3434715"/>
          <a:ext cx="1406525" cy="4248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VWO / GYM  = E8+</a:t>
          </a:r>
          <a:endParaRPr lang="nl-NL"/>
        </a:p>
      </xdr:txBody>
    </xdr:sp>
    <xdr:clientData/>
  </xdr:twoCellAnchor>
  <xdr:twoCellAnchor>
    <xdr:from>
      <xdr:col>5</xdr:col>
      <xdr:colOff>334108</xdr:colOff>
      <xdr:row>5</xdr:row>
      <xdr:rowOff>205155</xdr:rowOff>
    </xdr:from>
    <xdr:to>
      <xdr:col>6</xdr:col>
      <xdr:colOff>550008</xdr:colOff>
      <xdr:row>17</xdr:row>
      <xdr:rowOff>219808</xdr:rowOff>
    </xdr:to>
    <xdr:sp macro="" textlink="">
      <xdr:nvSpPr>
        <xdr:cNvPr id="15" name="PIJL-OMHOOG 20">
          <a:extLst>
            <a:ext uri="{FF2B5EF4-FFF2-40B4-BE49-F238E27FC236}">
              <a16:creationId xmlns:a16="http://schemas.microsoft.com/office/drawing/2014/main" id="{9FC68E11-A92E-4069-BD13-85909F789079}"/>
            </a:ext>
          </a:extLst>
        </xdr:cNvPr>
        <xdr:cNvSpPr/>
      </xdr:nvSpPr>
      <xdr:spPr bwMode="auto">
        <a:xfrm>
          <a:off x="5759548" y="3016935"/>
          <a:ext cx="795020" cy="2856913"/>
        </a:xfrm>
        <a:prstGeom prst="upArrow">
          <a:avLst/>
        </a:prstGeom>
        <a:gradFill>
          <a:gsLst>
            <a:gs pos="0">
              <a:srgbClr val="0066FF"/>
            </a:gs>
            <a:gs pos="100000">
              <a:srgbClr val="00206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>
              <a:solidFill>
                <a:schemeClr val="bg1"/>
              </a:solidFill>
              <a:latin typeface="Comic Sans MS" panose="030F0702030302020204" pitchFamily="66" charset="0"/>
            </a:rPr>
            <a:t>2F /</a:t>
          </a:r>
          <a:r>
            <a:rPr lang="nl-NL" sz="1200" baseline="0">
              <a:solidFill>
                <a:schemeClr val="bg1"/>
              </a:solidFill>
              <a:latin typeface="Comic Sans MS" panose="030F0702030302020204" pitchFamily="66" charset="0"/>
            </a:rPr>
            <a:t> 1S</a:t>
          </a:r>
          <a:endParaRPr lang="nl-NL" sz="1200">
            <a:solidFill>
              <a:schemeClr val="bg1"/>
            </a:solidFill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5</xdr:col>
      <xdr:colOff>332154</xdr:colOff>
      <xdr:row>16</xdr:row>
      <xdr:rowOff>14653</xdr:rowOff>
    </xdr:from>
    <xdr:to>
      <xdr:col>6</xdr:col>
      <xdr:colOff>548054</xdr:colOff>
      <xdr:row>30</xdr:row>
      <xdr:rowOff>73269</xdr:rowOff>
    </xdr:to>
    <xdr:sp macro="" textlink="">
      <xdr:nvSpPr>
        <xdr:cNvPr id="16" name="PIJL-OMHOOG 19">
          <a:extLst>
            <a:ext uri="{FF2B5EF4-FFF2-40B4-BE49-F238E27FC236}">
              <a16:creationId xmlns:a16="http://schemas.microsoft.com/office/drawing/2014/main" id="{32E5E644-E2DC-400B-86F1-5C01947B574F}"/>
            </a:ext>
          </a:extLst>
        </xdr:cNvPr>
        <xdr:cNvSpPr/>
      </xdr:nvSpPr>
      <xdr:spPr bwMode="auto">
        <a:xfrm>
          <a:off x="5757594" y="5432473"/>
          <a:ext cx="795020" cy="3281876"/>
        </a:xfrm>
        <a:prstGeom prst="upArrow">
          <a:avLst/>
        </a:prstGeom>
        <a:gradFill>
          <a:gsLst>
            <a:gs pos="83000">
              <a:srgbClr val="CCFFFF"/>
            </a:gs>
            <a:gs pos="53000">
              <a:srgbClr val="CCFFFF"/>
            </a:gs>
            <a:gs pos="0">
              <a:srgbClr val="00FF00"/>
            </a:gs>
            <a:gs pos="100000">
              <a:srgbClr val="0070C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 b="0">
              <a:latin typeface="Comic Sans MS" panose="030F0702030302020204" pitchFamily="66" charset="0"/>
            </a:rPr>
            <a:t>1F</a:t>
          </a:r>
        </a:p>
      </xdr:txBody>
    </xdr:sp>
    <xdr:clientData/>
  </xdr:twoCellAnchor>
  <xdr:twoCellAnchor>
    <xdr:from>
      <xdr:col>5</xdr:col>
      <xdr:colOff>317500</xdr:colOff>
      <xdr:row>28</xdr:row>
      <xdr:rowOff>165100</xdr:rowOff>
    </xdr:from>
    <xdr:to>
      <xdr:col>6</xdr:col>
      <xdr:colOff>533400</xdr:colOff>
      <xdr:row>40</xdr:row>
      <xdr:rowOff>249114</xdr:rowOff>
    </xdr:to>
    <xdr:sp macro="" textlink="">
      <xdr:nvSpPr>
        <xdr:cNvPr id="17" name="PIJL-OMHOOG 21">
          <a:extLst>
            <a:ext uri="{FF2B5EF4-FFF2-40B4-BE49-F238E27FC236}">
              <a16:creationId xmlns:a16="http://schemas.microsoft.com/office/drawing/2014/main" id="{82D17E30-40A3-415D-926B-5D5A1987E9DD}"/>
            </a:ext>
          </a:extLst>
        </xdr:cNvPr>
        <xdr:cNvSpPr/>
      </xdr:nvSpPr>
      <xdr:spPr bwMode="auto">
        <a:xfrm>
          <a:off x="5742940" y="8371840"/>
          <a:ext cx="795020" cy="2865314"/>
        </a:xfrm>
        <a:prstGeom prst="upArrow">
          <a:avLst/>
        </a:prstGeom>
        <a:gradFill>
          <a:gsLst>
            <a:gs pos="35000">
              <a:srgbClr val="FFFF99"/>
            </a:gs>
            <a:gs pos="0">
              <a:srgbClr val="FFFFCC"/>
            </a:gs>
            <a:gs pos="82000">
              <a:srgbClr val="FFFF99"/>
            </a:gs>
            <a:gs pos="100000">
              <a:srgbClr val="00FF0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>
              <a:latin typeface="Comic Sans MS" panose="030F0702030302020204" pitchFamily="66" charset="0"/>
            </a:rPr>
            <a:t>naar 1F - 2F - 1S</a:t>
          </a:r>
        </a:p>
      </xdr:txBody>
    </xdr:sp>
    <xdr:clientData/>
  </xdr:twoCellAnchor>
  <xdr:twoCellAnchor>
    <xdr:from>
      <xdr:col>7</xdr:col>
      <xdr:colOff>13239</xdr:colOff>
      <xdr:row>5</xdr:row>
      <xdr:rowOff>10309</xdr:rowOff>
    </xdr:from>
    <xdr:to>
      <xdr:col>34</xdr:col>
      <xdr:colOff>262322</xdr:colOff>
      <xdr:row>41</xdr:row>
      <xdr:rowOff>227449</xdr:rowOff>
    </xdr:to>
    <xdr:graphicFrame macro="">
      <xdr:nvGraphicFramePr>
        <xdr:cNvPr id="18" name="Grafiek 17">
          <a:extLst>
            <a:ext uri="{FF2B5EF4-FFF2-40B4-BE49-F238E27FC236}">
              <a16:creationId xmlns:a16="http://schemas.microsoft.com/office/drawing/2014/main" id="{BC2D4E4B-6FF6-4C61-835F-F512A5FDEE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1</xdr:row>
      <xdr:rowOff>26276</xdr:rowOff>
    </xdr:from>
    <xdr:to>
      <xdr:col>1</xdr:col>
      <xdr:colOff>879117</xdr:colOff>
      <xdr:row>2</xdr:row>
      <xdr:rowOff>665168</xdr:rowOff>
    </xdr:to>
    <xdr:sp macro="" textlink="">
      <xdr:nvSpPr>
        <xdr:cNvPr id="19" name="Rechthoek: afgeronde hoeken 1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D6D5BFF-46D9-4B80-8E80-AD2A7BD8EDCD}"/>
            </a:ext>
          </a:extLst>
        </xdr:cNvPr>
        <xdr:cNvSpPr/>
      </xdr:nvSpPr>
      <xdr:spPr>
        <a:xfrm>
          <a:off x="441960" y="1298816"/>
          <a:ext cx="879117" cy="875112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START</a:t>
          </a:r>
          <a:endParaRPr lang="nl-NL" sz="1100" b="1" i="0" u="none" strike="noStrike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</xdr:txBody>
    </xdr:sp>
    <xdr:clientData fPrintsWithSheet="0"/>
  </xdr:twoCellAnchor>
  <xdr:twoCellAnchor>
    <xdr:from>
      <xdr:col>1</xdr:col>
      <xdr:colOff>982969</xdr:colOff>
      <xdr:row>1</xdr:row>
      <xdr:rowOff>21508</xdr:rowOff>
    </xdr:from>
    <xdr:to>
      <xdr:col>1</xdr:col>
      <xdr:colOff>1863969</xdr:colOff>
      <xdr:row>2</xdr:row>
      <xdr:rowOff>660400</xdr:rowOff>
    </xdr:to>
    <xdr:sp macro="" textlink="">
      <xdr:nvSpPr>
        <xdr:cNvPr id="20" name="Rechthoek: afgeronde hoeken 1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7A7698D-C8FB-417E-910A-78514E70F671}"/>
            </a:ext>
          </a:extLst>
        </xdr:cNvPr>
        <xdr:cNvSpPr/>
      </xdr:nvSpPr>
      <xdr:spPr>
        <a:xfrm>
          <a:off x="1424929" y="1294048"/>
          <a:ext cx="881000" cy="875112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M3</a:t>
          </a:r>
          <a:endParaRPr lang="nl-NL" sz="1100" b="1" i="0" u="none" strike="noStrike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 fPrintsWithSheet="0"/>
  </xdr:twoCellAnchor>
  <xdr:twoCellAnchor>
    <xdr:from>
      <xdr:col>1</xdr:col>
      <xdr:colOff>1979717</xdr:colOff>
      <xdr:row>1</xdr:row>
      <xdr:rowOff>21508</xdr:rowOff>
    </xdr:from>
    <xdr:to>
      <xdr:col>2</xdr:col>
      <xdr:colOff>36147</xdr:colOff>
      <xdr:row>2</xdr:row>
      <xdr:rowOff>660400</xdr:rowOff>
    </xdr:to>
    <xdr:sp macro="" textlink="">
      <xdr:nvSpPr>
        <xdr:cNvPr id="21" name="Rechthoek: afgeronde hoeken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73690A2-8981-4089-99A4-D635813CE8F6}"/>
            </a:ext>
          </a:extLst>
        </xdr:cNvPr>
        <xdr:cNvSpPr/>
      </xdr:nvSpPr>
      <xdr:spPr>
        <a:xfrm>
          <a:off x="2421677" y="1294048"/>
          <a:ext cx="891070" cy="875112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E3</a:t>
          </a:r>
          <a:endParaRPr lang="nl-NL" sz="1100" b="1" i="0" u="none" strike="noStrike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 fPrintsWithSheet="0"/>
  </xdr:twoCellAnchor>
  <xdr:twoCellAnchor>
    <xdr:from>
      <xdr:col>0</xdr:col>
      <xdr:colOff>419100</xdr:colOff>
      <xdr:row>3</xdr:row>
      <xdr:rowOff>70338</xdr:rowOff>
    </xdr:from>
    <xdr:to>
      <xdr:col>2</xdr:col>
      <xdr:colOff>36147</xdr:colOff>
      <xdr:row>5</xdr:row>
      <xdr:rowOff>103112</xdr:rowOff>
    </xdr:to>
    <xdr:sp macro="" textlink="">
      <xdr:nvSpPr>
        <xdr:cNvPr id="22" name="Rechthoek: afgeronde hoeken 2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3D69B22-27EE-4DD5-9598-B366F5274237}"/>
            </a:ext>
          </a:extLst>
        </xdr:cNvPr>
        <xdr:cNvSpPr/>
      </xdr:nvSpPr>
      <xdr:spPr>
        <a:xfrm>
          <a:off x="419100" y="2280138"/>
          <a:ext cx="2893647" cy="634754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KINDGESPREK</a:t>
          </a:r>
          <a:endParaRPr lang="nl-NL" sz="1100" b="1" i="0" u="none" strike="noStrike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 fPrintsWithSheet="0"/>
  </xdr:twoCellAnchor>
  <xdr:twoCellAnchor>
    <xdr:from>
      <xdr:col>3</xdr:col>
      <xdr:colOff>15240</xdr:colOff>
      <xdr:row>65</xdr:row>
      <xdr:rowOff>124460</xdr:rowOff>
    </xdr:from>
    <xdr:to>
      <xdr:col>12</xdr:col>
      <xdr:colOff>27940</xdr:colOff>
      <xdr:row>92</xdr:row>
      <xdr:rowOff>137160</xdr:rowOff>
    </xdr:to>
    <xdr:sp macro="" textlink="" fLocksText="0">
      <xdr:nvSpPr>
        <xdr:cNvPr id="23" name="Tekstvak 22">
          <a:extLst>
            <a:ext uri="{FF2B5EF4-FFF2-40B4-BE49-F238E27FC236}">
              <a16:creationId xmlns:a16="http://schemas.microsoft.com/office/drawing/2014/main" id="{850E2557-5DCF-41FA-9045-0A6885E881C7}"/>
            </a:ext>
          </a:extLst>
        </xdr:cNvPr>
        <xdr:cNvSpPr txBox="1"/>
      </xdr:nvSpPr>
      <xdr:spPr>
        <a:xfrm>
          <a:off x="3566160" y="25537160"/>
          <a:ext cx="6543040" cy="8928100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000">
            <a:latin typeface="+mn-lt"/>
          </a:endParaRPr>
        </a:p>
      </xdr:txBody>
    </xdr:sp>
    <xdr:clientData/>
  </xdr:twoCellAnchor>
  <xdr:twoCellAnchor>
    <xdr:from>
      <xdr:col>2</xdr:col>
      <xdr:colOff>76200</xdr:colOff>
      <xdr:row>46</xdr:row>
      <xdr:rowOff>1346200</xdr:rowOff>
    </xdr:from>
    <xdr:to>
      <xdr:col>12</xdr:col>
      <xdr:colOff>152400</xdr:colOff>
      <xdr:row>93</xdr:row>
      <xdr:rowOff>45720</xdr:rowOff>
    </xdr:to>
    <xdr:sp macro="" textlink="">
      <xdr:nvSpPr>
        <xdr:cNvPr id="24" name="Rechthoek: afgeronde hoeken 23">
          <a:extLst>
            <a:ext uri="{FF2B5EF4-FFF2-40B4-BE49-F238E27FC236}">
              <a16:creationId xmlns:a16="http://schemas.microsoft.com/office/drawing/2014/main" id="{61F764B8-09CF-45B4-9179-1BC4EE9B6483}"/>
            </a:ext>
          </a:extLst>
        </xdr:cNvPr>
        <xdr:cNvSpPr/>
      </xdr:nvSpPr>
      <xdr:spPr>
        <a:xfrm>
          <a:off x="3352800" y="15687040"/>
          <a:ext cx="6880860" cy="18930620"/>
        </a:xfrm>
        <a:prstGeom prst="roundRect">
          <a:avLst>
            <a:gd name="adj" fmla="val 2178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12</xdr:col>
      <xdr:colOff>381000</xdr:colOff>
      <xdr:row>46</xdr:row>
      <xdr:rowOff>1295400</xdr:rowOff>
    </xdr:from>
    <xdr:to>
      <xdr:col>23</xdr:col>
      <xdr:colOff>127000</xdr:colOff>
      <xdr:row>93</xdr:row>
      <xdr:rowOff>38100</xdr:rowOff>
    </xdr:to>
    <xdr:sp macro="" textlink="">
      <xdr:nvSpPr>
        <xdr:cNvPr id="25" name="Rechthoek: afgeronde hoeken 24">
          <a:extLst>
            <a:ext uri="{FF2B5EF4-FFF2-40B4-BE49-F238E27FC236}">
              <a16:creationId xmlns:a16="http://schemas.microsoft.com/office/drawing/2014/main" id="{F92D4102-3F19-4CE7-B531-0D4F33B09E9F}"/>
            </a:ext>
          </a:extLst>
        </xdr:cNvPr>
        <xdr:cNvSpPr/>
      </xdr:nvSpPr>
      <xdr:spPr>
        <a:xfrm>
          <a:off x="10462260" y="15636240"/>
          <a:ext cx="6954520" cy="18973800"/>
        </a:xfrm>
        <a:prstGeom prst="roundRect">
          <a:avLst>
            <a:gd name="adj" fmla="val 3800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23</xdr:col>
      <xdr:colOff>411480</xdr:colOff>
      <xdr:row>46</xdr:row>
      <xdr:rowOff>1295400</xdr:rowOff>
    </xdr:from>
    <xdr:to>
      <xdr:col>34</xdr:col>
      <xdr:colOff>304800</xdr:colOff>
      <xdr:row>93</xdr:row>
      <xdr:rowOff>50800</xdr:rowOff>
    </xdr:to>
    <xdr:sp macro="" textlink="">
      <xdr:nvSpPr>
        <xdr:cNvPr id="26" name="Rechthoek: afgeronde hoeken 25">
          <a:extLst>
            <a:ext uri="{FF2B5EF4-FFF2-40B4-BE49-F238E27FC236}">
              <a16:creationId xmlns:a16="http://schemas.microsoft.com/office/drawing/2014/main" id="{EF407AFE-4AB7-4E86-9BD7-D1157BFBEBA5}"/>
            </a:ext>
          </a:extLst>
        </xdr:cNvPr>
        <xdr:cNvSpPr/>
      </xdr:nvSpPr>
      <xdr:spPr>
        <a:xfrm>
          <a:off x="17701260" y="15636240"/>
          <a:ext cx="7018020" cy="18986500"/>
        </a:xfrm>
        <a:prstGeom prst="roundRect">
          <a:avLst>
            <a:gd name="adj" fmla="val 2516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12</xdr:col>
      <xdr:colOff>469900</xdr:colOff>
      <xdr:row>65</xdr:row>
      <xdr:rowOff>127000</xdr:rowOff>
    </xdr:from>
    <xdr:to>
      <xdr:col>23</xdr:col>
      <xdr:colOff>63500</xdr:colOff>
      <xdr:row>92</xdr:row>
      <xdr:rowOff>139700</xdr:rowOff>
    </xdr:to>
    <xdr:sp macro="" textlink="" fLocksText="0">
      <xdr:nvSpPr>
        <xdr:cNvPr id="27" name="Tekstvak 26">
          <a:extLst>
            <a:ext uri="{FF2B5EF4-FFF2-40B4-BE49-F238E27FC236}">
              <a16:creationId xmlns:a16="http://schemas.microsoft.com/office/drawing/2014/main" id="{31007C11-3F8C-4349-B481-3A7F932C9316}"/>
            </a:ext>
          </a:extLst>
        </xdr:cNvPr>
        <xdr:cNvSpPr txBox="1"/>
      </xdr:nvSpPr>
      <xdr:spPr>
        <a:xfrm>
          <a:off x="10551160" y="25539700"/>
          <a:ext cx="6802120" cy="8928100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000">
            <a:latin typeface="+mn-lt"/>
          </a:endParaRPr>
        </a:p>
      </xdr:txBody>
    </xdr:sp>
    <xdr:clientData/>
  </xdr:twoCellAnchor>
  <xdr:twoCellAnchor>
    <xdr:from>
      <xdr:col>23</xdr:col>
      <xdr:colOff>546100</xdr:colOff>
      <xdr:row>65</xdr:row>
      <xdr:rowOff>139700</xdr:rowOff>
    </xdr:from>
    <xdr:to>
      <xdr:col>34</xdr:col>
      <xdr:colOff>127000</xdr:colOff>
      <xdr:row>92</xdr:row>
      <xdr:rowOff>152400</xdr:rowOff>
    </xdr:to>
    <xdr:sp macro="" textlink="" fLocksText="0">
      <xdr:nvSpPr>
        <xdr:cNvPr id="28" name="Tekstvak 27">
          <a:extLst>
            <a:ext uri="{FF2B5EF4-FFF2-40B4-BE49-F238E27FC236}">
              <a16:creationId xmlns:a16="http://schemas.microsoft.com/office/drawing/2014/main" id="{E735475F-8967-41A5-A0D6-E8EA1473EB5E}"/>
            </a:ext>
          </a:extLst>
        </xdr:cNvPr>
        <xdr:cNvSpPr txBox="1"/>
      </xdr:nvSpPr>
      <xdr:spPr>
        <a:xfrm>
          <a:off x="17835880" y="25552400"/>
          <a:ext cx="6743700" cy="8928100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000">
            <a:latin typeface="+mn-lt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floreantscholen-my.sharepoint.com/personal/harrie_meinen_floreantscholen_nl/Documents/Documenten/CAZEMIER%20-%20DOCUMENTEN%20-%20HARRIE/KINDGESPREKSPLAN/KINDGESPREKSPLAN%20-%20NIEUW.xlsx" TargetMode="External"/><Relationship Id="rId1" Type="http://schemas.openxmlformats.org/officeDocument/2006/relationships/externalLinkPath" Target="https://floreantscholen-my.sharepoint.com/personal/harrie_meinen_floreantscholen_nl/Documents/Documenten/CAZEMIER%20-%20DOCUMENTEN%20-%20HARRIE/KINDGESPREKSPLAN/KINDGESPREKSPLAN%20-%20NIEUW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eerrendement"/>
      <sheetName val="schoolweging"/>
      <sheetName val="de indicatoren"/>
      <sheetName val="START"/>
      <sheetName val="Middentoets"/>
      <sheetName val="Eindtoets"/>
      <sheetName val="Leerlingenoverzicht"/>
      <sheetName val="KINDGESPREK (2)"/>
      <sheetName val="KINDGESPREK (3)"/>
      <sheetName val="KINDGESPREK (4)"/>
      <sheetName val="KINDGESPREK (5)"/>
      <sheetName val="KINDGESPREK (6)"/>
      <sheetName val="KINDGESPREK (7)"/>
      <sheetName val="KINDGESPREK (8)"/>
      <sheetName val="KINDGESPREK (9)"/>
      <sheetName val="KINDGESPREK (10)"/>
      <sheetName val="KINDGESPREK (11)"/>
      <sheetName val="KINDGESPREK (12)"/>
      <sheetName val="KINDGESPREK (13)"/>
      <sheetName val="KINDGESPREK (14)"/>
      <sheetName val="KINDGESPREK (15)"/>
      <sheetName val="KINDGESPREK (16)"/>
      <sheetName val="KINDGESPREK (17)"/>
      <sheetName val="KINDGESPREK (18)"/>
      <sheetName val="KINDGESPREK (19)"/>
      <sheetName val="KINDGESPREK (20)"/>
      <sheetName val="KINDGESPREK (21)"/>
      <sheetName val="KINDGESPREK (22)"/>
      <sheetName val="KINDGESPREK (23)"/>
      <sheetName val="KINDGESPREK (24)"/>
      <sheetName val="KINDGESPREK (25)"/>
      <sheetName val="KINDGESPREK (26)"/>
      <sheetName val="KINDGESPREK (27)"/>
      <sheetName val="KINDGESPREK (28)"/>
      <sheetName val="KINDGESPREK (29)"/>
      <sheetName val="KINDGESPREK (30)"/>
      <sheetName val="KINDGESPREK (31)"/>
      <sheetName val="KINDGESPREK (32)"/>
      <sheetName val="KINDGESPREK (33)"/>
      <sheetName val="KINDGESPREK (34)"/>
      <sheetName val="KINDGESPREK (35)"/>
      <sheetName val="KINDGESPREK (36)"/>
      <sheetName val="KINDGESPREK"/>
      <sheetName val="OPP (2)"/>
      <sheetName val="OPP (3)"/>
      <sheetName val="OPP (4)"/>
      <sheetName val="OPP (5)"/>
      <sheetName val="OPP (6)"/>
      <sheetName val="OPP (7)"/>
      <sheetName val="OPP (8)"/>
      <sheetName val="OPP (9)"/>
      <sheetName val="OPP (10)"/>
      <sheetName val="OPP (11)"/>
      <sheetName val="OPP (12)"/>
      <sheetName val="OPP (13)"/>
      <sheetName val="OPP (14)"/>
      <sheetName val="OPP (15)"/>
      <sheetName val="OPP (16)"/>
      <sheetName val="OPP (17)"/>
      <sheetName val="OPP (18)"/>
      <sheetName val="OPP (19)"/>
      <sheetName val="OPP (20)"/>
      <sheetName val="OPP (21)"/>
      <sheetName val="OPP (22)"/>
      <sheetName val="OPP (23)"/>
      <sheetName val="OPP (24)"/>
      <sheetName val="OPP (25)"/>
      <sheetName val="OPP (26)"/>
      <sheetName val="OPP (27)"/>
      <sheetName val="OPP (28)"/>
      <sheetName val="OPP (29)"/>
      <sheetName val="OPP (30)"/>
      <sheetName val="OPP (31)"/>
      <sheetName val="OPP (32)"/>
      <sheetName val="OPP (33)"/>
      <sheetName val="OPP (34)"/>
      <sheetName val="OPP (35)"/>
      <sheetName val="OPP (36)"/>
      <sheetName val="OPP"/>
      <sheetName val="DOORGAANDE LIJN"/>
      <sheetName val="BASIS"/>
      <sheetName val="INTENSIEF"/>
      <sheetName val="VERRIJKT"/>
    </sheetNames>
    <sheetDataSet>
      <sheetData sheetId="0"/>
      <sheetData sheetId="1"/>
      <sheetData sheetId="2"/>
      <sheetData sheetId="3"/>
      <sheetData sheetId="4">
        <row r="2">
          <cell r="AY2">
            <v>0.435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</sheetDataSet>
  </externalBook>
</externalLink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4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5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6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7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8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9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Relationship Id="rId4" Type="http://schemas.openxmlformats.org/officeDocument/2006/relationships/comments" Target="../comments10.xm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Relationship Id="rId4" Type="http://schemas.openxmlformats.org/officeDocument/2006/relationships/comments" Target="../comments11.xm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Relationship Id="rId4" Type="http://schemas.openxmlformats.org/officeDocument/2006/relationships/comments" Target="../comments12.xml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Relationship Id="rId4" Type="http://schemas.openxmlformats.org/officeDocument/2006/relationships/comments" Target="../comments13.xm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Relationship Id="rId4" Type="http://schemas.openxmlformats.org/officeDocument/2006/relationships/comments" Target="../comments14.xml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Relationship Id="rId4" Type="http://schemas.openxmlformats.org/officeDocument/2006/relationships/comments" Target="../comments15.xm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20050-FB3F-4251-A69E-C31D0549EB80}">
  <sheetPr codeName="Blad1">
    <tabColor rgb="FFCCCCFF"/>
  </sheetPr>
  <dimension ref="M2"/>
  <sheetViews>
    <sheetView showGridLines="0" showRowColHeaders="0" workbookViewId="0"/>
  </sheetViews>
  <sheetFormatPr defaultRowHeight="13.2" x14ac:dyDescent="0.25"/>
  <sheetData>
    <row r="2" spans="13:13" x14ac:dyDescent="0.25">
      <c r="M2" t="e" vm="1">
        <v>#VALUE!</v>
      </c>
    </row>
  </sheetData>
  <sheetProtection sheet="1" objects="1" scenarios="1"/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33EF0-44B4-4DC4-8C1F-70A0BE5666E4}">
  <sheetPr>
    <tabColor rgb="FF0070C0"/>
  </sheetPr>
  <dimension ref="B1:DM138"/>
  <sheetViews>
    <sheetView showGridLines="0" showRowColHeaders="0" zoomScale="50" zoomScaleNormal="50" zoomScaleSheetLayoutView="50" workbookViewId="0"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9.33203125" defaultRowHeight="19.2" x14ac:dyDescent="0.45"/>
  <cols>
    <col min="1" max="1" width="9.33203125" style="182"/>
    <col min="2" max="2" width="6.33203125" style="240" bestFit="1" customWidth="1"/>
    <col min="3" max="3" width="50.6640625" style="244" customWidth="1"/>
    <col min="4" max="4" width="4" style="182" customWidth="1"/>
    <col min="5" max="30" width="8.6640625" style="182" customWidth="1"/>
    <col min="31" max="16384" width="9.33203125" style="182"/>
  </cols>
  <sheetData>
    <row r="1" spans="2:46" x14ac:dyDescent="0.45">
      <c r="F1" s="370" t="s">
        <v>207</v>
      </c>
      <c r="G1" s="370"/>
      <c r="H1" s="370"/>
      <c r="I1" s="370"/>
      <c r="J1" s="370"/>
      <c r="K1" s="370"/>
      <c r="L1" s="370"/>
      <c r="M1" s="370"/>
      <c r="N1" s="370"/>
      <c r="O1" s="370"/>
      <c r="P1" s="370"/>
      <c r="Q1" s="370"/>
      <c r="R1" s="370"/>
      <c r="S1" s="370"/>
      <c r="T1" s="370"/>
      <c r="U1" s="370"/>
      <c r="V1" s="370"/>
      <c r="W1" s="370"/>
      <c r="X1" s="370"/>
      <c r="Y1" s="370"/>
      <c r="Z1" s="370"/>
      <c r="AA1" s="370"/>
      <c r="AB1" s="370"/>
      <c r="AC1" s="370"/>
      <c r="AD1" s="370"/>
      <c r="AE1" s="370"/>
      <c r="AF1" s="370"/>
      <c r="AG1" s="370"/>
      <c r="AH1" s="370"/>
      <c r="AI1" s="370"/>
      <c r="AJ1" s="370"/>
      <c r="AK1" s="370"/>
      <c r="AL1" s="370"/>
      <c r="AM1" s="370"/>
      <c r="AN1" s="370"/>
      <c r="AO1" s="370"/>
    </row>
    <row r="2" spans="2:46" ht="79.95" customHeight="1" x14ac:dyDescent="0.45">
      <c r="F2" s="371"/>
      <c r="G2" s="371"/>
      <c r="H2" s="371"/>
      <c r="I2" s="371"/>
      <c r="J2" s="371"/>
      <c r="K2" s="371"/>
      <c r="L2" s="371"/>
      <c r="M2" s="371"/>
      <c r="N2" s="371"/>
      <c r="O2" s="371"/>
      <c r="P2" s="371"/>
      <c r="Q2" s="371"/>
      <c r="R2" s="371"/>
      <c r="S2" s="371"/>
      <c r="T2" s="371"/>
      <c r="U2" s="371"/>
      <c r="V2" s="371"/>
      <c r="W2" s="371"/>
      <c r="X2" s="371"/>
      <c r="Y2" s="371"/>
      <c r="Z2" s="371"/>
      <c r="AA2" s="371"/>
      <c r="AB2" s="371"/>
      <c r="AC2" s="371"/>
      <c r="AD2" s="371"/>
      <c r="AE2" s="371"/>
      <c r="AF2" s="371"/>
      <c r="AG2" s="371"/>
      <c r="AH2" s="371"/>
      <c r="AI2" s="371"/>
      <c r="AJ2" s="371"/>
      <c r="AK2" s="371"/>
      <c r="AL2" s="371"/>
      <c r="AM2" s="371"/>
      <c r="AN2" s="371"/>
      <c r="AO2" s="371"/>
    </row>
    <row r="3" spans="2:46" s="225" customFormat="1" ht="72" x14ac:dyDescent="1.6">
      <c r="B3" s="239"/>
      <c r="C3" s="239"/>
      <c r="E3" s="226"/>
      <c r="F3" s="372">
        <v>2</v>
      </c>
      <c r="G3" s="372"/>
      <c r="H3" s="373" t="str">
        <f>VLOOKUP($F$3,'M3'!A18:B53,2)</f>
        <v>leerling 2</v>
      </c>
      <c r="I3" s="374"/>
      <c r="J3" s="374"/>
      <c r="K3" s="374"/>
      <c r="L3" s="374"/>
      <c r="M3" s="374"/>
      <c r="N3" s="374"/>
      <c r="O3" s="374"/>
      <c r="P3" s="374"/>
      <c r="Q3" s="374"/>
      <c r="R3" s="374"/>
      <c r="S3" s="374"/>
      <c r="T3" s="374"/>
      <c r="U3" s="374"/>
      <c r="V3" s="374"/>
      <c r="W3" s="374"/>
      <c r="X3" s="374"/>
      <c r="Y3" s="374"/>
      <c r="Z3" s="374"/>
      <c r="AA3" s="374"/>
      <c r="AB3" s="374"/>
      <c r="AC3" s="374"/>
      <c r="AD3" s="374"/>
      <c r="AE3" s="374"/>
      <c r="AF3" s="374"/>
      <c r="AG3" s="374"/>
      <c r="AH3" s="375"/>
      <c r="AI3" s="376" t="s">
        <v>124</v>
      </c>
      <c r="AJ3" s="377"/>
      <c r="AK3" s="377"/>
      <c r="AL3" s="378">
        <f>'M3'!$D$2</f>
        <v>3</v>
      </c>
      <c r="AM3" s="378"/>
      <c r="AN3" s="378" t="str">
        <f>'M3'!$E$2</f>
        <v>*</v>
      </c>
      <c r="AO3" s="379"/>
      <c r="AQ3" s="236"/>
      <c r="AS3" s="235"/>
      <c r="AT3" s="235"/>
    </row>
    <row r="4" spans="2:46" ht="88.2" customHeight="1" x14ac:dyDescent="0.45">
      <c r="C4" s="241"/>
    </row>
    <row r="5" spans="2:46" ht="19.5" customHeight="1" x14ac:dyDescent="0.45">
      <c r="B5" s="242">
        <v>1</v>
      </c>
      <c r="C5" s="243" t="str">
        <f>'M3'!B18</f>
        <v>leerling 1</v>
      </c>
    </row>
    <row r="6" spans="2:46" ht="18.600000000000001" x14ac:dyDescent="0.45">
      <c r="B6" s="242">
        <v>2</v>
      </c>
      <c r="C6" s="243" t="str">
        <f>'M3'!B19</f>
        <v>leerling 2</v>
      </c>
    </row>
    <row r="7" spans="2:46" ht="18.600000000000001" x14ac:dyDescent="0.45">
      <c r="B7" s="242">
        <v>3</v>
      </c>
      <c r="C7" s="243" t="str">
        <f>'M3'!B20</f>
        <v>leerling 3</v>
      </c>
    </row>
    <row r="8" spans="2:46" ht="18.600000000000001" x14ac:dyDescent="0.45">
      <c r="B8" s="242">
        <v>4</v>
      </c>
      <c r="C8" s="243" t="str">
        <f>'M3'!B21</f>
        <v>leerling 4</v>
      </c>
      <c r="F8" s="186"/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</row>
    <row r="9" spans="2:46" ht="18.600000000000001" x14ac:dyDescent="0.45">
      <c r="B9" s="242">
        <v>5</v>
      </c>
      <c r="C9" s="243" t="str">
        <f>'M3'!B22</f>
        <v>leerling 5</v>
      </c>
      <c r="F9" s="186"/>
      <c r="G9" s="186"/>
      <c r="H9" s="186"/>
      <c r="I9" s="186"/>
      <c r="J9" s="186"/>
      <c r="K9" s="186"/>
      <c r="L9" s="186"/>
      <c r="M9" s="186"/>
      <c r="N9" s="186"/>
      <c r="O9" s="186"/>
      <c r="P9" s="186"/>
      <c r="Q9" s="186"/>
      <c r="R9" s="186"/>
      <c r="S9" s="186"/>
      <c r="T9" s="186"/>
      <c r="U9" s="186"/>
      <c r="V9" s="186"/>
    </row>
    <row r="10" spans="2:46" ht="18.600000000000001" x14ac:dyDescent="0.45">
      <c r="B10" s="242">
        <v>6</v>
      </c>
      <c r="C10" s="243" t="str">
        <f>'M3'!B23</f>
        <v>leerling 6</v>
      </c>
      <c r="F10" s="186"/>
      <c r="G10" s="186"/>
      <c r="H10" s="186"/>
      <c r="I10" s="186"/>
      <c r="J10" s="186"/>
      <c r="K10" s="186"/>
      <c r="L10" s="186"/>
      <c r="M10" s="186"/>
      <c r="N10" s="186"/>
      <c r="O10" s="186"/>
      <c r="P10" s="186"/>
      <c r="Q10" s="186"/>
      <c r="R10" s="186"/>
      <c r="S10" s="186"/>
      <c r="T10" s="186"/>
      <c r="U10" s="186"/>
      <c r="V10" s="186"/>
    </row>
    <row r="11" spans="2:46" ht="18.600000000000001" x14ac:dyDescent="0.45">
      <c r="B11" s="242">
        <v>7</v>
      </c>
      <c r="C11" s="243" t="str">
        <f>'M3'!B24</f>
        <v>leerling 7</v>
      </c>
      <c r="F11" s="186"/>
      <c r="G11" s="186"/>
      <c r="H11" s="186"/>
      <c r="I11" s="186"/>
      <c r="J11" s="186"/>
      <c r="K11" s="186"/>
      <c r="L11" s="186"/>
      <c r="M11" s="186"/>
      <c r="N11" s="186"/>
      <c r="O11" s="186"/>
      <c r="P11" s="186"/>
      <c r="Q11" s="186"/>
      <c r="R11" s="186"/>
      <c r="S11" s="186"/>
      <c r="T11" s="186"/>
      <c r="U11" s="186"/>
      <c r="V11" s="186"/>
    </row>
    <row r="12" spans="2:46" ht="18.600000000000001" x14ac:dyDescent="0.45">
      <c r="B12" s="242">
        <v>8</v>
      </c>
      <c r="C12" s="243" t="str">
        <f>'M3'!B25</f>
        <v>leerling 8</v>
      </c>
      <c r="F12" s="186"/>
      <c r="G12" s="186"/>
      <c r="H12" s="186"/>
      <c r="I12" s="186"/>
      <c r="J12" s="186"/>
      <c r="K12" s="186"/>
      <c r="L12" s="186"/>
      <c r="M12" s="186"/>
      <c r="N12" s="186"/>
      <c r="O12" s="186"/>
      <c r="P12" s="186"/>
      <c r="Q12" s="186"/>
      <c r="R12" s="186"/>
      <c r="S12" s="186"/>
      <c r="T12" s="186"/>
      <c r="U12" s="186"/>
      <c r="V12" s="186"/>
    </row>
    <row r="13" spans="2:46" ht="18.600000000000001" x14ac:dyDescent="0.45">
      <c r="B13" s="242">
        <v>9</v>
      </c>
      <c r="C13" s="243" t="str">
        <f>'M3'!B26</f>
        <v>leerling 9</v>
      </c>
      <c r="F13" s="186"/>
      <c r="G13" s="186"/>
      <c r="H13" s="186"/>
      <c r="I13" s="192" t="s">
        <v>125</v>
      </c>
      <c r="J13" s="192" t="s">
        <v>126</v>
      </c>
      <c r="K13" s="197" t="s">
        <v>127</v>
      </c>
      <c r="L13" s="197" t="s">
        <v>128</v>
      </c>
      <c r="M13" s="198" t="s">
        <v>129</v>
      </c>
      <c r="N13" s="198" t="s">
        <v>130</v>
      </c>
      <c r="O13" s="193" t="s">
        <v>131</v>
      </c>
      <c r="P13" s="193" t="s">
        <v>132</v>
      </c>
      <c r="Q13" s="199" t="s">
        <v>133</v>
      </c>
      <c r="R13" s="199" t="s">
        <v>134</v>
      </c>
      <c r="S13" s="194" t="s">
        <v>135</v>
      </c>
      <c r="T13" s="194" t="s">
        <v>136</v>
      </c>
      <c r="U13" s="200" t="s">
        <v>137</v>
      </c>
      <c r="V13" s="201" t="s">
        <v>138</v>
      </c>
      <c r="W13" s="205" t="s">
        <v>139</v>
      </c>
      <c r="X13" s="271" t="s">
        <v>140</v>
      </c>
      <c r="Y13" s="271" t="s">
        <v>173</v>
      </c>
      <c r="Z13" s="207" t="s">
        <v>141</v>
      </c>
      <c r="AA13" s="208" t="s">
        <v>142</v>
      </c>
      <c r="AB13" s="208" t="s">
        <v>142</v>
      </c>
      <c r="AC13" s="183"/>
    </row>
    <row r="14" spans="2:46" ht="18.600000000000001" x14ac:dyDescent="0.45">
      <c r="B14" s="242">
        <v>10</v>
      </c>
      <c r="C14" s="243" t="str">
        <f>'M3'!B27</f>
        <v>leerling 10</v>
      </c>
      <c r="F14" s="189"/>
      <c r="G14" s="189"/>
      <c r="H14" s="189"/>
      <c r="I14" s="195" t="str">
        <f t="shared" ref="I14:V14" si="0">IF(I15="E",1,IF(I15="D",2,IF(I15="C",3,IF(I15="B",4,IF(I15="A",5,IF(I15=5,1,IF(I15=4,2,IF(I15=3,3,IF(I15=2,4,IF(I15=1,5,IF(I15=0,"")))))))))))</f>
        <v/>
      </c>
      <c r="J14" s="195" t="str">
        <f t="shared" si="0"/>
        <v/>
      </c>
      <c r="K14" s="195" t="str">
        <f t="shared" si="0"/>
        <v/>
      </c>
      <c r="L14" s="195" t="str">
        <f t="shared" si="0"/>
        <v/>
      </c>
      <c r="M14" s="195" t="str">
        <f t="shared" si="0"/>
        <v/>
      </c>
      <c r="N14" s="195" t="str">
        <f t="shared" si="0"/>
        <v/>
      </c>
      <c r="O14" s="195" t="str">
        <f t="shared" si="0"/>
        <v/>
      </c>
      <c r="P14" s="195" t="str">
        <f t="shared" si="0"/>
        <v/>
      </c>
      <c r="Q14" s="195" t="str">
        <f t="shared" si="0"/>
        <v/>
      </c>
      <c r="R14" s="195" t="str">
        <f t="shared" si="0"/>
        <v/>
      </c>
      <c r="S14" s="195" t="str">
        <f t="shared" si="0"/>
        <v/>
      </c>
      <c r="T14" s="195" t="str">
        <f t="shared" si="0"/>
        <v/>
      </c>
      <c r="U14" s="195"/>
      <c r="V14" s="195" t="str">
        <f t="shared" si="0"/>
        <v/>
      </c>
      <c r="W14" s="195"/>
      <c r="X14" s="195" t="str">
        <f>IF(X15="E",1,IF(X15="D",2,IF(X15="C",3,IF(X15="B",4,IF(X15="A",5,IF(X15=0,"",IF(X15&lt;3,1,IF(X15&lt;5,2,IF(X15&lt;7,3,IF(X15&lt;9,4,IF(X15&lt;11,5,IF(X15=0,""))))))))))))</f>
        <v/>
      </c>
      <c r="Y14" s="195"/>
      <c r="Z14" s="195">
        <f>[1]Middentoets!$AY$2*5</f>
        <v>2.1749999999999998</v>
      </c>
      <c r="AA14" s="196"/>
      <c r="AB14" s="196"/>
      <c r="AC14" s="227"/>
      <c r="AD14" s="227"/>
      <c r="AE14" s="228"/>
    </row>
    <row r="15" spans="2:46" ht="18.600000000000001" x14ac:dyDescent="0.45">
      <c r="B15" s="242">
        <v>11</v>
      </c>
      <c r="C15" s="243" t="str">
        <f>'M3'!B28</f>
        <v>leerling 11</v>
      </c>
      <c r="I15" s="195">
        <f>VLOOKUP($F$3,'M3'!$A$18:$M$53,8)</f>
        <v>0</v>
      </c>
      <c r="J15" s="195">
        <f>VLOOKUP($F$3,'E3'!$A$18:$M$53,8)</f>
        <v>0</v>
      </c>
      <c r="K15" s="195">
        <f>VLOOKUP($F$3,'M3'!$A$18:$M$53,9)</f>
        <v>0</v>
      </c>
      <c r="L15" s="195">
        <f>VLOOKUP($F$3,'E3'!$A$18:$M$53,9)</f>
        <v>0</v>
      </c>
      <c r="M15" s="195">
        <f>VLOOKUP($F$3,'M3'!$A$18:$M$53,10)</f>
        <v>0</v>
      </c>
      <c r="N15" s="195">
        <f>VLOOKUP($F$3,'E3'!$A$18:$M$53,10)</f>
        <v>0</v>
      </c>
      <c r="O15" s="195">
        <f>VLOOKUP($F$3,'M3'!$A$18:$M$53,11)</f>
        <v>0</v>
      </c>
      <c r="P15" s="195">
        <f>VLOOKUP($F$3,'E3'!$A$18:$M$53,11)</f>
        <v>0</v>
      </c>
      <c r="Q15" s="195">
        <f>VLOOKUP($F$3,'M3'!$A$18:$M$53,12)</f>
        <v>0</v>
      </c>
      <c r="R15" s="195">
        <f>VLOOKUP($F$3,'E3'!$A$18:$M$53,12)</f>
        <v>0</v>
      </c>
      <c r="S15" s="195">
        <f>VLOOKUP($F$3,'M3'!$A$18:$M$53,13)</f>
        <v>0</v>
      </c>
      <c r="T15" s="195">
        <f>VLOOKUP($F$3,'E3'!$A$18:$M$53,13)</f>
        <v>0</v>
      </c>
      <c r="U15" s="195">
        <f>VLOOKUP($F$3,'M3'!$A$18:$M$53,12)</f>
        <v>0</v>
      </c>
      <c r="V15" s="195">
        <f>VLOOKUP($F$3,'M3'!$A$18:$M$53,4)</f>
        <v>0</v>
      </c>
      <c r="W15" s="195">
        <f>VLOOKUP($F$3,'M3'!$A$18:$M$53,3)</f>
        <v>0</v>
      </c>
      <c r="X15" s="195">
        <f>VLOOKUP($F$3,'M3'!$A$18:$M$53,3)</f>
        <v>0</v>
      </c>
      <c r="Y15" s="195"/>
      <c r="Z15" s="195">
        <f>Z14</f>
        <v>2.1749999999999998</v>
      </c>
      <c r="AA15" s="231"/>
      <c r="AB15" s="231"/>
      <c r="AC15" s="183"/>
      <c r="AD15" s="183"/>
    </row>
    <row r="16" spans="2:46" ht="18.600000000000001" x14ac:dyDescent="0.45">
      <c r="B16" s="242">
        <v>12</v>
      </c>
      <c r="C16" s="243">
        <f>'M3'!B29</f>
        <v>0</v>
      </c>
      <c r="I16" s="195" t="str">
        <f>IF(I14="","",IF(I14&gt;0,I14*2))</f>
        <v/>
      </c>
      <c r="J16" s="195" t="str">
        <f t="shared" ref="J16:T16" si="1">IF(J14="","",IF(J14&gt;0,J14*2))</f>
        <v/>
      </c>
      <c r="K16" s="195" t="str">
        <f t="shared" si="1"/>
        <v/>
      </c>
      <c r="L16" s="195" t="str">
        <f t="shared" si="1"/>
        <v/>
      </c>
      <c r="M16" s="195" t="str">
        <f t="shared" si="1"/>
        <v/>
      </c>
      <c r="N16" s="195" t="str">
        <f t="shared" si="1"/>
        <v/>
      </c>
      <c r="O16" s="195" t="str">
        <f t="shared" si="1"/>
        <v/>
      </c>
      <c r="P16" s="195" t="str">
        <f t="shared" si="1"/>
        <v/>
      </c>
      <c r="Q16" s="195" t="str">
        <f t="shared" si="1"/>
        <v/>
      </c>
      <c r="R16" s="195" t="str">
        <f t="shared" si="1"/>
        <v/>
      </c>
      <c r="S16" s="195" t="str">
        <f t="shared" si="1"/>
        <v/>
      </c>
      <c r="T16" s="195" t="str">
        <f t="shared" si="1"/>
        <v/>
      </c>
      <c r="U16" s="196" t="e">
        <f>AB16/AA16</f>
        <v>#DIV/0!</v>
      </c>
      <c r="V16" s="207" t="str">
        <f>IF(V14="","",IF(V14&gt;0,V14*2))</f>
        <v/>
      </c>
      <c r="W16" s="195">
        <f>Z16</f>
        <v>4.3499999999999996</v>
      </c>
      <c r="X16" s="207" t="str">
        <f>IF(X14="","",IF(X14&gt;0,X14*2))</f>
        <v/>
      </c>
      <c r="Y16" s="209" t="e">
        <f>U16-2</f>
        <v>#DIV/0!</v>
      </c>
      <c r="Z16" s="195">
        <f>IF(Z14="","",IF(Z14&gt;0,Z14*2))</f>
        <v>4.3499999999999996</v>
      </c>
      <c r="AA16" s="231">
        <f>COUNTIF(I16:T16,"&gt;0")</f>
        <v>0</v>
      </c>
      <c r="AB16" s="231">
        <f>SUM(I16:T16)</f>
        <v>0</v>
      </c>
    </row>
    <row r="17" spans="2:22" ht="18.600000000000001" x14ac:dyDescent="0.45">
      <c r="B17" s="242">
        <v>13</v>
      </c>
      <c r="C17" s="243">
        <f>'M3'!B30</f>
        <v>0</v>
      </c>
      <c r="F17" s="186"/>
      <c r="G17" s="186"/>
      <c r="H17" s="186"/>
      <c r="I17" s="186"/>
      <c r="J17" s="186"/>
      <c r="K17" s="186"/>
      <c r="L17" s="186"/>
      <c r="M17" s="186"/>
      <c r="N17" s="186"/>
      <c r="O17" s="186"/>
      <c r="P17" s="186"/>
      <c r="Q17" s="186"/>
      <c r="R17" s="186"/>
      <c r="S17" s="186"/>
      <c r="T17" s="186"/>
      <c r="U17" s="186"/>
      <c r="V17" s="186"/>
    </row>
    <row r="18" spans="2:22" ht="18.600000000000001" x14ac:dyDescent="0.45">
      <c r="B18" s="242">
        <v>14</v>
      </c>
      <c r="C18" s="243">
        <f>'M3'!B31</f>
        <v>0</v>
      </c>
      <c r="F18" s="186"/>
      <c r="G18" s="186"/>
      <c r="H18" s="186"/>
      <c r="I18" s="186"/>
      <c r="J18" s="186"/>
      <c r="K18" s="186"/>
      <c r="L18" s="186"/>
      <c r="M18" s="186"/>
      <c r="N18" s="186"/>
      <c r="O18" s="186"/>
      <c r="P18" s="186"/>
      <c r="Q18" s="186"/>
      <c r="R18" s="186"/>
      <c r="S18" s="186"/>
      <c r="T18" s="186"/>
      <c r="U18" s="186"/>
      <c r="V18" s="186"/>
    </row>
    <row r="19" spans="2:22" ht="18.600000000000001" x14ac:dyDescent="0.45">
      <c r="B19" s="242">
        <v>15</v>
      </c>
      <c r="C19" s="243">
        <f>'M3'!B32</f>
        <v>0</v>
      </c>
      <c r="F19" s="189"/>
      <c r="G19" s="186"/>
      <c r="H19" s="186"/>
      <c r="I19" s="186"/>
      <c r="J19" s="186"/>
      <c r="K19" s="186"/>
      <c r="L19" s="186"/>
      <c r="M19" s="186"/>
      <c r="N19" s="186"/>
      <c r="O19" s="186"/>
      <c r="P19" s="186"/>
      <c r="Q19" s="186"/>
      <c r="R19" s="186"/>
      <c r="S19" s="186"/>
      <c r="T19" s="186"/>
      <c r="U19" s="186"/>
      <c r="V19" s="186"/>
    </row>
    <row r="20" spans="2:22" ht="18.600000000000001" x14ac:dyDescent="0.45">
      <c r="B20" s="242">
        <v>16</v>
      </c>
      <c r="C20" s="243">
        <f>'M3'!B33</f>
        <v>0</v>
      </c>
      <c r="F20" s="189"/>
      <c r="G20" s="189"/>
      <c r="H20" s="189"/>
      <c r="I20" s="189"/>
      <c r="J20" s="189"/>
      <c r="K20" s="189"/>
      <c r="L20" s="189"/>
      <c r="M20" s="186"/>
      <c r="N20" s="186"/>
      <c r="O20" s="189"/>
      <c r="P20" s="189"/>
      <c r="Q20" s="186"/>
      <c r="R20" s="186"/>
      <c r="S20" s="186"/>
      <c r="T20" s="186"/>
      <c r="U20" s="186"/>
      <c r="V20" s="186"/>
    </row>
    <row r="21" spans="2:22" ht="18.600000000000001" x14ac:dyDescent="0.45">
      <c r="B21" s="242">
        <v>17</v>
      </c>
      <c r="C21" s="243">
        <f>'M3'!B34</f>
        <v>0</v>
      </c>
      <c r="F21" s="188"/>
      <c r="G21" s="188"/>
      <c r="H21" s="187"/>
      <c r="I21" s="187"/>
      <c r="J21" s="187"/>
      <c r="K21" s="188"/>
      <c r="L21" s="188"/>
      <c r="M21" s="186"/>
      <c r="N21" s="186"/>
      <c r="O21" s="187"/>
      <c r="P21" s="187"/>
      <c r="Q21" s="186"/>
      <c r="R21" s="186"/>
      <c r="S21" s="186"/>
      <c r="T21" s="186"/>
      <c r="U21" s="186"/>
      <c r="V21" s="186"/>
    </row>
    <row r="22" spans="2:22" ht="18.600000000000001" x14ac:dyDescent="0.45">
      <c r="B22" s="242">
        <v>18</v>
      </c>
      <c r="C22" s="243">
        <f>'M3'!B35</f>
        <v>0</v>
      </c>
      <c r="F22" s="186"/>
      <c r="G22" s="186"/>
      <c r="H22" s="186"/>
      <c r="I22" s="186"/>
      <c r="J22" s="186"/>
      <c r="K22" s="186"/>
      <c r="L22" s="186"/>
      <c r="M22" s="186"/>
      <c r="N22" s="186"/>
      <c r="O22" s="186"/>
      <c r="P22" s="186"/>
      <c r="Q22" s="186"/>
      <c r="R22" s="186"/>
      <c r="S22" s="186"/>
      <c r="T22" s="186"/>
      <c r="U22" s="186"/>
      <c r="V22" s="186"/>
    </row>
    <row r="23" spans="2:22" ht="18.600000000000001" x14ac:dyDescent="0.45">
      <c r="B23" s="242">
        <v>19</v>
      </c>
      <c r="C23" s="243">
        <f>'M3'!B36</f>
        <v>0</v>
      </c>
      <c r="F23" s="186"/>
      <c r="G23" s="186"/>
      <c r="H23" s="186"/>
      <c r="I23" s="186"/>
      <c r="J23" s="186"/>
      <c r="K23" s="186"/>
      <c r="L23" s="186"/>
      <c r="M23" s="186"/>
      <c r="N23" s="186"/>
      <c r="O23" s="186"/>
      <c r="P23" s="186"/>
      <c r="Q23" s="186"/>
      <c r="R23" s="186"/>
      <c r="S23" s="186"/>
      <c r="T23" s="186"/>
      <c r="U23" s="186"/>
      <c r="V23" s="186"/>
    </row>
    <row r="24" spans="2:22" ht="15" customHeight="1" x14ac:dyDescent="0.45">
      <c r="B24" s="242">
        <v>20</v>
      </c>
      <c r="C24" s="243">
        <f>'M3'!B37</f>
        <v>0</v>
      </c>
    </row>
    <row r="25" spans="2:22" ht="15" customHeight="1" x14ac:dyDescent="0.45">
      <c r="B25" s="242">
        <v>21</v>
      </c>
      <c r="C25" s="243">
        <f>'M3'!B38</f>
        <v>0</v>
      </c>
    </row>
    <row r="26" spans="2:22" ht="15" customHeight="1" x14ac:dyDescent="0.45">
      <c r="B26" s="242">
        <v>22</v>
      </c>
      <c r="C26" s="243">
        <f>'M3'!B39</f>
        <v>0</v>
      </c>
    </row>
    <row r="27" spans="2:22" ht="15" customHeight="1" x14ac:dyDescent="0.45">
      <c r="B27" s="242">
        <v>23</v>
      </c>
      <c r="C27" s="243">
        <f>'M3'!B40</f>
        <v>0</v>
      </c>
    </row>
    <row r="28" spans="2:22" ht="15" customHeight="1" x14ac:dyDescent="0.45">
      <c r="B28" s="242">
        <v>24</v>
      </c>
      <c r="C28" s="243">
        <f>'M3'!B41</f>
        <v>0</v>
      </c>
    </row>
    <row r="29" spans="2:22" ht="18.600000000000001" x14ac:dyDescent="0.45">
      <c r="B29" s="242">
        <v>25</v>
      </c>
      <c r="C29" s="243">
        <f>'M3'!B42</f>
        <v>0</v>
      </c>
    </row>
    <row r="30" spans="2:22" ht="18.600000000000001" x14ac:dyDescent="0.45">
      <c r="B30" s="242">
        <v>26</v>
      </c>
      <c r="C30" s="243">
        <f>'M3'!B43</f>
        <v>0</v>
      </c>
    </row>
    <row r="31" spans="2:22" ht="18.600000000000001" x14ac:dyDescent="0.45">
      <c r="B31" s="242">
        <v>27</v>
      </c>
      <c r="C31" s="243">
        <f>'M3'!B44</f>
        <v>0</v>
      </c>
    </row>
    <row r="32" spans="2:22" ht="18.600000000000001" x14ac:dyDescent="0.45">
      <c r="B32" s="242">
        <v>28</v>
      </c>
      <c r="C32" s="243">
        <f>'M3'!B45</f>
        <v>0</v>
      </c>
    </row>
    <row r="33" spans="2:40" ht="15.75" customHeight="1" x14ac:dyDescent="0.45">
      <c r="B33" s="242">
        <v>29</v>
      </c>
      <c r="C33" s="243">
        <f>'M3'!B46</f>
        <v>0</v>
      </c>
      <c r="AH33"/>
    </row>
    <row r="34" spans="2:40" ht="18.600000000000001" x14ac:dyDescent="0.45">
      <c r="B34" s="242">
        <v>30</v>
      </c>
      <c r="C34" s="243">
        <f>'M3'!B47</f>
        <v>0</v>
      </c>
      <c r="I34" s="382" t="b">
        <v>0</v>
      </c>
      <c r="M34" s="382" t="b">
        <v>0</v>
      </c>
      <c r="Q34" s="382" t="b">
        <v>0</v>
      </c>
    </row>
    <row r="35" spans="2:40" ht="18.600000000000001" x14ac:dyDescent="0.45">
      <c r="B35" s="242">
        <v>31</v>
      </c>
      <c r="C35" s="243">
        <f>'M3'!B48</f>
        <v>0</v>
      </c>
      <c r="I35" s="382"/>
      <c r="M35" s="382"/>
      <c r="Q35" s="382"/>
      <c r="AK35" s="380">
        <v>8</v>
      </c>
      <c r="AL35" s="380"/>
      <c r="AM35" s="380"/>
    </row>
    <row r="36" spans="2:40" ht="18.600000000000001" customHeight="1" x14ac:dyDescent="0.45">
      <c r="B36" s="242">
        <v>32</v>
      </c>
      <c r="C36" s="243">
        <f>'M3'!B49</f>
        <v>0</v>
      </c>
      <c r="F36" s="296"/>
      <c r="G36" s="296"/>
      <c r="H36" s="233"/>
      <c r="I36" s="233"/>
      <c r="J36" s="233"/>
      <c r="K36" s="233"/>
      <c r="L36" s="296"/>
      <c r="M36" s="233"/>
      <c r="N36" s="233"/>
      <c r="O36" s="233"/>
      <c r="P36" s="233"/>
      <c r="Q36" s="296"/>
      <c r="R36" s="233"/>
      <c r="S36" s="233"/>
      <c r="T36" s="233"/>
      <c r="U36" s="233"/>
      <c r="V36" s="233"/>
      <c r="W36" s="233"/>
      <c r="X36" s="233"/>
      <c r="Y36" s="233"/>
      <c r="Z36" s="233"/>
      <c r="AA36" s="233"/>
      <c r="AB36" s="233"/>
      <c r="AC36" s="233"/>
      <c r="AD36" s="233"/>
      <c r="AE36" s="233"/>
      <c r="AF36" s="233"/>
      <c r="AG36" s="233"/>
      <c r="AH36" s="233"/>
      <c r="AI36" s="233"/>
      <c r="AJ36" s="233"/>
      <c r="AK36" s="380"/>
      <c r="AL36" s="380"/>
      <c r="AM36" s="380"/>
      <c r="AN36" s="233"/>
    </row>
    <row r="37" spans="2:40" ht="18.600000000000001" customHeight="1" x14ac:dyDescent="0.45">
      <c r="B37" s="242">
        <v>33</v>
      </c>
      <c r="C37" s="243">
        <f>'M3'!B50</f>
        <v>0</v>
      </c>
      <c r="F37" s="296"/>
      <c r="G37" s="296"/>
      <c r="H37" s="233"/>
      <c r="I37" s="233"/>
      <c r="J37" s="233"/>
      <c r="K37" s="233"/>
      <c r="L37" s="296"/>
      <c r="M37" s="233"/>
      <c r="N37" s="233"/>
      <c r="O37" s="233"/>
      <c r="P37" s="233"/>
      <c r="Q37" s="296"/>
      <c r="R37" s="233"/>
      <c r="S37" s="233"/>
      <c r="T37" s="233"/>
      <c r="U37" s="233"/>
      <c r="V37" s="233"/>
      <c r="W37" s="233"/>
      <c r="X37" s="233"/>
      <c r="Y37" s="233"/>
      <c r="Z37" s="233"/>
      <c r="AA37" s="233"/>
      <c r="AB37" s="233"/>
      <c r="AC37" s="233"/>
      <c r="AD37" s="233"/>
      <c r="AE37" s="233"/>
      <c r="AF37" s="233"/>
      <c r="AG37" s="233"/>
      <c r="AH37" s="233"/>
      <c r="AI37" s="233"/>
      <c r="AJ37" s="233"/>
      <c r="AK37" s="380"/>
      <c r="AL37" s="380"/>
      <c r="AM37" s="380"/>
      <c r="AN37" s="233"/>
    </row>
    <row r="38" spans="2:40" ht="18.600000000000001" customHeight="1" x14ac:dyDescent="0.45">
      <c r="B38" s="242">
        <v>34</v>
      </c>
      <c r="C38" s="243">
        <f>'M3'!B51</f>
        <v>0</v>
      </c>
      <c r="F38" s="296"/>
      <c r="G38" s="296"/>
      <c r="H38" s="233"/>
      <c r="I38" s="233"/>
      <c r="J38" s="233"/>
      <c r="K38" s="233"/>
      <c r="L38" s="381"/>
      <c r="M38" s="233"/>
      <c r="N38" s="233"/>
      <c r="O38" s="233"/>
      <c r="P38" s="233"/>
      <c r="Q38" s="296"/>
      <c r="R38" s="233"/>
      <c r="S38" s="233"/>
      <c r="T38" s="233"/>
      <c r="U38" s="233"/>
      <c r="V38" s="233"/>
      <c r="W38" s="233"/>
      <c r="X38" s="233"/>
      <c r="Y38" s="233"/>
      <c r="Z38" s="233"/>
      <c r="AA38" s="233"/>
      <c r="AB38" s="233"/>
      <c r="AC38" s="233"/>
      <c r="AD38" s="233"/>
      <c r="AE38" s="233"/>
      <c r="AF38" s="233"/>
      <c r="AG38" s="233"/>
      <c r="AH38" s="233"/>
      <c r="AI38" s="233"/>
      <c r="AJ38" s="233"/>
      <c r="AK38" s="380"/>
      <c r="AL38" s="380"/>
      <c r="AM38" s="380"/>
      <c r="AN38" s="233"/>
    </row>
    <row r="39" spans="2:40" ht="18.600000000000001" customHeight="1" x14ac:dyDescent="0.45">
      <c r="B39" s="242">
        <v>35</v>
      </c>
      <c r="C39" s="243">
        <f>'M3'!B52</f>
        <v>0</v>
      </c>
      <c r="F39" s="296"/>
      <c r="G39" s="296"/>
      <c r="H39" s="233"/>
      <c r="I39" s="233"/>
      <c r="J39" s="233"/>
      <c r="K39" s="233"/>
      <c r="L39" s="381"/>
      <c r="M39" s="233"/>
      <c r="N39" s="233"/>
      <c r="O39" s="233"/>
      <c r="P39" s="233"/>
      <c r="Q39" s="296"/>
      <c r="R39" s="233"/>
      <c r="S39" s="233"/>
      <c r="T39" s="233"/>
      <c r="U39" s="233"/>
      <c r="V39" s="233"/>
      <c r="W39" s="233"/>
      <c r="X39" s="233"/>
      <c r="Y39" s="233"/>
      <c r="Z39" s="233"/>
      <c r="AA39" s="233"/>
      <c r="AB39" s="233"/>
      <c r="AC39" s="233"/>
      <c r="AD39" s="233"/>
      <c r="AE39" s="233"/>
      <c r="AF39" s="233"/>
      <c r="AG39" s="233"/>
      <c r="AH39" s="233"/>
      <c r="AI39" s="233"/>
      <c r="AJ39" s="233"/>
      <c r="AK39" s="233"/>
      <c r="AL39" s="233"/>
      <c r="AM39" s="233"/>
      <c r="AN39" s="233"/>
    </row>
    <row r="40" spans="2:40" ht="19.5" customHeight="1" x14ac:dyDescent="0.45">
      <c r="B40" s="242">
        <v>36</v>
      </c>
      <c r="C40" s="243">
        <f>'M3'!B53</f>
        <v>0</v>
      </c>
      <c r="F40" s="296"/>
      <c r="G40" s="296"/>
      <c r="H40" s="233"/>
      <c r="I40" s="233"/>
      <c r="J40" s="233"/>
      <c r="K40" s="233"/>
      <c r="L40" s="296"/>
      <c r="M40" s="233"/>
      <c r="N40" s="233"/>
      <c r="O40" s="233"/>
      <c r="P40" s="233"/>
      <c r="Q40" s="296"/>
      <c r="R40" s="233"/>
      <c r="S40" s="233"/>
      <c r="T40" s="233"/>
      <c r="U40" s="233"/>
      <c r="V40" s="233"/>
      <c r="W40" s="233"/>
      <c r="X40" s="233"/>
      <c r="Y40" s="233"/>
      <c r="Z40" s="233"/>
      <c r="AA40" s="233"/>
      <c r="AB40" s="233"/>
      <c r="AC40" s="233"/>
      <c r="AD40" s="233"/>
      <c r="AE40" s="233"/>
      <c r="AF40" s="233"/>
      <c r="AG40" s="233"/>
      <c r="AH40" s="233"/>
      <c r="AI40" s="233"/>
      <c r="AJ40" s="233"/>
      <c r="AK40" s="233"/>
      <c r="AL40" s="233"/>
      <c r="AM40" s="233"/>
      <c r="AN40" s="233"/>
    </row>
    <row r="41" spans="2:40" ht="19.5" customHeight="1" x14ac:dyDescent="0.45">
      <c r="B41" s="300"/>
      <c r="C41" s="301"/>
      <c r="F41" s="296"/>
      <c r="G41" s="296"/>
      <c r="H41" s="233"/>
      <c r="I41" s="233"/>
      <c r="J41" s="233"/>
      <c r="K41" s="233"/>
      <c r="L41" s="296"/>
      <c r="M41" s="233"/>
      <c r="N41" s="233"/>
      <c r="O41" s="233"/>
      <c r="P41" s="233"/>
      <c r="Q41" s="296"/>
      <c r="R41" s="233"/>
      <c r="S41" s="233"/>
      <c r="T41" s="233"/>
      <c r="U41" s="233"/>
      <c r="V41" s="233"/>
      <c r="W41" s="233"/>
      <c r="X41" s="233"/>
      <c r="Y41" s="233"/>
      <c r="Z41" s="233"/>
      <c r="AA41" s="233"/>
      <c r="AB41" s="233"/>
      <c r="AC41" s="233"/>
      <c r="AD41" s="233"/>
      <c r="AE41" s="233"/>
      <c r="AF41" s="233"/>
      <c r="AG41" s="233"/>
      <c r="AH41" s="233"/>
      <c r="AI41" s="233"/>
      <c r="AJ41" s="233"/>
      <c r="AK41" s="233"/>
      <c r="AL41" s="233"/>
      <c r="AM41" s="233"/>
      <c r="AN41" s="233"/>
    </row>
    <row r="42" spans="2:40" ht="19.5" customHeight="1" x14ac:dyDescent="0.7">
      <c r="B42" s="300"/>
      <c r="C42" s="301"/>
      <c r="H42" s="230"/>
      <c r="I42" s="382" t="b">
        <v>0</v>
      </c>
      <c r="J42" s="230"/>
      <c r="K42" s="230"/>
      <c r="M42" s="382" t="b">
        <v>0</v>
      </c>
      <c r="N42" s="230"/>
      <c r="O42" s="230"/>
      <c r="P42" s="230"/>
      <c r="Q42" s="382" t="b">
        <v>0</v>
      </c>
      <c r="R42" s="230"/>
      <c r="S42" s="230"/>
      <c r="T42" s="230"/>
      <c r="U42" s="230"/>
      <c r="V42" s="230"/>
      <c r="W42" s="230"/>
      <c r="X42" s="230"/>
      <c r="Y42" s="230"/>
      <c r="Z42" s="230"/>
      <c r="AA42" s="230"/>
      <c r="AB42" s="230"/>
      <c r="AC42" s="230"/>
      <c r="AD42" s="230"/>
      <c r="AE42" s="230"/>
      <c r="AF42" s="230"/>
      <c r="AG42" s="230"/>
      <c r="AH42" s="230"/>
      <c r="AI42" s="230"/>
      <c r="AJ42" s="230"/>
      <c r="AK42" s="230"/>
      <c r="AL42" s="230"/>
      <c r="AM42" s="230"/>
      <c r="AN42" s="230"/>
    </row>
    <row r="43" spans="2:40" ht="19.5" customHeight="1" x14ac:dyDescent="0.45">
      <c r="B43" s="300"/>
      <c r="C43" s="301"/>
      <c r="F43" s="296"/>
      <c r="G43" s="296"/>
      <c r="H43" s="233"/>
      <c r="I43" s="382"/>
      <c r="J43" s="233"/>
      <c r="K43" s="233"/>
      <c r="L43" s="296"/>
      <c r="M43" s="382"/>
      <c r="N43" s="233"/>
      <c r="O43" s="233"/>
      <c r="P43" s="233"/>
      <c r="Q43" s="382"/>
      <c r="R43" s="233"/>
      <c r="S43" s="233"/>
      <c r="T43" s="233"/>
      <c r="U43" s="233"/>
      <c r="V43" s="233"/>
      <c r="W43" s="233"/>
      <c r="X43" s="233"/>
      <c r="Y43" s="233"/>
      <c r="Z43" s="233"/>
      <c r="AA43" s="233"/>
      <c r="AB43" s="233"/>
      <c r="AC43" s="233"/>
      <c r="AD43" s="233"/>
      <c r="AE43" s="233"/>
      <c r="AF43" s="233"/>
      <c r="AG43" s="233"/>
      <c r="AH43" s="233"/>
      <c r="AI43" s="233"/>
      <c r="AJ43" s="233"/>
      <c r="AK43" s="233"/>
      <c r="AL43" s="233"/>
      <c r="AM43" s="233"/>
      <c r="AN43" s="233"/>
    </row>
    <row r="44" spans="2:40" ht="19.5" customHeight="1" x14ac:dyDescent="0.45">
      <c r="B44" s="300"/>
      <c r="C44" s="301"/>
      <c r="F44" s="296"/>
      <c r="G44" s="296"/>
      <c r="H44" s="233"/>
      <c r="I44" s="233"/>
      <c r="J44" s="233"/>
      <c r="K44" s="233"/>
      <c r="L44" s="381"/>
      <c r="M44" s="233"/>
      <c r="N44" s="233"/>
      <c r="O44" s="233"/>
      <c r="P44" s="233"/>
      <c r="Q44" s="296"/>
      <c r="R44" s="233"/>
      <c r="S44" s="233"/>
      <c r="T44" s="233"/>
      <c r="U44" s="233"/>
      <c r="V44" s="233"/>
      <c r="W44" s="233"/>
      <c r="X44" s="233"/>
      <c r="Y44" s="233"/>
      <c r="Z44" s="233"/>
      <c r="AA44" s="233"/>
      <c r="AB44" s="233"/>
      <c r="AC44" s="233"/>
      <c r="AD44" s="233"/>
      <c r="AE44" s="233"/>
      <c r="AF44" s="233"/>
      <c r="AG44" s="233"/>
      <c r="AH44" s="233"/>
      <c r="AI44" s="233"/>
      <c r="AJ44" s="233"/>
      <c r="AK44" s="233"/>
      <c r="AL44" s="233"/>
      <c r="AM44" s="233"/>
      <c r="AN44" s="233"/>
    </row>
    <row r="45" spans="2:40" ht="19.5" customHeight="1" x14ac:dyDescent="0.45">
      <c r="F45" s="296"/>
      <c r="G45" s="296"/>
      <c r="H45" s="233"/>
      <c r="I45" s="233"/>
      <c r="J45" s="233"/>
      <c r="K45" s="233"/>
      <c r="L45" s="381"/>
      <c r="M45" s="233"/>
      <c r="N45" s="233"/>
      <c r="O45" s="233"/>
      <c r="P45" s="233"/>
      <c r="Q45" s="296"/>
      <c r="R45" s="233"/>
      <c r="S45" s="233"/>
      <c r="T45" s="233"/>
      <c r="U45" s="233"/>
      <c r="V45" s="233"/>
      <c r="W45" s="233"/>
      <c r="X45" s="233"/>
      <c r="Y45" s="233"/>
      <c r="Z45" s="233"/>
      <c r="AA45" s="233"/>
      <c r="AB45" s="233"/>
      <c r="AC45" s="233"/>
      <c r="AD45" s="233"/>
      <c r="AE45" s="233"/>
      <c r="AF45" s="233"/>
      <c r="AG45" s="233"/>
      <c r="AH45" s="233"/>
      <c r="AI45" s="233"/>
      <c r="AJ45" s="233"/>
      <c r="AK45" s="233"/>
      <c r="AL45" s="233"/>
      <c r="AM45" s="233"/>
      <c r="AN45" s="233"/>
    </row>
    <row r="46" spans="2:40" ht="19.5" customHeight="1" x14ac:dyDescent="0.45">
      <c r="F46" s="296"/>
      <c r="G46" s="296"/>
      <c r="H46" s="233"/>
      <c r="I46" s="233"/>
      <c r="J46" s="233"/>
      <c r="K46" s="233"/>
      <c r="L46" s="296"/>
      <c r="M46" s="233"/>
      <c r="N46" s="233"/>
      <c r="O46" s="233"/>
      <c r="P46" s="233"/>
      <c r="Q46" s="296"/>
      <c r="R46" s="233"/>
      <c r="S46" s="233"/>
      <c r="T46" s="233"/>
      <c r="U46" s="233"/>
      <c r="V46" s="233"/>
      <c r="W46" s="233"/>
      <c r="X46" s="233"/>
      <c r="Y46" s="233"/>
      <c r="Z46" s="233"/>
      <c r="AA46" s="233"/>
      <c r="AB46" s="233"/>
      <c r="AC46" s="233"/>
      <c r="AD46" s="233"/>
      <c r="AE46" s="233"/>
      <c r="AF46" s="233"/>
      <c r="AG46" s="233"/>
      <c r="AH46" s="233"/>
      <c r="AI46" s="233"/>
      <c r="AJ46" s="233"/>
      <c r="AK46" s="233"/>
      <c r="AL46" s="233"/>
      <c r="AM46" s="233"/>
      <c r="AN46" s="233"/>
    </row>
    <row r="47" spans="2:40" ht="19.5" customHeight="1" x14ac:dyDescent="0.45">
      <c r="F47" s="296"/>
      <c r="G47" s="296"/>
      <c r="H47" s="233"/>
      <c r="I47" s="233"/>
      <c r="J47" s="233"/>
      <c r="K47" s="233"/>
      <c r="L47" s="296"/>
      <c r="M47" s="233"/>
      <c r="N47" s="233"/>
      <c r="O47" s="233"/>
      <c r="P47" s="233"/>
      <c r="Q47" s="296"/>
      <c r="R47" s="233"/>
      <c r="S47" s="233"/>
      <c r="T47" s="233"/>
      <c r="U47" s="233"/>
      <c r="V47" s="233"/>
      <c r="W47" s="233"/>
      <c r="X47" s="233"/>
      <c r="Y47" s="233"/>
      <c r="Z47" s="233"/>
      <c r="AA47" s="233"/>
      <c r="AB47" s="233"/>
      <c r="AC47" s="233"/>
      <c r="AD47" s="233"/>
      <c r="AE47" s="233"/>
      <c r="AF47" s="233"/>
      <c r="AG47" s="233"/>
      <c r="AH47" s="233"/>
      <c r="AI47" s="233"/>
      <c r="AJ47" s="233"/>
      <c r="AK47" s="233"/>
      <c r="AL47" s="233"/>
      <c r="AM47" s="233"/>
      <c r="AN47" s="233"/>
    </row>
    <row r="48" spans="2:40" ht="19.5" customHeight="1" x14ac:dyDescent="0.45">
      <c r="F48" s="296"/>
      <c r="G48" s="296"/>
      <c r="H48" s="233"/>
      <c r="I48" s="233"/>
      <c r="J48" s="233"/>
      <c r="K48" s="233"/>
      <c r="L48" s="296"/>
      <c r="M48" s="233"/>
      <c r="N48" s="233"/>
      <c r="O48" s="233"/>
      <c r="P48" s="233"/>
      <c r="Q48" s="296"/>
      <c r="R48" s="233"/>
      <c r="S48" s="233"/>
      <c r="T48" s="233"/>
      <c r="U48" s="233"/>
      <c r="V48" s="233"/>
      <c r="W48" s="233"/>
      <c r="X48" s="233"/>
      <c r="Y48" s="233"/>
      <c r="Z48" s="233"/>
      <c r="AA48" s="233"/>
      <c r="AB48" s="233"/>
      <c r="AC48" s="233"/>
      <c r="AD48" s="233"/>
      <c r="AE48" s="233"/>
      <c r="AF48" s="233"/>
      <c r="AG48" s="233"/>
      <c r="AH48" s="233"/>
      <c r="AI48" s="233"/>
      <c r="AJ48" s="233"/>
      <c r="AK48" s="233"/>
      <c r="AL48" s="233"/>
      <c r="AM48" s="233"/>
      <c r="AN48" s="233"/>
    </row>
    <row r="49" spans="6:40" ht="19.5" customHeight="1" x14ac:dyDescent="0.7">
      <c r="H49" s="230"/>
      <c r="I49" s="230"/>
      <c r="J49" s="230"/>
      <c r="K49" s="230"/>
      <c r="M49" s="230"/>
      <c r="N49" s="230"/>
      <c r="O49" s="230"/>
      <c r="P49" s="230"/>
      <c r="R49" s="230"/>
      <c r="S49" s="230"/>
      <c r="T49" s="230"/>
      <c r="U49" s="230"/>
      <c r="V49" s="230"/>
      <c r="W49" s="230"/>
      <c r="X49" s="230"/>
      <c r="Y49" s="230"/>
      <c r="Z49" s="230"/>
      <c r="AA49" s="230"/>
      <c r="AB49" s="230"/>
      <c r="AC49" s="230"/>
      <c r="AD49" s="230"/>
      <c r="AE49" s="230"/>
      <c r="AF49" s="230"/>
      <c r="AG49" s="230"/>
      <c r="AH49" s="230"/>
      <c r="AI49" s="230"/>
      <c r="AJ49" s="230"/>
      <c r="AK49" s="230"/>
      <c r="AL49" s="230"/>
      <c r="AM49" s="230"/>
      <c r="AN49" s="230"/>
    </row>
    <row r="50" spans="6:40" ht="19.5" customHeight="1" x14ac:dyDescent="0.45">
      <c r="F50" s="296"/>
      <c r="G50" s="296"/>
      <c r="H50" s="233"/>
      <c r="I50" s="382" t="b">
        <v>0</v>
      </c>
      <c r="J50" s="233"/>
      <c r="K50" s="233"/>
      <c r="L50" s="381"/>
      <c r="M50" s="382" t="b">
        <v>0</v>
      </c>
      <c r="N50" s="233"/>
      <c r="O50" s="233"/>
      <c r="P50" s="233"/>
      <c r="Q50" s="382" t="b">
        <v>0</v>
      </c>
      <c r="R50" s="233"/>
      <c r="S50" s="233"/>
      <c r="T50" s="233"/>
      <c r="U50" s="233"/>
      <c r="V50" s="233"/>
      <c r="W50" s="233"/>
      <c r="X50" s="233"/>
      <c r="Y50" s="233"/>
      <c r="Z50" s="233"/>
      <c r="AA50" s="233"/>
      <c r="AB50" s="233"/>
      <c r="AC50" s="233"/>
      <c r="AD50" s="233"/>
      <c r="AE50" s="233"/>
      <c r="AF50" s="233"/>
      <c r="AG50" s="233"/>
      <c r="AH50" s="233"/>
      <c r="AI50" s="233"/>
      <c r="AJ50" s="233"/>
      <c r="AK50" s="233"/>
      <c r="AL50" s="233"/>
      <c r="AM50" s="233"/>
      <c r="AN50" s="233"/>
    </row>
    <row r="51" spans="6:40" ht="19.5" customHeight="1" x14ac:dyDescent="0.45">
      <c r="F51" s="296"/>
      <c r="G51" s="296"/>
      <c r="H51" s="233"/>
      <c r="I51" s="382"/>
      <c r="J51" s="233"/>
      <c r="K51" s="233"/>
      <c r="L51" s="381"/>
      <c r="M51" s="382"/>
      <c r="N51" s="233"/>
      <c r="O51" s="233"/>
      <c r="P51" s="233"/>
      <c r="Q51" s="382"/>
      <c r="R51" s="233"/>
      <c r="S51" s="233"/>
      <c r="T51" s="233"/>
      <c r="U51" s="233"/>
      <c r="V51" s="233"/>
      <c r="W51" s="233"/>
      <c r="X51" s="233"/>
      <c r="Y51" s="233"/>
      <c r="Z51" s="233"/>
      <c r="AA51" s="233"/>
      <c r="AB51" s="233"/>
      <c r="AC51" s="233"/>
      <c r="AD51" s="233"/>
      <c r="AE51" s="233"/>
      <c r="AF51" s="233"/>
      <c r="AG51" s="233"/>
      <c r="AH51" s="233"/>
      <c r="AI51" s="233"/>
      <c r="AJ51" s="233"/>
      <c r="AK51" s="233"/>
      <c r="AL51" s="233"/>
      <c r="AM51" s="233"/>
      <c r="AN51" s="233"/>
    </row>
    <row r="52" spans="6:40" ht="19.5" customHeight="1" x14ac:dyDescent="0.45">
      <c r="F52" s="296"/>
      <c r="G52" s="296"/>
      <c r="H52" s="233"/>
      <c r="I52" s="233"/>
      <c r="J52" s="233"/>
      <c r="K52" s="233"/>
      <c r="L52" s="296"/>
      <c r="M52" s="233"/>
      <c r="N52" s="233"/>
      <c r="O52" s="233"/>
      <c r="P52" s="233"/>
      <c r="Q52" s="296"/>
      <c r="R52" s="233"/>
      <c r="S52" s="233"/>
      <c r="T52" s="233"/>
      <c r="U52" s="233"/>
      <c r="V52" s="233"/>
      <c r="W52" s="233"/>
      <c r="X52" s="233"/>
      <c r="Y52" s="233"/>
      <c r="Z52" s="233"/>
      <c r="AA52" s="233"/>
      <c r="AB52" s="233"/>
      <c r="AC52" s="233"/>
      <c r="AD52" s="233"/>
      <c r="AE52" s="233"/>
      <c r="AF52" s="233"/>
      <c r="AG52" s="233"/>
      <c r="AH52" s="233"/>
      <c r="AI52" s="233"/>
      <c r="AJ52" s="233"/>
      <c r="AK52" s="233"/>
      <c r="AL52" s="233"/>
      <c r="AM52" s="233"/>
      <c r="AN52" s="233"/>
    </row>
    <row r="53" spans="6:40" ht="19.5" customHeight="1" x14ac:dyDescent="0.45">
      <c r="F53" s="296"/>
      <c r="G53" s="296"/>
      <c r="H53" s="233"/>
      <c r="I53" s="233"/>
      <c r="J53" s="233"/>
      <c r="K53" s="233"/>
      <c r="L53" s="296"/>
      <c r="M53" s="233"/>
      <c r="N53" s="233"/>
      <c r="O53" s="233"/>
      <c r="P53" s="233"/>
      <c r="Q53" s="296"/>
      <c r="R53" s="233"/>
      <c r="S53" s="233"/>
      <c r="T53" s="233"/>
      <c r="U53" s="233"/>
      <c r="V53" s="233"/>
      <c r="W53" s="233"/>
      <c r="X53" s="233"/>
      <c r="Y53" s="233"/>
      <c r="Z53" s="233"/>
      <c r="AA53" s="233"/>
      <c r="AB53" s="233"/>
      <c r="AC53" s="233"/>
      <c r="AD53" s="233"/>
      <c r="AE53" s="233"/>
      <c r="AF53" s="233"/>
      <c r="AG53" s="233"/>
      <c r="AH53" s="233"/>
      <c r="AI53" s="233"/>
      <c r="AJ53" s="233"/>
      <c r="AK53" s="233"/>
      <c r="AL53" s="233"/>
      <c r="AM53" s="233"/>
      <c r="AN53" s="233"/>
    </row>
    <row r="54" spans="6:40" ht="19.5" customHeight="1" x14ac:dyDescent="0.45">
      <c r="F54" s="296"/>
      <c r="G54" s="296"/>
      <c r="H54" s="233"/>
      <c r="I54" s="233"/>
      <c r="J54" s="233"/>
      <c r="K54" s="233"/>
      <c r="L54" s="296"/>
      <c r="M54" s="233"/>
      <c r="N54" s="233"/>
      <c r="O54" s="233"/>
      <c r="P54" s="233"/>
      <c r="Q54" s="296"/>
      <c r="R54" s="233"/>
      <c r="S54" s="233"/>
      <c r="T54" s="233"/>
      <c r="U54" s="233"/>
      <c r="V54" s="233"/>
      <c r="W54" s="233"/>
      <c r="X54" s="233"/>
      <c r="Y54" s="233"/>
      <c r="Z54" s="233"/>
      <c r="AA54" s="233"/>
      <c r="AB54" s="233"/>
      <c r="AC54" s="233"/>
      <c r="AD54" s="233"/>
      <c r="AE54" s="233"/>
      <c r="AF54" s="233"/>
      <c r="AG54" s="233"/>
      <c r="AH54" s="233"/>
      <c r="AI54" s="233"/>
      <c r="AJ54" s="233"/>
      <c r="AK54" s="233"/>
      <c r="AL54" s="233"/>
      <c r="AM54" s="233"/>
      <c r="AN54" s="233"/>
    </row>
    <row r="55" spans="6:40" ht="19.5" customHeight="1" x14ac:dyDescent="0.45">
      <c r="F55" s="296"/>
      <c r="G55" s="296"/>
      <c r="H55" s="233"/>
      <c r="I55" s="233"/>
      <c r="J55" s="233"/>
      <c r="K55" s="233"/>
      <c r="L55" s="233"/>
      <c r="M55" s="233"/>
      <c r="N55" s="233"/>
      <c r="O55" s="233"/>
      <c r="P55" s="233"/>
      <c r="Q55" s="233"/>
      <c r="R55" s="233"/>
      <c r="S55" s="233"/>
      <c r="T55" s="233"/>
      <c r="U55" s="233"/>
      <c r="V55" s="233"/>
      <c r="W55" s="233"/>
      <c r="X55" s="233"/>
      <c r="Y55" s="233"/>
      <c r="Z55" s="233"/>
      <c r="AA55" s="233"/>
      <c r="AB55" s="233"/>
      <c r="AC55" s="233"/>
      <c r="AD55" s="233"/>
      <c r="AE55" s="233"/>
      <c r="AF55" s="233"/>
      <c r="AG55" s="233"/>
      <c r="AH55" s="233"/>
      <c r="AI55" s="233"/>
      <c r="AJ55" s="233"/>
      <c r="AK55" s="233"/>
      <c r="AL55" s="233"/>
      <c r="AM55" s="233"/>
      <c r="AN55" s="233"/>
    </row>
    <row r="56" spans="6:40" ht="19.5" customHeight="1" x14ac:dyDescent="0.7">
      <c r="H56" s="230"/>
      <c r="I56" s="230"/>
      <c r="J56" s="230"/>
      <c r="K56" s="230"/>
      <c r="L56" s="230"/>
      <c r="M56" s="230"/>
      <c r="N56" s="230"/>
      <c r="O56" s="230"/>
      <c r="P56" s="230"/>
      <c r="Q56" s="230"/>
      <c r="R56" s="230"/>
      <c r="S56" s="230"/>
      <c r="T56" s="230"/>
      <c r="U56" s="230"/>
      <c r="V56" s="230"/>
      <c r="W56" s="230"/>
      <c r="X56" s="230"/>
      <c r="Y56" s="230"/>
      <c r="Z56" s="230"/>
      <c r="AA56" s="230"/>
      <c r="AB56" s="230"/>
      <c r="AC56" s="230"/>
      <c r="AD56" s="230"/>
      <c r="AE56" s="230"/>
      <c r="AF56" s="230"/>
      <c r="AG56" s="230"/>
      <c r="AH56" s="230"/>
      <c r="AI56" s="230"/>
      <c r="AJ56" s="230"/>
      <c r="AK56" s="230"/>
      <c r="AL56" s="230"/>
      <c r="AM56" s="230"/>
      <c r="AN56" s="230"/>
    </row>
    <row r="57" spans="6:40" ht="19.5" customHeight="1" x14ac:dyDescent="0.45">
      <c r="F57" s="296"/>
      <c r="G57" s="296"/>
      <c r="H57" s="233"/>
      <c r="I57" s="233"/>
      <c r="J57" s="233"/>
      <c r="K57" s="233"/>
      <c r="L57" s="233"/>
      <c r="M57" s="233"/>
      <c r="N57" s="233"/>
      <c r="O57" s="233"/>
      <c r="P57" s="233"/>
      <c r="Q57" s="233"/>
      <c r="R57" s="233"/>
      <c r="S57" s="233"/>
      <c r="T57" s="233"/>
      <c r="U57" s="233"/>
      <c r="V57" s="233"/>
      <c r="W57" s="233"/>
      <c r="X57" s="233"/>
      <c r="Y57" s="233"/>
      <c r="Z57" s="233"/>
      <c r="AA57" s="233"/>
      <c r="AB57" s="233"/>
      <c r="AC57" s="233"/>
      <c r="AD57" s="233"/>
      <c r="AE57" s="233"/>
      <c r="AF57" s="233"/>
      <c r="AG57" s="233"/>
      <c r="AH57" s="233"/>
      <c r="AI57" s="233"/>
      <c r="AJ57" s="233"/>
      <c r="AK57" s="233"/>
      <c r="AL57" s="233"/>
      <c r="AM57" s="233"/>
      <c r="AN57" s="233"/>
    </row>
    <row r="58" spans="6:40" ht="19.5" customHeight="1" x14ac:dyDescent="0.45">
      <c r="F58" s="296"/>
      <c r="G58" s="296"/>
      <c r="H58" s="233"/>
      <c r="I58" s="233"/>
      <c r="J58" s="233"/>
      <c r="K58" s="233"/>
      <c r="L58" s="233"/>
      <c r="M58" s="233"/>
      <c r="N58" s="233"/>
      <c r="O58" s="233"/>
      <c r="P58" s="233"/>
      <c r="Q58" s="233"/>
      <c r="R58" s="233"/>
      <c r="S58" s="233"/>
      <c r="T58" s="233"/>
      <c r="U58" s="233"/>
      <c r="V58" s="233"/>
      <c r="W58" s="233"/>
      <c r="X58" s="233"/>
      <c r="Y58" s="233"/>
      <c r="Z58" s="233"/>
      <c r="AA58" s="233"/>
      <c r="AB58" s="233"/>
      <c r="AC58" s="233"/>
      <c r="AD58" s="233"/>
      <c r="AE58" s="233"/>
      <c r="AF58" s="233"/>
      <c r="AG58" s="233"/>
      <c r="AH58" s="233"/>
      <c r="AI58" s="233"/>
      <c r="AJ58" s="233"/>
      <c r="AK58" s="233"/>
      <c r="AL58" s="233"/>
      <c r="AM58" s="233"/>
      <c r="AN58" s="233"/>
    </row>
    <row r="59" spans="6:40" ht="19.5" customHeight="1" x14ac:dyDescent="0.45">
      <c r="F59" s="296"/>
      <c r="G59" s="296"/>
      <c r="H59" s="233"/>
      <c r="I59" s="233"/>
      <c r="J59" s="233"/>
      <c r="K59" s="233"/>
      <c r="L59" s="233"/>
      <c r="M59" s="233"/>
      <c r="N59" s="233"/>
      <c r="O59" s="233"/>
      <c r="P59" s="233"/>
      <c r="Q59" s="233"/>
      <c r="R59" s="233"/>
      <c r="S59" s="233"/>
      <c r="T59" s="233"/>
      <c r="U59" s="233"/>
      <c r="V59" s="233"/>
      <c r="W59" s="233"/>
      <c r="X59" s="233"/>
      <c r="Y59" s="233"/>
      <c r="Z59" s="233"/>
      <c r="AA59" s="233"/>
      <c r="AB59" s="233"/>
      <c r="AC59" s="233"/>
      <c r="AD59" s="233"/>
      <c r="AE59" s="233"/>
      <c r="AF59" s="233"/>
      <c r="AG59" s="233"/>
      <c r="AH59" s="233"/>
      <c r="AI59" s="233"/>
      <c r="AJ59" s="233"/>
      <c r="AK59" s="233"/>
      <c r="AL59" s="233"/>
      <c r="AM59" s="233"/>
      <c r="AN59" s="233"/>
    </row>
    <row r="60" spans="6:40" ht="19.5" customHeight="1" x14ac:dyDescent="0.45">
      <c r="F60" s="296"/>
      <c r="G60" s="296"/>
      <c r="H60" s="233"/>
      <c r="I60" s="233"/>
      <c r="J60" s="233"/>
      <c r="K60" s="233"/>
      <c r="L60" s="233"/>
      <c r="M60" s="233"/>
      <c r="N60" s="233"/>
      <c r="O60" s="233"/>
      <c r="P60" s="233"/>
      <c r="Q60" s="233"/>
      <c r="R60" s="233"/>
      <c r="S60" s="233"/>
      <c r="T60" s="233"/>
      <c r="U60" s="233"/>
      <c r="V60" s="233"/>
      <c r="W60" s="233"/>
      <c r="X60" s="233"/>
      <c r="Y60" s="233"/>
      <c r="Z60" s="233"/>
      <c r="AA60" s="233"/>
      <c r="AB60" s="233"/>
      <c r="AC60" s="233"/>
      <c r="AD60" s="233"/>
      <c r="AE60" s="233"/>
      <c r="AF60" s="233"/>
      <c r="AG60" s="233"/>
      <c r="AH60" s="233"/>
      <c r="AI60" s="233"/>
      <c r="AJ60" s="233"/>
      <c r="AK60" s="233"/>
      <c r="AL60" s="233"/>
      <c r="AM60" s="233"/>
      <c r="AN60" s="233"/>
    </row>
    <row r="61" spans="6:40" ht="19.5" customHeight="1" x14ac:dyDescent="0.45">
      <c r="F61" s="296"/>
      <c r="I61" s="382" t="b">
        <v>0</v>
      </c>
      <c r="M61" s="382" t="b">
        <v>0</v>
      </c>
      <c r="Q61" s="382" t="b">
        <v>0</v>
      </c>
      <c r="V61" s="233"/>
      <c r="W61" s="233"/>
      <c r="X61" s="233"/>
      <c r="Y61" s="233"/>
      <c r="Z61" s="233"/>
      <c r="AA61" s="233"/>
      <c r="AB61" s="233"/>
      <c r="AC61" s="233"/>
      <c r="AD61" s="233"/>
      <c r="AE61" s="233"/>
      <c r="AF61" s="233"/>
      <c r="AG61" s="233"/>
      <c r="AH61" s="233"/>
      <c r="AI61" s="233"/>
      <c r="AJ61" s="233"/>
      <c r="AK61" s="233"/>
      <c r="AL61" s="233"/>
      <c r="AM61" s="233"/>
      <c r="AN61" s="233"/>
    </row>
    <row r="62" spans="6:40" ht="19.5" customHeight="1" x14ac:dyDescent="0.45">
      <c r="F62" s="296"/>
      <c r="I62" s="382"/>
      <c r="M62" s="382"/>
      <c r="Q62" s="382"/>
      <c r="V62" s="233"/>
      <c r="W62" s="233"/>
      <c r="X62" s="233"/>
      <c r="Y62" s="233"/>
      <c r="Z62" s="233"/>
      <c r="AA62" s="233"/>
      <c r="AB62" s="233"/>
      <c r="AC62" s="233"/>
      <c r="AD62" s="233"/>
      <c r="AE62" s="233"/>
      <c r="AF62" s="233"/>
      <c r="AG62" s="233"/>
      <c r="AH62" s="233"/>
      <c r="AI62" s="233"/>
      <c r="AJ62" s="233"/>
      <c r="AK62" s="233"/>
      <c r="AL62" s="233"/>
      <c r="AM62" s="233"/>
      <c r="AN62" s="233"/>
    </row>
    <row r="63" spans="6:40" ht="19.5" customHeight="1" x14ac:dyDescent="0.7">
      <c r="G63" s="296"/>
      <c r="H63" s="233"/>
      <c r="I63" s="233"/>
      <c r="J63" s="233"/>
      <c r="K63" s="233"/>
      <c r="L63" s="296"/>
      <c r="M63" s="233"/>
      <c r="N63" s="233"/>
      <c r="O63" s="233"/>
      <c r="P63" s="233"/>
      <c r="Q63" s="296"/>
      <c r="R63" s="233"/>
      <c r="S63" s="233"/>
      <c r="T63" s="233"/>
      <c r="U63" s="233"/>
      <c r="V63" s="230"/>
      <c r="W63" s="230"/>
      <c r="X63" s="230"/>
      <c r="Y63" s="230"/>
      <c r="Z63" s="230"/>
      <c r="AA63" s="230"/>
      <c r="AB63" s="230"/>
      <c r="AC63" s="230"/>
      <c r="AD63" s="230"/>
      <c r="AE63" s="230"/>
      <c r="AF63" s="230"/>
      <c r="AG63" s="230"/>
      <c r="AH63" s="230"/>
      <c r="AI63" s="230"/>
      <c r="AJ63" s="230"/>
      <c r="AK63" s="230"/>
      <c r="AL63" s="230"/>
      <c r="AM63" s="230"/>
      <c r="AN63" s="230"/>
    </row>
    <row r="64" spans="6:40" ht="19.5" customHeight="1" x14ac:dyDescent="0.45">
      <c r="F64" s="296"/>
      <c r="G64" s="296"/>
      <c r="H64" s="233"/>
      <c r="I64" s="233"/>
      <c r="J64" s="233"/>
      <c r="K64" s="233"/>
      <c r="L64" s="296"/>
      <c r="M64" s="233"/>
      <c r="N64" s="233"/>
      <c r="O64" s="233"/>
      <c r="P64" s="233"/>
      <c r="Q64" s="296"/>
      <c r="R64" s="233"/>
      <c r="S64" s="233"/>
      <c r="T64" s="233"/>
      <c r="U64" s="233"/>
    </row>
    <row r="65" spans="6:117" ht="19.5" customHeight="1" x14ac:dyDescent="0.45">
      <c r="F65" s="296"/>
      <c r="G65" s="296"/>
      <c r="H65" s="233"/>
      <c r="I65" s="233"/>
      <c r="J65" s="233"/>
      <c r="K65" s="233"/>
      <c r="L65" s="381"/>
      <c r="M65" s="233"/>
      <c r="N65" s="233"/>
      <c r="O65" s="233"/>
      <c r="P65" s="233"/>
      <c r="Q65" s="296"/>
      <c r="R65" s="233"/>
      <c r="S65" s="233"/>
      <c r="T65" s="233"/>
      <c r="U65" s="233"/>
    </row>
    <row r="66" spans="6:117" ht="19.5" customHeight="1" x14ac:dyDescent="0.45">
      <c r="F66" s="296"/>
      <c r="G66" s="296"/>
      <c r="H66" s="233"/>
      <c r="I66" s="233"/>
      <c r="J66" s="233"/>
      <c r="K66" s="233"/>
      <c r="L66" s="381"/>
      <c r="M66" s="233"/>
      <c r="N66" s="233"/>
      <c r="O66" s="233"/>
      <c r="P66" s="233"/>
      <c r="Q66" s="296"/>
      <c r="R66" s="233"/>
      <c r="S66" s="233"/>
      <c r="T66" s="233"/>
      <c r="U66" s="233"/>
    </row>
    <row r="67" spans="6:117" ht="19.5" customHeight="1" x14ac:dyDescent="0.45">
      <c r="F67" s="296"/>
      <c r="G67" s="296"/>
      <c r="H67" s="233"/>
      <c r="I67" s="233"/>
      <c r="J67" s="233"/>
      <c r="K67" s="233"/>
      <c r="L67" s="296"/>
      <c r="M67" s="233"/>
      <c r="N67" s="233"/>
      <c r="O67" s="233"/>
      <c r="P67" s="233"/>
      <c r="Q67" s="296"/>
      <c r="R67" s="233"/>
      <c r="S67" s="233"/>
      <c r="T67" s="233"/>
      <c r="U67" s="233"/>
    </row>
    <row r="68" spans="6:117" ht="19.5" customHeight="1" x14ac:dyDescent="0.45">
      <c r="F68" s="296"/>
      <c r="G68" s="296"/>
      <c r="H68" s="233"/>
      <c r="I68" s="233"/>
      <c r="J68" s="233"/>
      <c r="K68" s="233"/>
      <c r="L68" s="296"/>
      <c r="M68" s="233"/>
      <c r="N68" s="233"/>
      <c r="O68" s="233"/>
      <c r="P68" s="233"/>
      <c r="Q68" s="296"/>
      <c r="R68" s="233"/>
      <c r="S68" s="233"/>
      <c r="T68" s="233"/>
      <c r="U68" s="233"/>
    </row>
    <row r="69" spans="6:117" ht="19.5" customHeight="1" x14ac:dyDescent="0.7">
      <c r="F69" s="296"/>
      <c r="H69" s="230"/>
      <c r="I69" s="382" t="b">
        <v>0</v>
      </c>
      <c r="J69" s="230"/>
      <c r="K69" s="230"/>
      <c r="M69" s="382" t="b">
        <v>0</v>
      </c>
      <c r="N69" s="230"/>
      <c r="O69" s="230"/>
      <c r="P69" s="230"/>
      <c r="Q69" s="382" t="b">
        <v>0</v>
      </c>
      <c r="R69" s="230"/>
      <c r="S69" s="230"/>
      <c r="T69" s="230"/>
      <c r="U69" s="230"/>
    </row>
    <row r="70" spans="6:117" ht="19.5" customHeight="1" x14ac:dyDescent="0.45">
      <c r="F70" s="296"/>
      <c r="G70" s="296"/>
      <c r="H70" s="233"/>
      <c r="I70" s="382"/>
      <c r="J70" s="233"/>
      <c r="K70" s="233"/>
      <c r="L70" s="296"/>
      <c r="M70" s="382"/>
      <c r="N70" s="233"/>
      <c r="O70" s="233"/>
      <c r="P70" s="233"/>
      <c r="Q70" s="382"/>
      <c r="R70" s="233"/>
      <c r="S70" s="233"/>
      <c r="T70" s="233"/>
      <c r="U70" s="233"/>
    </row>
    <row r="71" spans="6:117" ht="19.5" customHeight="1" x14ac:dyDescent="0.45">
      <c r="F71" s="229"/>
      <c r="G71" s="296"/>
      <c r="H71" s="233"/>
      <c r="I71" s="233"/>
      <c r="J71" s="233"/>
      <c r="K71" s="233"/>
      <c r="L71" s="296"/>
      <c r="M71" s="233"/>
      <c r="N71" s="233"/>
      <c r="O71" s="233"/>
      <c r="P71" s="233"/>
      <c r="Q71" s="296"/>
      <c r="R71" s="233"/>
      <c r="S71" s="233"/>
      <c r="T71" s="233"/>
      <c r="U71" s="233"/>
    </row>
    <row r="72" spans="6:117" ht="19.5" customHeight="1" x14ac:dyDescent="0.45">
      <c r="G72" s="296"/>
      <c r="H72" s="233"/>
      <c r="I72" s="233"/>
      <c r="J72" s="233"/>
      <c r="K72" s="233"/>
      <c r="L72" s="296"/>
      <c r="M72" s="233"/>
      <c r="N72" s="233"/>
      <c r="O72" s="233"/>
      <c r="P72" s="233"/>
      <c r="Q72" s="296"/>
      <c r="R72" s="233"/>
      <c r="S72" s="233"/>
      <c r="T72" s="233"/>
      <c r="U72" s="233"/>
    </row>
    <row r="73" spans="6:117" ht="19.5" customHeight="1" x14ac:dyDescent="0.45">
      <c r="G73" s="296"/>
      <c r="H73" s="233"/>
      <c r="I73" s="233"/>
      <c r="J73" s="233"/>
      <c r="K73" s="233"/>
      <c r="L73" s="296"/>
      <c r="M73" s="233"/>
      <c r="N73" s="233"/>
      <c r="O73" s="233"/>
      <c r="P73" s="233"/>
      <c r="Q73" s="296"/>
      <c r="R73" s="233"/>
      <c r="S73" s="233"/>
      <c r="T73" s="233"/>
      <c r="U73" s="233"/>
      <c r="CP73" s="232"/>
      <c r="CQ73" s="233"/>
      <c r="CR73" s="233"/>
      <c r="CS73" s="233"/>
      <c r="CT73" s="233"/>
      <c r="CU73" s="233"/>
      <c r="CV73" s="233"/>
      <c r="CW73" s="233"/>
      <c r="CX73" s="233"/>
      <c r="CY73" s="233"/>
      <c r="CZ73" s="233"/>
      <c r="DA73" s="233"/>
      <c r="DB73" s="233"/>
      <c r="DC73" s="233"/>
      <c r="DD73" s="233"/>
      <c r="DE73" s="233"/>
      <c r="DF73" s="233"/>
      <c r="DG73" s="233"/>
      <c r="DH73" s="233"/>
      <c r="DI73" s="233"/>
      <c r="DJ73" s="233"/>
      <c r="DK73" s="233"/>
      <c r="DL73" s="233"/>
      <c r="DM73" s="233"/>
    </row>
    <row r="74" spans="6:117" ht="19.5" customHeight="1" x14ac:dyDescent="0.45">
      <c r="G74" s="296"/>
      <c r="H74" s="233"/>
      <c r="I74" s="233"/>
      <c r="J74" s="233"/>
      <c r="K74" s="233"/>
      <c r="L74" s="296"/>
      <c r="M74" s="233"/>
      <c r="N74" s="233"/>
      <c r="O74" s="233"/>
      <c r="P74" s="233"/>
      <c r="Q74" s="296"/>
      <c r="R74" s="233"/>
      <c r="S74" s="233"/>
      <c r="T74" s="233"/>
      <c r="U74" s="233"/>
      <c r="CP74" s="233"/>
      <c r="CQ74" s="233"/>
      <c r="CR74" s="233"/>
      <c r="CS74" s="233"/>
      <c r="CT74" s="233"/>
      <c r="CU74" s="233"/>
      <c r="CV74" s="233"/>
      <c r="CW74" s="233"/>
      <c r="CX74" s="233"/>
      <c r="CY74" s="233"/>
      <c r="CZ74" s="233"/>
      <c r="DA74" s="233"/>
      <c r="DB74" s="233"/>
      <c r="DC74" s="233"/>
      <c r="DD74" s="233"/>
      <c r="DE74" s="233"/>
      <c r="DF74" s="233"/>
      <c r="DG74" s="233"/>
      <c r="DH74" s="233"/>
      <c r="DI74" s="233"/>
      <c r="DJ74" s="233"/>
      <c r="DK74" s="233"/>
      <c r="DL74" s="233"/>
      <c r="DM74" s="233"/>
    </row>
    <row r="75" spans="6:117" ht="19.5" customHeight="1" x14ac:dyDescent="0.45">
      <c r="G75" s="296"/>
      <c r="H75" s="233"/>
      <c r="I75" s="233"/>
      <c r="J75" s="233"/>
      <c r="K75" s="233"/>
      <c r="L75" s="296"/>
      <c r="M75" s="233"/>
      <c r="N75" s="233"/>
      <c r="O75" s="233"/>
      <c r="P75" s="233"/>
      <c r="Q75" s="296"/>
      <c r="R75" s="233"/>
      <c r="S75" s="233"/>
      <c r="T75" s="233"/>
      <c r="U75" s="233"/>
      <c r="CP75" s="233"/>
      <c r="CQ75" s="233"/>
      <c r="CR75" s="233"/>
      <c r="CS75" s="233"/>
      <c r="CT75" s="233"/>
      <c r="CU75" s="233"/>
      <c r="CV75" s="233"/>
      <c r="CW75" s="233"/>
      <c r="CX75" s="233"/>
      <c r="CY75" s="233"/>
      <c r="CZ75" s="233"/>
      <c r="DA75" s="233"/>
      <c r="DB75" s="233"/>
      <c r="DC75" s="233"/>
      <c r="DD75" s="233"/>
      <c r="DE75" s="233"/>
      <c r="DF75" s="233"/>
      <c r="DG75" s="233"/>
      <c r="DH75" s="233"/>
      <c r="DI75" s="233"/>
      <c r="DJ75" s="233"/>
      <c r="DK75" s="233"/>
      <c r="DL75" s="233"/>
      <c r="DM75" s="233"/>
    </row>
    <row r="76" spans="6:117" ht="19.5" customHeight="1" x14ac:dyDescent="0.7">
      <c r="G76" s="296"/>
      <c r="H76" s="233"/>
      <c r="I76" s="323"/>
      <c r="J76" s="233"/>
      <c r="K76" s="233"/>
      <c r="L76" s="296"/>
      <c r="M76" s="323"/>
      <c r="N76" s="233"/>
      <c r="O76" s="233"/>
      <c r="P76" s="233"/>
      <c r="Q76" s="323"/>
      <c r="R76" s="233"/>
      <c r="S76" s="230"/>
      <c r="T76" s="230"/>
      <c r="U76" s="230"/>
      <c r="CP76" s="233"/>
      <c r="CQ76" s="233"/>
      <c r="CR76" s="233"/>
      <c r="CS76" s="233"/>
      <c r="CT76" s="233"/>
      <c r="CU76" s="233"/>
      <c r="CV76" s="233"/>
      <c r="CW76" s="233"/>
      <c r="CX76" s="233"/>
      <c r="CY76" s="233"/>
      <c r="CZ76" s="233"/>
      <c r="DA76" s="233"/>
      <c r="DB76" s="233"/>
      <c r="DC76" s="233"/>
      <c r="DD76" s="233"/>
      <c r="DE76" s="233"/>
      <c r="DF76" s="233"/>
      <c r="DG76" s="233"/>
      <c r="DH76" s="233"/>
      <c r="DI76" s="233"/>
      <c r="DJ76" s="233"/>
      <c r="DK76" s="233"/>
      <c r="DL76" s="233"/>
      <c r="DM76" s="233"/>
    </row>
    <row r="77" spans="6:117" ht="19.5" customHeight="1" x14ac:dyDescent="0.45">
      <c r="I77" s="382" t="b">
        <v>0</v>
      </c>
      <c r="M77" s="382" t="b">
        <v>0</v>
      </c>
      <c r="Q77" s="382" t="b">
        <v>0</v>
      </c>
      <c r="S77" s="233"/>
      <c r="T77" s="233"/>
      <c r="U77" s="233"/>
      <c r="CP77" s="233"/>
      <c r="CQ77" s="233"/>
      <c r="CR77" s="233"/>
      <c r="CS77" s="233"/>
      <c r="CT77" s="233"/>
      <c r="CU77" s="233"/>
      <c r="CV77" s="233"/>
      <c r="CW77" s="233"/>
      <c r="CX77" s="233"/>
      <c r="CY77" s="233"/>
      <c r="CZ77" s="233"/>
      <c r="DA77" s="233"/>
      <c r="DB77" s="233"/>
      <c r="DC77" s="233"/>
      <c r="DD77" s="233"/>
      <c r="DE77" s="233"/>
      <c r="DF77" s="233"/>
      <c r="DG77" s="233"/>
      <c r="DH77" s="233"/>
      <c r="DI77" s="233"/>
      <c r="DJ77" s="233"/>
      <c r="DK77" s="233"/>
      <c r="DL77" s="233"/>
      <c r="DM77" s="233"/>
    </row>
    <row r="78" spans="6:117" ht="19.5" customHeight="1" x14ac:dyDescent="0.45">
      <c r="G78" s="296"/>
      <c r="H78" s="233"/>
      <c r="I78" s="382"/>
      <c r="J78" s="233"/>
      <c r="K78" s="233"/>
      <c r="L78" s="296"/>
      <c r="M78" s="382"/>
      <c r="N78" s="233"/>
      <c r="O78" s="233"/>
      <c r="P78" s="233"/>
      <c r="Q78" s="382"/>
      <c r="R78" s="233"/>
      <c r="S78" s="233"/>
      <c r="T78" s="233"/>
      <c r="U78" s="233"/>
      <c r="CP78" s="233"/>
      <c r="CQ78" s="233"/>
      <c r="CR78" s="233"/>
      <c r="CS78" s="233"/>
      <c r="CT78" s="233"/>
      <c r="CU78" s="233"/>
      <c r="CV78" s="233"/>
      <c r="CW78" s="233"/>
      <c r="CX78" s="233"/>
      <c r="CY78" s="233"/>
      <c r="CZ78" s="233"/>
      <c r="DA78" s="233"/>
      <c r="DB78" s="233"/>
      <c r="DC78" s="233"/>
      <c r="DD78" s="233"/>
      <c r="DE78" s="233"/>
      <c r="DF78" s="233"/>
      <c r="DG78" s="233"/>
      <c r="DH78" s="233"/>
      <c r="DI78" s="233"/>
      <c r="DJ78" s="233"/>
      <c r="DK78" s="233"/>
      <c r="DL78" s="233"/>
      <c r="DM78" s="233"/>
    </row>
    <row r="79" spans="6:117" ht="19.5" customHeight="1" x14ac:dyDescent="0.45">
      <c r="G79" s="296"/>
      <c r="H79" s="233"/>
      <c r="I79" s="233"/>
      <c r="J79" s="233"/>
      <c r="K79" s="233"/>
      <c r="L79" s="296"/>
      <c r="M79" s="233"/>
      <c r="N79" s="233"/>
      <c r="O79" s="233"/>
      <c r="P79" s="233"/>
      <c r="Q79" s="296"/>
      <c r="R79" s="233"/>
      <c r="S79" s="233"/>
      <c r="T79" s="233"/>
      <c r="U79" s="233"/>
      <c r="AB79" s="383"/>
      <c r="AC79" s="383"/>
      <c r="AD79" s="383"/>
      <c r="AE79" s="383"/>
      <c r="AF79" s="383"/>
      <c r="AG79" s="383"/>
      <c r="AH79" s="383"/>
      <c r="AI79" s="383"/>
      <c r="AJ79" s="383"/>
      <c r="AK79" s="383"/>
      <c r="AL79" s="383"/>
      <c r="AM79" s="383"/>
      <c r="CP79" s="233"/>
      <c r="CQ79" s="233"/>
      <c r="CR79" s="233"/>
      <c r="CS79" s="233"/>
      <c r="CT79" s="233"/>
      <c r="CU79" s="233"/>
      <c r="CV79" s="233"/>
      <c r="CW79" s="233"/>
      <c r="CX79" s="233"/>
      <c r="CY79" s="233"/>
      <c r="CZ79" s="233"/>
      <c r="DA79" s="233"/>
      <c r="DB79" s="233"/>
      <c r="DC79" s="233"/>
      <c r="DD79" s="233"/>
      <c r="DE79" s="233"/>
      <c r="DF79" s="233"/>
      <c r="DG79" s="233"/>
      <c r="DH79" s="233"/>
      <c r="DI79" s="233"/>
      <c r="DJ79" s="233"/>
      <c r="DK79" s="233"/>
      <c r="DL79" s="233"/>
      <c r="DM79" s="233"/>
    </row>
    <row r="80" spans="6:117" ht="19.5" customHeight="1" x14ac:dyDescent="0.45">
      <c r="G80" s="296"/>
      <c r="H80" s="233"/>
      <c r="I80" s="233"/>
      <c r="J80" s="233"/>
      <c r="K80" s="233"/>
      <c r="L80" s="296"/>
      <c r="M80" s="233"/>
      <c r="N80" s="233"/>
      <c r="O80" s="233"/>
      <c r="P80" s="233"/>
      <c r="Q80" s="296"/>
      <c r="R80" s="233"/>
      <c r="S80" s="233"/>
      <c r="T80" s="233"/>
      <c r="U80" s="233"/>
      <c r="AB80" s="184"/>
      <c r="AC80" s="184"/>
      <c r="AD80" s="184"/>
      <c r="AE80" s="184"/>
      <c r="AF80" s="184"/>
      <c r="AG80" s="184"/>
      <c r="AH80" s="184"/>
      <c r="AI80" s="184"/>
      <c r="AJ80" s="184"/>
      <c r="AK80" s="184"/>
      <c r="AL80" s="184"/>
      <c r="AM80" s="184"/>
    </row>
    <row r="81" spans="7:21" ht="19.5" customHeight="1" x14ac:dyDescent="0.45">
      <c r="G81" s="296"/>
      <c r="H81" s="233"/>
      <c r="I81" s="233"/>
      <c r="J81" s="233"/>
      <c r="K81" s="233"/>
      <c r="L81" s="296"/>
      <c r="M81" s="233"/>
      <c r="N81" s="233"/>
      <c r="O81" s="233"/>
      <c r="P81" s="233"/>
      <c r="Q81" s="296"/>
      <c r="R81" s="233"/>
      <c r="S81" s="233"/>
      <c r="T81" s="233"/>
      <c r="U81" s="233"/>
    </row>
    <row r="82" spans="7:21" ht="19.5" customHeight="1" x14ac:dyDescent="0.45">
      <c r="G82" s="296"/>
      <c r="H82" s="233"/>
      <c r="I82" s="233"/>
      <c r="J82" s="233"/>
      <c r="K82" s="233"/>
      <c r="L82" s="233"/>
      <c r="M82" s="233"/>
      <c r="N82" s="233"/>
      <c r="O82" s="233"/>
      <c r="P82" s="233"/>
      <c r="Q82" s="233"/>
      <c r="R82" s="233"/>
      <c r="S82" s="233"/>
      <c r="T82" s="233"/>
      <c r="U82" s="233"/>
    </row>
    <row r="83" spans="7:21" ht="19.5" customHeight="1" x14ac:dyDescent="0.7">
      <c r="H83" s="230"/>
      <c r="I83" s="230"/>
      <c r="J83" s="230"/>
      <c r="K83" s="230"/>
      <c r="L83" s="230"/>
      <c r="M83" s="230"/>
      <c r="N83" s="230"/>
      <c r="O83" s="230"/>
      <c r="P83" s="230"/>
      <c r="Q83" s="230"/>
      <c r="R83" s="230"/>
      <c r="S83" s="230"/>
      <c r="T83" s="230"/>
      <c r="U83" s="230"/>
    </row>
    <row r="84" spans="7:21" ht="19.5" customHeight="1" x14ac:dyDescent="0.45">
      <c r="G84" s="296"/>
      <c r="H84" s="233"/>
      <c r="I84" s="233"/>
      <c r="J84" s="233"/>
      <c r="K84" s="233"/>
      <c r="L84" s="233"/>
      <c r="M84" s="233"/>
      <c r="N84" s="233"/>
      <c r="O84" s="233"/>
      <c r="P84" s="233"/>
      <c r="Q84" s="233"/>
      <c r="R84" s="233"/>
      <c r="S84" s="233"/>
      <c r="T84" s="233"/>
      <c r="U84" s="233"/>
    </row>
    <row r="138" spans="2:46" s="225" customFormat="1" ht="72" x14ac:dyDescent="1.6">
      <c r="B138" s="239"/>
      <c r="C138" s="239"/>
      <c r="E138" s="226"/>
      <c r="F138" s="372">
        <f t="shared" ref="F138:AL138" si="2">F3</f>
        <v>2</v>
      </c>
      <c r="G138" s="372"/>
      <c r="H138" s="373" t="str">
        <f t="shared" si="2"/>
        <v>leerling 2</v>
      </c>
      <c r="I138" s="374"/>
      <c r="J138" s="374"/>
      <c r="K138" s="374"/>
      <c r="L138" s="374"/>
      <c r="M138" s="374"/>
      <c r="N138" s="374"/>
      <c r="O138" s="374"/>
      <c r="P138" s="374"/>
      <c r="Q138" s="374"/>
      <c r="R138" s="374"/>
      <c r="S138" s="374"/>
      <c r="T138" s="374"/>
      <c r="U138" s="374"/>
      <c r="V138" s="374"/>
      <c r="W138" s="374"/>
      <c r="X138" s="374"/>
      <c r="Y138" s="374"/>
      <c r="Z138" s="374"/>
      <c r="AA138" s="374"/>
      <c r="AB138" s="374"/>
      <c r="AC138" s="374"/>
      <c r="AD138" s="374"/>
      <c r="AE138" s="374"/>
      <c r="AF138" s="374"/>
      <c r="AG138" s="374"/>
      <c r="AH138" s="375"/>
      <c r="AI138" s="376" t="str">
        <f t="shared" si="2"/>
        <v xml:space="preserve">groep </v>
      </c>
      <c r="AJ138" s="377"/>
      <c r="AK138" s="377"/>
      <c r="AL138" s="378">
        <f t="shared" si="2"/>
        <v>3</v>
      </c>
      <c r="AM138" s="378"/>
      <c r="AN138" s="378"/>
      <c r="AO138" s="379"/>
      <c r="AQ138" s="236"/>
      <c r="AS138" s="235"/>
      <c r="AT138" s="235"/>
    </row>
  </sheetData>
  <sheetProtection sheet="1" objects="1" scenarios="1"/>
  <mergeCells count="37">
    <mergeCell ref="AB79:AD79"/>
    <mergeCell ref="AE79:AG79"/>
    <mergeCell ref="AH79:AJ79"/>
    <mergeCell ref="AK79:AM79"/>
    <mergeCell ref="F138:G138"/>
    <mergeCell ref="H138:AH138"/>
    <mergeCell ref="AI138:AK138"/>
    <mergeCell ref="AL138:AO138"/>
    <mergeCell ref="L65:L66"/>
    <mergeCell ref="I69:I70"/>
    <mergeCell ref="M69:M70"/>
    <mergeCell ref="Q69:Q70"/>
    <mergeCell ref="I77:I78"/>
    <mergeCell ref="M77:M78"/>
    <mergeCell ref="Q77:Q78"/>
    <mergeCell ref="I61:I62"/>
    <mergeCell ref="M61:M62"/>
    <mergeCell ref="Q61:Q62"/>
    <mergeCell ref="I34:I35"/>
    <mergeCell ref="M34:M35"/>
    <mergeCell ref="Q34:Q35"/>
    <mergeCell ref="L44:L45"/>
    <mergeCell ref="I50:I51"/>
    <mergeCell ref="L50:L51"/>
    <mergeCell ref="M50:M51"/>
    <mergeCell ref="Q50:Q51"/>
    <mergeCell ref="AK35:AM38"/>
    <mergeCell ref="L38:L39"/>
    <mergeCell ref="I42:I43"/>
    <mergeCell ref="M42:M43"/>
    <mergeCell ref="Q42:Q43"/>
    <mergeCell ref="F1:AO2"/>
    <mergeCell ref="F3:G3"/>
    <mergeCell ref="H3:AH3"/>
    <mergeCell ref="AI3:AK3"/>
    <mergeCell ref="AL3:AM3"/>
    <mergeCell ref="AN3:AO3"/>
  </mergeCells>
  <conditionalFormatting sqref="H36:J41">
    <cfRule type="expression" dxfId="1368" priority="21">
      <formula>$I$34=TRUE</formula>
    </cfRule>
  </conditionalFormatting>
  <conditionalFormatting sqref="H44:J49">
    <cfRule type="expression" dxfId="1367" priority="20">
      <formula>$I$42=TRUE</formula>
    </cfRule>
  </conditionalFormatting>
  <conditionalFormatting sqref="H52:J57">
    <cfRule type="expression" dxfId="1366" priority="19">
      <formula>$I$50=TRUE</formula>
    </cfRule>
  </conditionalFormatting>
  <conditionalFormatting sqref="H63:J68">
    <cfRule type="expression" dxfId="1365" priority="12">
      <formula>$I$61=TRUE</formula>
    </cfRule>
  </conditionalFormatting>
  <conditionalFormatting sqref="H71:J76">
    <cfRule type="expression" dxfId="1364" priority="11">
      <formula>$I$69=TRUE</formula>
    </cfRule>
  </conditionalFormatting>
  <conditionalFormatting sqref="H79:J84">
    <cfRule type="expression" dxfId="1363" priority="10">
      <formula>$I$77=TRUE</formula>
    </cfRule>
  </conditionalFormatting>
  <conditionalFormatting sqref="I77">
    <cfRule type="expression" dxfId="1362" priority="1">
      <formula>$M$42=TRUE</formula>
    </cfRule>
  </conditionalFormatting>
  <conditionalFormatting sqref="L36:N41">
    <cfRule type="expression" dxfId="1361" priority="18">
      <formula>$M$34=TRUE</formula>
    </cfRule>
  </conditionalFormatting>
  <conditionalFormatting sqref="L44:N49">
    <cfRule type="expression" dxfId="1360" priority="17">
      <formula>$M$42=TRUE</formula>
    </cfRule>
  </conditionalFormatting>
  <conditionalFormatting sqref="L52:N57">
    <cfRule type="expression" dxfId="1359" priority="16">
      <formula>$M$50=TRUE</formula>
    </cfRule>
  </conditionalFormatting>
  <conditionalFormatting sqref="L63:N68">
    <cfRule type="expression" dxfId="1358" priority="9">
      <formula>$M$61=TRUE</formula>
    </cfRule>
  </conditionalFormatting>
  <conditionalFormatting sqref="L71:N76">
    <cfRule type="expression" dxfId="1357" priority="8">
      <formula>$M$69=TRUE</formula>
    </cfRule>
  </conditionalFormatting>
  <conditionalFormatting sqref="L79:N84">
    <cfRule type="expression" dxfId="1356" priority="7">
      <formula>$M$77=TRUE</formula>
    </cfRule>
  </conditionalFormatting>
  <conditionalFormatting sqref="M77">
    <cfRule type="expression" dxfId="1355" priority="2">
      <formula>$M$42=TRUE</formula>
    </cfRule>
  </conditionalFormatting>
  <conditionalFormatting sqref="P36:R41">
    <cfRule type="expression" dxfId="1354" priority="15">
      <formula>$Q$34=TRUE</formula>
    </cfRule>
  </conditionalFormatting>
  <conditionalFormatting sqref="P44:R49">
    <cfRule type="expression" dxfId="1353" priority="14">
      <formula>$Q$42=TRUE</formula>
    </cfRule>
  </conditionalFormatting>
  <conditionalFormatting sqref="P52:R57">
    <cfRule type="expression" dxfId="1352" priority="13">
      <formula>$Q$50=TRUE</formula>
    </cfRule>
  </conditionalFormatting>
  <conditionalFormatting sqref="P63:R68">
    <cfRule type="expression" dxfId="1351" priority="6">
      <formula>$Q$61=TRUE</formula>
    </cfRule>
  </conditionalFormatting>
  <conditionalFormatting sqref="P71:R76">
    <cfRule type="expression" dxfId="1350" priority="5">
      <formula>$Q$69=TRUE</formula>
    </cfRule>
  </conditionalFormatting>
  <conditionalFormatting sqref="P79:R84">
    <cfRule type="expression" dxfId="1349" priority="4">
      <formula>$Q$77=TRUE</formula>
    </cfRule>
  </conditionalFormatting>
  <conditionalFormatting sqref="Q77">
    <cfRule type="expression" dxfId="1348" priority="3">
      <formula>$M$42=TRUE</formula>
    </cfRule>
  </conditionalFormatting>
  <pageMargins left="0.31496062992125984" right="0" top="7.874015748031496E-2" bottom="7.874015748031496E-2" header="0.19685039370078741" footer="0"/>
  <pageSetup paperSize="9" scale="30" orientation="portrait" r:id="rId1"/>
  <headerFooter alignWithMargins="0"/>
  <rowBreaks count="1" manualBreakCount="1">
    <brk id="136" min="5" max="40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BBFCF-5B12-4F7A-B08A-045816330224}">
  <sheetPr codeName="Blad2">
    <tabColor rgb="FFCC00FF"/>
  </sheetPr>
  <dimension ref="A1:BB75"/>
  <sheetViews>
    <sheetView showGridLines="0" showRowColHeaders="0" zoomScale="85" zoomScaleNormal="85" workbookViewId="0"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RowHeight="13.2" x14ac:dyDescent="0.25"/>
  <cols>
    <col min="1" max="1" width="3.6640625" customWidth="1"/>
    <col min="2" max="2" width="20.6640625" customWidth="1"/>
    <col min="3" max="3" width="10.6640625" style="94" customWidth="1"/>
    <col min="4" max="4" width="10.6640625" style="4" customWidth="1"/>
    <col min="5" max="6" width="10.6640625" customWidth="1"/>
    <col min="7" max="13" width="10.6640625" style="4" customWidth="1"/>
    <col min="14" max="19" width="10.5546875" style="4" hidden="1" customWidth="1"/>
    <col min="20" max="36" width="9.33203125" style="4" hidden="1" customWidth="1"/>
    <col min="37" max="38" width="10.6640625" style="4" customWidth="1"/>
    <col min="39" max="40" width="11.33203125" style="4" hidden="1" customWidth="1"/>
    <col min="41" max="43" width="10.6640625" customWidth="1"/>
    <col min="44" max="44" width="9.33203125" style="4" hidden="1" customWidth="1"/>
    <col min="45" max="47" width="9.33203125" style="4" customWidth="1"/>
    <col min="48" max="48" width="10.6640625" style="4" customWidth="1"/>
    <col min="49" max="50" width="9.33203125" style="4" hidden="1" customWidth="1"/>
    <col min="51" max="51" width="10.6640625" style="4" customWidth="1"/>
    <col min="52" max="53" width="9.33203125" style="4" hidden="1" customWidth="1"/>
    <col min="54" max="54" width="9.5546875" hidden="1" customWidth="1"/>
  </cols>
  <sheetData>
    <row r="1" spans="1:53" ht="13.8" thickBot="1" x14ac:dyDescent="0.3"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</row>
    <row r="2" spans="1:53" ht="20.399999999999999" thickBot="1" x14ac:dyDescent="0.55000000000000004">
      <c r="A2" s="52"/>
      <c r="B2" s="54" t="s">
        <v>26</v>
      </c>
      <c r="C2" s="268"/>
      <c r="D2" s="53">
        <v>4</v>
      </c>
      <c r="E2" s="71" t="s">
        <v>208</v>
      </c>
      <c r="F2" s="13"/>
      <c r="G2" s="167"/>
      <c r="H2" s="167"/>
      <c r="J2" s="72" t="b">
        <f>IF($D$2=3,"ja",IF($D$2="3A","ja",IF($D$2="3B","ja",IF($D$2="3C","ja"))))</f>
        <v>0</v>
      </c>
      <c r="K2" s="72" t="b">
        <f>IF($D$2=5,"ja",IF($D$2="5A","ja",IF($D$2="5B","ja",IF($D$2="5C","ja"))))</f>
        <v>0</v>
      </c>
      <c r="L2" s="72" t="str">
        <f>IF($D$2=4,"ja",IF($D$2="4A","ja",IF($D$2="4B","ja",IF($D$2="4C","ja"))))</f>
        <v>ja</v>
      </c>
      <c r="M2" s="72" t="b">
        <f>IF($D$2=6,"ja",IF($D$2="6A","ja",IF($D$2="6B","ja",IF($D$2="6C","ja"))))</f>
        <v>0</v>
      </c>
      <c r="N2" s="72"/>
      <c r="O2" s="72"/>
      <c r="P2" s="72"/>
      <c r="Q2" s="72"/>
      <c r="R2" s="72"/>
      <c r="S2" s="70" t="b">
        <f>IF($D$2=8,"ja",IF($D$2="8A","ja",IF($D$2="8B","ja",IF($D$2="8C","ja"))))</f>
        <v>0</v>
      </c>
      <c r="T2" s="70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70"/>
      <c r="AM2" s="3"/>
      <c r="AN2" s="3"/>
    </row>
    <row r="3" spans="1:53" ht="20.399999999999999" thickBot="1" x14ac:dyDescent="0.55000000000000004">
      <c r="A3" s="52"/>
      <c r="B3" s="54" t="s">
        <v>27</v>
      </c>
      <c r="C3" s="268"/>
      <c r="D3" s="324">
        <v>46132</v>
      </c>
      <c r="E3" s="325"/>
      <c r="F3" s="13"/>
      <c r="G3" s="168"/>
      <c r="H3" s="168"/>
      <c r="I3" s="3"/>
      <c r="J3" s="72" t="b">
        <f>IF($D$2=7,"ja",IF($D$2="7A","ja",IF($D$2="7B","ja",IF($D$2="7C","ja"))))</f>
        <v>0</v>
      </c>
      <c r="K3" s="72"/>
      <c r="L3" s="72" t="b">
        <f>IF($D$2=8,"ja",IF($D$2="8A","ja",IF($D$2="8B","ja",IF($D$2="8C","ja"))))</f>
        <v>0</v>
      </c>
      <c r="M3" s="72"/>
      <c r="N3" s="72"/>
      <c r="O3" s="72"/>
      <c r="P3" s="72"/>
      <c r="Q3" s="72"/>
      <c r="R3" s="72"/>
      <c r="S3" s="70"/>
      <c r="T3" s="70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70"/>
      <c r="AM3" s="3"/>
      <c r="AN3" s="3"/>
    </row>
    <row r="4" spans="1:53" ht="19.8" x14ac:dyDescent="0.45">
      <c r="B4" s="1"/>
      <c r="C4" s="269"/>
      <c r="D4" s="51"/>
      <c r="E4" s="51"/>
      <c r="F4" s="1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70"/>
      <c r="AM4" s="3"/>
      <c r="AN4" s="3"/>
    </row>
    <row r="5" spans="1:53" s="94" customFormat="1" ht="20.100000000000001" customHeight="1" x14ac:dyDescent="0.25">
      <c r="B5" s="330" t="s">
        <v>28</v>
      </c>
      <c r="C5" s="331"/>
      <c r="D5" s="331"/>
      <c r="E5" s="331"/>
      <c r="F5" s="331"/>
      <c r="G5" s="331"/>
      <c r="H5" s="331"/>
      <c r="I5" s="331"/>
      <c r="J5" s="331"/>
      <c r="K5" s="331"/>
      <c r="L5" s="331"/>
      <c r="M5" s="331"/>
      <c r="N5" s="331"/>
      <c r="O5" s="331"/>
      <c r="P5" s="331"/>
      <c r="Q5" s="331"/>
      <c r="R5" s="331"/>
      <c r="S5" s="331"/>
      <c r="T5" s="331"/>
      <c r="U5" s="331"/>
      <c r="V5" s="331"/>
      <c r="W5" s="331"/>
      <c r="X5" s="331"/>
      <c r="Y5" s="331"/>
      <c r="Z5" s="331"/>
      <c r="AA5" s="331"/>
      <c r="AB5" s="331"/>
      <c r="AC5" s="331"/>
      <c r="AD5" s="331"/>
      <c r="AE5" s="331"/>
      <c r="AF5" s="331"/>
      <c r="AG5" s="331"/>
      <c r="AH5" s="331"/>
      <c r="AI5" s="331"/>
      <c r="AJ5" s="331"/>
      <c r="AK5" s="331"/>
      <c r="AL5" s="331"/>
      <c r="AM5" s="331"/>
      <c r="AN5" s="331"/>
      <c r="AO5" s="331"/>
      <c r="AP5" s="331"/>
      <c r="AQ5" s="331"/>
      <c r="AR5" s="331"/>
      <c r="AS5" s="331"/>
      <c r="AT5" s="331"/>
      <c r="AU5" s="331"/>
      <c r="AV5" s="331"/>
      <c r="AW5" s="331"/>
      <c r="AX5" s="331"/>
      <c r="AY5" s="332"/>
    </row>
    <row r="6" spans="1:53" x14ac:dyDescent="0.25">
      <c r="B6" s="21"/>
      <c r="C6" s="122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</row>
    <row r="7" spans="1:53" x14ac:dyDescent="0.25">
      <c r="B7" s="333" t="s">
        <v>29</v>
      </c>
      <c r="C7" s="334"/>
      <c r="D7" s="334"/>
      <c r="E7" s="49" t="s">
        <v>30</v>
      </c>
      <c r="I7" s="3"/>
      <c r="J7" s="3"/>
      <c r="K7" s="3"/>
    </row>
    <row r="8" spans="1:53" x14ac:dyDescent="0.25">
      <c r="B8" s="333" t="s">
        <v>31</v>
      </c>
      <c r="C8" s="334"/>
      <c r="D8" s="334"/>
      <c r="E8" s="50" t="str">
        <f>IF(E7="ja","nee",IF(E7="nee","ja",IF(E7="","")))</f>
        <v>nee</v>
      </c>
    </row>
    <row r="9" spans="1:53" x14ac:dyDescent="0.25">
      <c r="B9" s="15"/>
      <c r="C9" s="124"/>
      <c r="D9" s="16"/>
    </row>
    <row r="10" spans="1:53" s="94" customFormat="1" ht="20.100000000000001" customHeight="1" x14ac:dyDescent="0.25">
      <c r="B10" s="134" t="s">
        <v>32</v>
      </c>
      <c r="C10" s="137" t="s">
        <v>33</v>
      </c>
      <c r="D10" s="137" t="s">
        <v>33</v>
      </c>
      <c r="E10" s="137" t="s">
        <v>33</v>
      </c>
      <c r="F10" s="137" t="s">
        <v>33</v>
      </c>
      <c r="G10" s="138" t="s">
        <v>33</v>
      </c>
      <c r="H10" s="326" t="s">
        <v>34</v>
      </c>
      <c r="I10" s="327"/>
      <c r="J10" s="326" t="s">
        <v>35</v>
      </c>
      <c r="K10" s="327"/>
      <c r="L10" s="326" t="s">
        <v>36</v>
      </c>
      <c r="M10" s="327"/>
      <c r="AK10" s="137" t="s">
        <v>33</v>
      </c>
      <c r="AL10" s="137" t="s">
        <v>33</v>
      </c>
      <c r="AM10" s="137"/>
      <c r="AN10" s="137"/>
      <c r="AO10" s="137" t="s">
        <v>33</v>
      </c>
      <c r="AP10" s="137" t="s">
        <v>33</v>
      </c>
      <c r="AQ10" s="137" t="s">
        <v>33</v>
      </c>
      <c r="AR10" s="136"/>
      <c r="AS10" s="336" t="s">
        <v>37</v>
      </c>
      <c r="AT10" s="337"/>
      <c r="AU10" s="327"/>
      <c r="AV10" s="137" t="s">
        <v>33</v>
      </c>
      <c r="AW10" s="137"/>
      <c r="AX10" s="137"/>
      <c r="AY10" s="137" t="s">
        <v>33</v>
      </c>
    </row>
    <row r="11" spans="1:53" x14ac:dyDescent="0.25">
      <c r="B11" s="286" t="s">
        <v>38</v>
      </c>
      <c r="C11" s="338" t="s">
        <v>39</v>
      </c>
      <c r="D11" s="23" t="s">
        <v>40</v>
      </c>
      <c r="E11" s="26" t="s">
        <v>41</v>
      </c>
      <c r="F11" s="26" t="s">
        <v>42</v>
      </c>
      <c r="G11" s="29" t="s">
        <v>43</v>
      </c>
      <c r="H11" s="30" t="s">
        <v>44</v>
      </c>
      <c r="I11" s="29" t="s">
        <v>45</v>
      </c>
      <c r="J11" s="31" t="s">
        <v>46</v>
      </c>
      <c r="K11" s="31" t="s">
        <v>47</v>
      </c>
      <c r="L11" s="29" t="s">
        <v>48</v>
      </c>
      <c r="M11" s="29" t="s">
        <v>49</v>
      </c>
      <c r="N11" s="133" t="s">
        <v>50</v>
      </c>
      <c r="O11" s="133" t="s">
        <v>51</v>
      </c>
      <c r="P11" s="133" t="s">
        <v>52</v>
      </c>
      <c r="Q11" s="133" t="s">
        <v>51</v>
      </c>
      <c r="R11" s="133" t="s">
        <v>53</v>
      </c>
      <c r="S11" s="4" t="s">
        <v>54</v>
      </c>
      <c r="T11" s="4" t="s">
        <v>55</v>
      </c>
      <c r="U11" s="4" t="s">
        <v>56</v>
      </c>
      <c r="V11" s="3" t="s">
        <v>57</v>
      </c>
      <c r="W11" s="4" t="s">
        <v>58</v>
      </c>
      <c r="X11" s="4" t="s">
        <v>59</v>
      </c>
      <c r="Y11" s="4" t="s">
        <v>60</v>
      </c>
      <c r="AJ11" s="43" t="s">
        <v>53</v>
      </c>
      <c r="AK11" s="66" t="s">
        <v>61</v>
      </c>
      <c r="AL11" s="66" t="s">
        <v>43</v>
      </c>
      <c r="AM11" s="6" t="s">
        <v>62</v>
      </c>
      <c r="AN11" s="6" t="s">
        <v>63</v>
      </c>
      <c r="AO11" s="46" t="s">
        <v>42</v>
      </c>
      <c r="AP11" s="38" t="s">
        <v>41</v>
      </c>
      <c r="AQ11" s="23" t="s">
        <v>64</v>
      </c>
      <c r="AR11" s="22" t="s">
        <v>62</v>
      </c>
      <c r="AS11" s="29" t="s">
        <v>45</v>
      </c>
      <c r="AT11" s="31" t="s">
        <v>46</v>
      </c>
      <c r="AU11" s="29" t="s">
        <v>49</v>
      </c>
      <c r="AV11" s="29" t="s">
        <v>65</v>
      </c>
      <c r="AW11" s="6" t="s">
        <v>62</v>
      </c>
      <c r="AX11" s="6" t="s">
        <v>63</v>
      </c>
      <c r="AY11" s="29" t="s">
        <v>66</v>
      </c>
      <c r="AZ11" s="6" t="s">
        <v>62</v>
      </c>
      <c r="BA11" s="6" t="s">
        <v>63</v>
      </c>
    </row>
    <row r="12" spans="1:53" x14ac:dyDescent="0.25">
      <c r="B12" s="41"/>
      <c r="C12" s="339"/>
      <c r="D12" s="24" t="s">
        <v>67</v>
      </c>
      <c r="E12" s="27" t="s">
        <v>68</v>
      </c>
      <c r="F12" s="27"/>
      <c r="G12" s="32" t="s">
        <v>69</v>
      </c>
      <c r="H12" s="33" t="s">
        <v>70</v>
      </c>
      <c r="I12" s="32" t="s">
        <v>71</v>
      </c>
      <c r="J12" s="34"/>
      <c r="K12" s="34" t="s">
        <v>46</v>
      </c>
      <c r="L12" s="32" t="s">
        <v>72</v>
      </c>
      <c r="M12" s="32" t="s">
        <v>73</v>
      </c>
      <c r="N12" s="133"/>
      <c r="O12" s="133" t="s">
        <v>74</v>
      </c>
      <c r="P12" s="133" t="s">
        <v>75</v>
      </c>
      <c r="Q12" s="133" t="s">
        <v>76</v>
      </c>
      <c r="R12" s="133" t="s">
        <v>77</v>
      </c>
      <c r="S12" s="4" t="s">
        <v>70</v>
      </c>
      <c r="T12" s="4" t="s">
        <v>71</v>
      </c>
      <c r="U12" s="4" t="s">
        <v>56</v>
      </c>
      <c r="V12" s="4" t="s">
        <v>56</v>
      </c>
      <c r="W12" s="4" t="s">
        <v>72</v>
      </c>
      <c r="X12" s="4" t="s">
        <v>73</v>
      </c>
      <c r="Z12" s="4" t="s">
        <v>78</v>
      </c>
      <c r="AA12" s="4" t="s">
        <v>79</v>
      </c>
      <c r="AB12" s="4" t="s">
        <v>80</v>
      </c>
      <c r="AC12" s="4" t="s">
        <v>81</v>
      </c>
      <c r="AD12" s="4" t="s">
        <v>82</v>
      </c>
      <c r="AE12" s="4">
        <v>1</v>
      </c>
      <c r="AF12" s="4">
        <v>2</v>
      </c>
      <c r="AG12" s="4">
        <v>3</v>
      </c>
      <c r="AH12" s="4">
        <v>4</v>
      </c>
      <c r="AI12" s="4">
        <v>5</v>
      </c>
      <c r="AJ12" s="44" t="s">
        <v>83</v>
      </c>
      <c r="AK12" s="67" t="s">
        <v>84</v>
      </c>
      <c r="AL12" s="67" t="s">
        <v>85</v>
      </c>
      <c r="AM12" s="8"/>
      <c r="AN12" s="8"/>
      <c r="AO12" s="47"/>
      <c r="AP12" s="39" t="s">
        <v>68</v>
      </c>
      <c r="AQ12" s="24" t="s">
        <v>86</v>
      </c>
      <c r="AR12" s="20"/>
      <c r="AS12" s="32" t="s">
        <v>71</v>
      </c>
      <c r="AT12" s="34"/>
      <c r="AU12" s="32" t="s">
        <v>73</v>
      </c>
      <c r="AV12" s="32" t="s">
        <v>69</v>
      </c>
      <c r="AW12" s="8"/>
      <c r="AX12" s="8"/>
      <c r="AY12" s="32" t="s">
        <v>87</v>
      </c>
      <c r="AZ12" s="8"/>
      <c r="BA12" s="8"/>
    </row>
    <row r="13" spans="1:53" s="13" customFormat="1" x14ac:dyDescent="0.25">
      <c r="B13" s="42"/>
      <c r="C13" s="340"/>
      <c r="D13" s="25"/>
      <c r="E13" s="28"/>
      <c r="F13" s="28"/>
      <c r="G13" s="36"/>
      <c r="H13" s="35" t="s">
        <v>88</v>
      </c>
      <c r="I13" s="36" t="s">
        <v>88</v>
      </c>
      <c r="J13" s="37" t="s">
        <v>88</v>
      </c>
      <c r="K13" s="37" t="s">
        <v>88</v>
      </c>
      <c r="L13" s="36" t="s">
        <v>89</v>
      </c>
      <c r="M13" s="36" t="s">
        <v>89</v>
      </c>
      <c r="N13" s="133"/>
      <c r="O13" s="133"/>
      <c r="P13" s="133"/>
      <c r="Q13" s="133"/>
      <c r="R13" s="13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45"/>
      <c r="AK13" s="55" t="s">
        <v>90</v>
      </c>
      <c r="AL13" s="55" t="s">
        <v>91</v>
      </c>
      <c r="AM13" s="7"/>
      <c r="AN13" s="7"/>
      <c r="AO13" s="48" t="s">
        <v>92</v>
      </c>
      <c r="AP13" s="18" t="s">
        <v>93</v>
      </c>
      <c r="AQ13" s="25" t="s">
        <v>94</v>
      </c>
      <c r="AR13" s="20"/>
      <c r="AS13" s="36" t="s">
        <v>88</v>
      </c>
      <c r="AT13" s="37" t="s">
        <v>88</v>
      </c>
      <c r="AU13" s="36" t="s">
        <v>89</v>
      </c>
      <c r="AV13" s="36" t="s">
        <v>95</v>
      </c>
      <c r="AW13" s="7"/>
      <c r="AX13" s="7"/>
      <c r="AY13" s="36" t="s">
        <v>96</v>
      </c>
      <c r="AZ13" s="7"/>
      <c r="BA13" s="7"/>
    </row>
    <row r="14" spans="1:53" s="13" customFormat="1" hidden="1" x14ac:dyDescent="0.25">
      <c r="B14" s="61" t="s">
        <v>97</v>
      </c>
      <c r="C14" s="63"/>
      <c r="D14" s="62" t="s">
        <v>78</v>
      </c>
      <c r="E14" s="63" t="s">
        <v>98</v>
      </c>
      <c r="F14" s="63" t="s">
        <v>81</v>
      </c>
      <c r="G14" s="62" t="s">
        <v>78</v>
      </c>
      <c r="H14" s="62" t="s">
        <v>99</v>
      </c>
      <c r="I14" s="62" t="s">
        <v>79</v>
      </c>
      <c r="J14" s="63" t="s">
        <v>98</v>
      </c>
      <c r="K14" s="63"/>
      <c r="L14" s="62" t="s">
        <v>100</v>
      </c>
      <c r="M14" s="62" t="s">
        <v>101</v>
      </c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44"/>
      <c r="AK14" s="65" t="s">
        <v>82</v>
      </c>
      <c r="AL14" s="65" t="s">
        <v>82</v>
      </c>
      <c r="AM14" s="3"/>
      <c r="AN14" s="3"/>
      <c r="AO14" s="57" t="s">
        <v>81</v>
      </c>
      <c r="AP14" s="55" t="s">
        <v>98</v>
      </c>
      <c r="AQ14" s="7" t="s">
        <v>98</v>
      </c>
      <c r="AR14" s="3"/>
      <c r="AS14" s="3"/>
      <c r="AT14" s="3"/>
      <c r="AU14" s="3"/>
      <c r="AV14" s="3" t="s">
        <v>102</v>
      </c>
      <c r="AW14" s="3"/>
      <c r="AX14" s="3"/>
      <c r="AY14" s="56" t="s">
        <v>102</v>
      </c>
      <c r="AZ14" s="3"/>
      <c r="BA14" s="3"/>
    </row>
    <row r="15" spans="1:53" s="13" customFormat="1" hidden="1" x14ac:dyDescent="0.25">
      <c r="B15" s="61" t="s">
        <v>81</v>
      </c>
      <c r="C15" s="63"/>
      <c r="D15" s="62"/>
      <c r="E15" s="63"/>
      <c r="F15" s="63"/>
      <c r="G15" s="62"/>
      <c r="H15" s="62"/>
      <c r="I15" s="62"/>
      <c r="J15" s="63"/>
      <c r="K15" s="63"/>
      <c r="L15" s="62"/>
      <c r="M15" s="62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44"/>
      <c r="AK15" s="65"/>
      <c r="AL15" s="65"/>
      <c r="AM15" s="3"/>
      <c r="AN15" s="3"/>
      <c r="AO15" s="57"/>
      <c r="AP15" s="55"/>
      <c r="AQ15" s="7"/>
      <c r="AR15" s="3"/>
      <c r="AS15" s="3"/>
      <c r="AT15" s="3"/>
      <c r="AU15" s="3"/>
      <c r="AV15" s="3"/>
      <c r="AW15" s="3"/>
      <c r="AX15" s="3"/>
      <c r="AY15" s="56"/>
      <c r="AZ15" s="3"/>
      <c r="BA15" s="3"/>
    </row>
    <row r="16" spans="1:53" s="13" customFormat="1" hidden="1" x14ac:dyDescent="0.25">
      <c r="B16" s="61" t="s">
        <v>103</v>
      </c>
      <c r="C16" s="63"/>
      <c r="D16" s="62"/>
      <c r="E16" s="63"/>
      <c r="F16" s="63"/>
      <c r="G16" s="62"/>
      <c r="H16" s="62"/>
      <c r="I16" s="62"/>
      <c r="J16" s="63"/>
      <c r="K16" s="63"/>
      <c r="L16" s="62"/>
      <c r="M16" s="62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44"/>
      <c r="AK16" s="65"/>
      <c r="AL16" s="65"/>
      <c r="AM16" s="3"/>
      <c r="AN16" s="3"/>
      <c r="AO16" s="57"/>
      <c r="AP16" s="55"/>
      <c r="AQ16" s="7"/>
      <c r="AR16" s="3"/>
      <c r="AS16" s="3"/>
      <c r="AT16" s="3"/>
      <c r="AU16" s="3"/>
      <c r="AV16" s="3"/>
      <c r="AW16" s="3"/>
      <c r="AX16" s="3"/>
      <c r="AY16" s="56"/>
      <c r="AZ16" s="3"/>
      <c r="BA16" s="3"/>
    </row>
    <row r="17" spans="1:53" s="13" customFormat="1" hidden="1" x14ac:dyDescent="0.25">
      <c r="B17" s="61" t="s">
        <v>104</v>
      </c>
      <c r="C17" s="63"/>
      <c r="D17" s="62"/>
      <c r="E17" s="63"/>
      <c r="F17" s="63"/>
      <c r="G17" s="62"/>
      <c r="H17" s="62"/>
      <c r="I17" s="62"/>
      <c r="J17" s="63"/>
      <c r="K17" s="63"/>
      <c r="L17" s="62"/>
      <c r="M17" s="62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44"/>
      <c r="AK17" s="65"/>
      <c r="AL17" s="65"/>
      <c r="AM17" s="3"/>
      <c r="AN17" s="3"/>
      <c r="AO17" s="57"/>
      <c r="AP17" s="55"/>
      <c r="AQ17" s="7"/>
      <c r="AR17" s="3"/>
      <c r="AS17" s="3"/>
      <c r="AT17" s="3"/>
      <c r="AU17" s="3"/>
      <c r="AV17" s="3"/>
      <c r="AW17" s="3"/>
      <c r="AX17" s="3"/>
      <c r="AY17" s="56"/>
      <c r="AZ17" s="3"/>
      <c r="BA17" s="3"/>
    </row>
    <row r="18" spans="1:53" ht="15" customHeight="1" x14ac:dyDescent="0.25">
      <c r="A18">
        <v>1</v>
      </c>
      <c r="B18" s="221" t="s">
        <v>209</v>
      </c>
      <c r="C18" s="174"/>
      <c r="D18" s="174"/>
      <c r="E18" s="139"/>
      <c r="F18" s="139"/>
      <c r="G18" s="140"/>
      <c r="H18" s="179"/>
      <c r="I18" s="178"/>
      <c r="J18" s="178"/>
      <c r="K18" s="147"/>
      <c r="L18" s="178"/>
      <c r="M18" s="177"/>
      <c r="N18" s="287">
        <f>COUNTA(I18,J18,M18)</f>
        <v>0</v>
      </c>
      <c r="O18" s="288" t="str">
        <f>IF(M18="E",1,IF(M18="D",2,IF(M18="C",3,IF(M18="B",4,IF(M18="A",5,IF(M18=5,1,IF(M18=4,2,IF(M18=3,3,IF(M18=2,4,IF(M18=1,5,IF(M18="","")))))))))))</f>
        <v/>
      </c>
      <c r="P18" s="288" t="str">
        <f t="shared" ref="P18:P53" si="0">IF(I18="E",1,IF(I18="D",2,IF(I18="C",3,IF(I18="B",4,IF(I18="A",5,IF(I18=5,1,IF(I18=4,2,IF(I18=3,3,IF(I18=2,4,IF(I18=1,5,IF(I18="","")))))))))))</f>
        <v/>
      </c>
      <c r="Q18" s="288" t="str">
        <f t="shared" ref="Q18:Q53" si="1">IF(J18="E",1,IF(J18="D",2,IF(J18="C",3,IF(J18="B",4,IF(J18="A",5,IF(J18=5,1,IF(J18=4,2,IF(J18=3,3,IF(J18=2,4,IF(J18=1,5,IF(J18="","")))))))))))</f>
        <v/>
      </c>
      <c r="R18" s="288">
        <f>IF(N18&lt;3,2,IF($D$2&lt;6,0,IF($D$2&gt;=6,SUM(O18:Q18))))</f>
        <v>2</v>
      </c>
      <c r="S18" s="94" t="str">
        <f t="shared" ref="S18:S53" si="2">IF(D18="","",IF(H18="","",IF(H18=$D18,1,IF(H18&lt;$D18,1,IF(H18&gt;$D18,"",IF(H18="A+",1))))))</f>
        <v/>
      </c>
      <c r="T18" s="94" t="str">
        <f t="shared" ref="T18:T53" si="3">IF(D18="","",IF(I18="","",IF(I18=$D18,1,IF(I18&lt;$D18,1,IF(I18&gt;$D18,"",IF(I18="A+",1))))))</f>
        <v/>
      </c>
      <c r="U18" s="94" t="str">
        <f t="shared" ref="U18:U53" si="4">IF(D18="","",IF(J18="","",IF(J18=$D18,1,IF(J18&lt;$D18,1,IF(J18&gt;$D18,"",IF(J18="A+",1))))))</f>
        <v/>
      </c>
      <c r="V18" s="94" t="str">
        <f>IF(D18="","",IF(K18="","",IF(K18=$D18,1,IF(K18&lt;$D18,1,IF(K18&gt;$D18,"",IF(K18="A+",1))))))</f>
        <v/>
      </c>
      <c r="W18" s="94" t="str">
        <f t="shared" ref="W18:W53" si="5">IF(D18="","",IF(L18="","",IF(L18=$D18,1,IF(L18&lt;$D18,1,IF(L18&gt;$D18,"",IF(L18="A+",1))))))</f>
        <v/>
      </c>
      <c r="X18" s="94" t="str">
        <f t="shared" ref="X18:X53" si="6">IF(D18="","",IF(M18="","",IF(M18=$D18,1,IF(M18&lt;$D18,1,IF(M18&gt;$D18,"",IF(M18="A+",1))))))</f>
        <v/>
      </c>
      <c r="Y18" s="94">
        <f t="shared" ref="Y18:Y53" si="7">SUM(S18:X18)</f>
        <v>0</v>
      </c>
      <c r="Z18" s="141" t="b">
        <f t="shared" ref="Z18:Z53" si="8">IF($D18="A",$AK18)</f>
        <v>0</v>
      </c>
      <c r="AA18" s="141" t="b">
        <f t="shared" ref="AA18:AA53" si="9">IF($D18="B",$AK18)</f>
        <v>0</v>
      </c>
      <c r="AB18" s="141" t="b">
        <f t="shared" ref="AB18:AB53" si="10">IF($D18="C",$AK18)</f>
        <v>0</v>
      </c>
      <c r="AC18" s="141" t="b">
        <f t="shared" ref="AC18:AC53" si="11">IF($D18="D",$AK18)</f>
        <v>0</v>
      </c>
      <c r="AD18" s="141" t="b">
        <f t="shared" ref="AD18:AD53" si="12">IF($D18="E",$AK18)</f>
        <v>0</v>
      </c>
      <c r="AE18" s="141" t="b">
        <f>IF($D18=1,$AK18)</f>
        <v>0</v>
      </c>
      <c r="AF18" s="141" t="b">
        <f>IF($D18=2,$AK18)</f>
        <v>0</v>
      </c>
      <c r="AG18" s="141" t="b">
        <f>IF($D18=3,$AK18)</f>
        <v>0</v>
      </c>
      <c r="AH18" s="141" t="b">
        <f>IF($D18=4,$AK18)</f>
        <v>0</v>
      </c>
      <c r="AI18" s="141" t="b">
        <f>IF($D18=5,$AK18)</f>
        <v>0</v>
      </c>
      <c r="AJ18" s="142" t="str">
        <f t="shared" ref="AJ18:AJ53" si="13">IF(D18="","",IF(D18&gt;0,COUNTA(H18:M18)))</f>
        <v/>
      </c>
      <c r="AK18" s="143" t="str">
        <f>IF(AJ18=0,"",IF(AJ18="","",IF(AJ18&gt;0,Y18/AJ18)))</f>
        <v/>
      </c>
      <c r="AL18" s="216" t="str">
        <f>IF($D$2&lt;6,"",IF(N18&lt;3,"",IF(R18=15,"Vwo",IF(R18&gt;13,"Havo/Vwo",IF(R18=13,"Havo",IF(R18&gt;11,"TL/Havo",IF(R18=11,"TL",IF(R18&gt;9,"Kader/TL",IF(R18=9,"Kader",IF(R18&gt;6,"BBL/Kader",IF(R18=6,"BBL",IF(R18&gt;3,"PRO/BBL",IF(R18=3,"PRO")))))))))))))</f>
        <v/>
      </c>
      <c r="AM18" s="144" t="str">
        <f>IF(AL18="","",IF(AL18="PRO",1,IF(AL18="PRO/BBL",2,IF(AL18="BBL",3,IF(AL18="BBL/Kader",4,IF(AL18="Kader",5,IF(AL18="Kader/TL",6,IF(AL18="TL",7,IF(AL18="TL/Havo",8,IF(AL18="Havo",9,IF(AL18="Havo/VWO",10,IF(AL18="VWO",11))))))))))))</f>
        <v/>
      </c>
      <c r="AN18" s="145">
        <f>IF(AM18="",0,IF(AM18&lt;AR18,0,IF(AM18&gt;=AR18,1)))</f>
        <v>0</v>
      </c>
      <c r="AO18" s="135" t="str">
        <f>IF(F18="","",IF(F18="x",1))</f>
        <v/>
      </c>
      <c r="AP18" s="136" t="str">
        <f>IF(E18="","",IF(E18="X",1))</f>
        <v/>
      </c>
      <c r="AQ18" s="126"/>
      <c r="AR18" s="144" t="str">
        <f>IF(G18="","",IF(G18="PRO",1,IF(G18="LWOO",2,IF(G18="BBL",3,IF(G18="BBL/Kader",4,IF(G18="Kader",5,IF(G18="Kader/TL",6,IF(G18="TL",7,IF(G18="TL/Havo",8,IF(G18="Havo",9,IF(G18="Havo/VWO",10,IF(G18="VWO",11))))))))))))</f>
        <v/>
      </c>
      <c r="AS18" s="219" t="str">
        <f>IF($D$2&lt;6,"",IF($N18&lt;3,"",IF(P18=1,"&lt;1F",IF(P18&gt;3,"2F",IF(P18&gt;1,"1F")))))</f>
        <v/>
      </c>
      <c r="AT18" s="219" t="str">
        <f>IF($D$2&lt;6,"",IF($N18&lt;3,"",IF(Q18=1,"&lt;1F",IF(Q18&gt;3,"2F",IF(Q18&gt;1,"1F")))))</f>
        <v/>
      </c>
      <c r="AU18" s="219" t="str">
        <f>IF($D$2&lt;6,"",IF($N18&lt;3,"",IF(O18&lt;=2,"&lt;1F",IF(O18&gt;3,"1S",IF(O18&gt;2,"1F")))))</f>
        <v/>
      </c>
      <c r="AV18" s="218"/>
      <c r="AW18" s="219"/>
      <c r="AX18" s="219"/>
      <c r="AY18" s="218"/>
      <c r="AZ18" s="59" t="str">
        <f>IF(AY18="","",IF(AY18="PRO",1,IF(AY18="LWOO",2,IF(AY18="BBL",3,IF(AY18="BBL/Kader",4,IF(AY18="Kader",5,IF(AY18="Kader/TL",6,IF(AY18="TL",7,IF(AY18="TL/Havo",8,IF(AY18="Havo",9,IF(AY18="Havo/VWO",10,IF(AY18="VWO",11))))))))))))</f>
        <v/>
      </c>
      <c r="BA18" s="60">
        <f t="shared" ref="BA18:BA53" si="14">IF(AZ18="",0,IF(AZ18&lt;AW18,0,IF(AZ18&gt;=AW18,1)))</f>
        <v>0</v>
      </c>
    </row>
    <row r="19" spans="1:53" ht="15" customHeight="1" x14ac:dyDescent="0.25">
      <c r="A19">
        <v>2</v>
      </c>
      <c r="B19" s="221" t="s">
        <v>213</v>
      </c>
      <c r="C19" s="174"/>
      <c r="D19" s="174"/>
      <c r="E19" s="126"/>
      <c r="F19" s="126"/>
      <c r="G19" s="140"/>
      <c r="H19" s="179"/>
      <c r="I19" s="147"/>
      <c r="J19" s="178"/>
      <c r="K19" s="147"/>
      <c r="L19" s="178"/>
      <c r="M19" s="177"/>
      <c r="N19" s="287">
        <f t="shared" ref="N19:N53" si="15">COUNTA(I19,J19,M19)</f>
        <v>0</v>
      </c>
      <c r="O19" s="288" t="str">
        <f t="shared" ref="O19:O53" si="16">IF(M19="E",1,IF(M19="D",2,IF(M19="C",3,IF(M19="B",4,IF(M19="A",5,IF(M19=5,1,IF(M19=4,2,IF(M19=3,3,IF(M19=2,4,IF(M19=1,5,IF(M19="","")))))))))))</f>
        <v/>
      </c>
      <c r="P19" s="288" t="str">
        <f t="shared" si="0"/>
        <v/>
      </c>
      <c r="Q19" s="288" t="str">
        <f t="shared" si="1"/>
        <v/>
      </c>
      <c r="R19" s="288">
        <f t="shared" ref="R19:R53" si="17">IF($D$2&lt;6,0,IF($D$2&gt;=6,SUM(O19:Q19)))</f>
        <v>0</v>
      </c>
      <c r="S19" s="94" t="str">
        <f t="shared" si="2"/>
        <v/>
      </c>
      <c r="T19" s="94" t="str">
        <f t="shared" si="3"/>
        <v/>
      </c>
      <c r="U19" s="94" t="str">
        <f t="shared" si="4"/>
        <v/>
      </c>
      <c r="V19" s="94" t="str">
        <f t="shared" ref="V19:V53" si="18">IF(D19="","",IF(K19="","",IF(K19=$D19,1,IF(K19&lt;$D19,1,IF(K19&gt;$D19,"",IF(K19="A+",1))))))</f>
        <v/>
      </c>
      <c r="W19" s="94" t="str">
        <f t="shared" si="5"/>
        <v/>
      </c>
      <c r="X19" s="94" t="str">
        <f t="shared" si="6"/>
        <v/>
      </c>
      <c r="Y19" s="94">
        <f t="shared" si="7"/>
        <v>0</v>
      </c>
      <c r="Z19" s="141" t="b">
        <f t="shared" si="8"/>
        <v>0</v>
      </c>
      <c r="AA19" s="141" t="b">
        <f t="shared" si="9"/>
        <v>0</v>
      </c>
      <c r="AB19" s="141" t="b">
        <f t="shared" si="10"/>
        <v>0</v>
      </c>
      <c r="AC19" s="141" t="b">
        <f t="shared" si="11"/>
        <v>0</v>
      </c>
      <c r="AD19" s="141" t="b">
        <f t="shared" si="12"/>
        <v>0</v>
      </c>
      <c r="AE19" s="141" t="b">
        <f t="shared" ref="AE19:AE53" si="19">IF($D19="1",$AK19)</f>
        <v>0</v>
      </c>
      <c r="AF19" s="141" t="b">
        <f t="shared" ref="AF19:AF53" si="20">IF($D19=2,$AK19)</f>
        <v>0</v>
      </c>
      <c r="AG19" s="141" t="b">
        <f t="shared" ref="AG19:AG53" si="21">IF($D19=3,$AK19)</f>
        <v>0</v>
      </c>
      <c r="AH19" s="141" t="b">
        <f t="shared" ref="AH19:AH53" si="22">IF($D19=4,$AK19)</f>
        <v>0</v>
      </c>
      <c r="AI19" s="141" t="b">
        <f t="shared" ref="AI19:AI53" si="23">IF($D19=5,$AK19)</f>
        <v>0</v>
      </c>
      <c r="AJ19" s="146" t="str">
        <f t="shared" si="13"/>
        <v/>
      </c>
      <c r="AK19" s="143" t="str">
        <f t="shared" ref="AK19:AK53" si="24">IF(AJ19=0,"",IF(AJ19="","",IF(AJ19&gt;0,Y19/AJ19)))</f>
        <v/>
      </c>
      <c r="AL19" s="216" t="str">
        <f t="shared" ref="AL19:AL53" si="25">IF($D$2&lt;6,"",IF(N19&lt;3,"",IF(R19=15,"Vwo",IF(R19&gt;13,"Havo/Vwo",IF(R19=13,"Havo",IF(R19&gt;11,"TL/Havo",IF(R19=11,"TL",IF(R19&gt;9,"Kader/TL",IF(R19=9,"Kader",IF(R19&gt;6,"BBL/Kader",IF(R19=6,"BBL",IF(R19&gt;3,"PRO/BBL",IF(R19=3,"PRO")))))))))))))</f>
        <v/>
      </c>
      <c r="AM19" s="144" t="str">
        <f t="shared" ref="AM19:AM53" si="26">IF(AL19="","",IF(AL19="PRO",1,IF(AL19="PRO/BBL",2,IF(AL19="BBL",3,IF(AL19="BBL/Kader",4,IF(AL19="Kader",5,IF(AL19="Kader/TL",6,IF(AL19="TL",7,IF(AL19="TL/Havo",8,IF(AL19="Havo",9,IF(AL19="Havo/VWO",10,IF(AL19="VWO",11))))))))))))</f>
        <v/>
      </c>
      <c r="AN19" s="145">
        <f t="shared" ref="AN19:AN53" si="27">IF(AM19="",0,IF(AM19&lt;AR19,0,IF(AM19&gt;=AR19,1)))</f>
        <v>0</v>
      </c>
      <c r="AO19" s="135" t="str">
        <f t="shared" ref="AO19:AO53" si="28">IF(F19="","",IF(F19="x",1))</f>
        <v/>
      </c>
      <c r="AP19" s="136" t="str">
        <f t="shared" ref="AP19:AP53" si="29">IF(E19="","",IF(E19="X",1))</f>
        <v/>
      </c>
      <c r="AQ19" s="126"/>
      <c r="AR19" s="144" t="str">
        <f t="shared" ref="AR19:AR53" si="30">IF(G19="","",IF(G19="PRO",1,IF(G19="LWOO",2,IF(G19="BBL",3,IF(G19="BBL/Kader",4,IF(G19="Kader",5,IF(G19="Kader/TL",6,IF(G19="TL",7,IF(G19="TL/Havo",8,IF(G19="Havo",9,IF(G19="Havo/VWO",10,IF(G19="VWO",11))))))))))))</f>
        <v/>
      </c>
      <c r="AS19" s="219" t="str">
        <f t="shared" ref="AS19:AS53" si="31">IF($D$2&lt;6,"",IF(N19&lt;3,"",IF(P19=1,"&lt;1F",IF(P19&gt;3,"2F",IF(P19&gt;1,"1F")))))</f>
        <v/>
      </c>
      <c r="AT19" s="219" t="str">
        <f t="shared" ref="AT19:AT53" si="32">IF($D$2&lt;6,"",IF($N19&lt;3,"",IF(Q19=1,"&lt;1F",IF(Q19&gt;3,"2F",IF(Q19&gt;1,"1F")))))</f>
        <v/>
      </c>
      <c r="AU19" s="219" t="str">
        <f t="shared" ref="AU19:AU53" si="33">IF($D$2&lt;6,"",IF($N19&lt;3,"",IF(O19&lt;=2,"&lt;1F",IF(O19&gt;3,"1S",IF(O19&gt;2,"1F")))))</f>
        <v/>
      </c>
      <c r="AV19" s="218"/>
      <c r="AW19" s="219"/>
      <c r="AX19" s="219"/>
      <c r="AY19" s="218"/>
      <c r="AZ19" s="59" t="str">
        <f t="shared" ref="AZ19:AZ53" si="34">IF(AY19="","",IF(AY19="PRO",1,IF(AY19="LWOO",2,IF(AY19="BBL",3,IF(AY19="BBL/Kader",4,IF(AY19="Kader",5,IF(AY19="Kader/TL",6,IF(AY19="TL",7,IF(AY19="TL/Havo",8,IF(AY19="Havo",9,IF(AY19="Havo/VWO",10,IF(AY19="VWO",11))))))))))))</f>
        <v/>
      </c>
      <c r="BA19" s="60">
        <f t="shared" si="14"/>
        <v>0</v>
      </c>
    </row>
    <row r="20" spans="1:53" ht="15" customHeight="1" x14ac:dyDescent="0.25">
      <c r="A20">
        <v>3</v>
      </c>
      <c r="B20" s="221" t="s">
        <v>214</v>
      </c>
      <c r="C20" s="174"/>
      <c r="D20" s="174"/>
      <c r="E20" s="150"/>
      <c r="F20" s="126"/>
      <c r="G20" s="140"/>
      <c r="H20" s="179"/>
      <c r="I20" s="147"/>
      <c r="J20" s="178"/>
      <c r="K20" s="147"/>
      <c r="L20" s="178"/>
      <c r="M20" s="177"/>
      <c r="N20" s="287">
        <f t="shared" si="15"/>
        <v>0</v>
      </c>
      <c r="O20" s="288" t="str">
        <f t="shared" si="16"/>
        <v/>
      </c>
      <c r="P20" s="288" t="str">
        <f t="shared" si="0"/>
        <v/>
      </c>
      <c r="Q20" s="288" t="str">
        <f t="shared" si="1"/>
        <v/>
      </c>
      <c r="R20" s="288">
        <f t="shared" si="17"/>
        <v>0</v>
      </c>
      <c r="S20" s="94" t="str">
        <f t="shared" si="2"/>
        <v/>
      </c>
      <c r="T20" s="94" t="str">
        <f t="shared" si="3"/>
        <v/>
      </c>
      <c r="U20" s="94" t="str">
        <f t="shared" si="4"/>
        <v/>
      </c>
      <c r="V20" s="94" t="str">
        <f t="shared" si="18"/>
        <v/>
      </c>
      <c r="W20" s="94" t="str">
        <f t="shared" si="5"/>
        <v/>
      </c>
      <c r="X20" s="94" t="str">
        <f t="shared" si="6"/>
        <v/>
      </c>
      <c r="Y20" s="94">
        <f t="shared" si="7"/>
        <v>0</v>
      </c>
      <c r="Z20" s="141" t="b">
        <f t="shared" si="8"/>
        <v>0</v>
      </c>
      <c r="AA20" s="141" t="b">
        <f t="shared" si="9"/>
        <v>0</v>
      </c>
      <c r="AB20" s="141" t="b">
        <f t="shared" si="10"/>
        <v>0</v>
      </c>
      <c r="AC20" s="141" t="b">
        <f t="shared" si="11"/>
        <v>0</v>
      </c>
      <c r="AD20" s="141" t="b">
        <f t="shared" si="12"/>
        <v>0</v>
      </c>
      <c r="AE20" s="141" t="b">
        <f t="shared" si="19"/>
        <v>0</v>
      </c>
      <c r="AF20" s="141" t="b">
        <f t="shared" si="20"/>
        <v>0</v>
      </c>
      <c r="AG20" s="141" t="b">
        <f t="shared" si="21"/>
        <v>0</v>
      </c>
      <c r="AH20" s="141" t="b">
        <f t="shared" si="22"/>
        <v>0</v>
      </c>
      <c r="AI20" s="141" t="b">
        <f t="shared" si="23"/>
        <v>0</v>
      </c>
      <c r="AJ20" s="146" t="str">
        <f t="shared" si="13"/>
        <v/>
      </c>
      <c r="AK20" s="143" t="str">
        <f t="shared" si="24"/>
        <v/>
      </c>
      <c r="AL20" s="216" t="str">
        <f t="shared" si="25"/>
        <v/>
      </c>
      <c r="AM20" s="144" t="str">
        <f t="shared" si="26"/>
        <v/>
      </c>
      <c r="AN20" s="145">
        <f t="shared" si="27"/>
        <v>0</v>
      </c>
      <c r="AO20" s="135" t="str">
        <f t="shared" si="28"/>
        <v/>
      </c>
      <c r="AP20" s="136" t="str">
        <f t="shared" si="29"/>
        <v/>
      </c>
      <c r="AQ20" s="126"/>
      <c r="AR20" s="144" t="str">
        <f t="shared" si="30"/>
        <v/>
      </c>
      <c r="AS20" s="219" t="str">
        <f t="shared" si="31"/>
        <v/>
      </c>
      <c r="AT20" s="219" t="str">
        <f t="shared" si="32"/>
        <v/>
      </c>
      <c r="AU20" s="219" t="str">
        <f t="shared" si="33"/>
        <v/>
      </c>
      <c r="AV20" s="218"/>
      <c r="AW20" s="219"/>
      <c r="AX20" s="219"/>
      <c r="AY20" s="218"/>
      <c r="AZ20" s="59" t="str">
        <f t="shared" si="34"/>
        <v/>
      </c>
      <c r="BA20" s="60">
        <f t="shared" si="14"/>
        <v>0</v>
      </c>
    </row>
    <row r="21" spans="1:53" ht="15" customHeight="1" x14ac:dyDescent="0.25">
      <c r="A21">
        <v>4</v>
      </c>
      <c r="B21" s="221" t="s">
        <v>215</v>
      </c>
      <c r="C21" s="174"/>
      <c r="D21" s="174"/>
      <c r="E21" s="126"/>
      <c r="F21" s="126"/>
      <c r="G21" s="140"/>
      <c r="H21" s="179"/>
      <c r="I21" s="147"/>
      <c r="J21" s="178"/>
      <c r="K21" s="147"/>
      <c r="L21" s="178"/>
      <c r="M21" s="177"/>
      <c r="N21" s="287">
        <f t="shared" si="15"/>
        <v>0</v>
      </c>
      <c r="O21" s="288" t="str">
        <f t="shared" si="16"/>
        <v/>
      </c>
      <c r="P21" s="288" t="str">
        <f t="shared" si="0"/>
        <v/>
      </c>
      <c r="Q21" s="288" t="str">
        <f t="shared" si="1"/>
        <v/>
      </c>
      <c r="R21" s="288">
        <f t="shared" si="17"/>
        <v>0</v>
      </c>
      <c r="S21" s="94" t="str">
        <f t="shared" si="2"/>
        <v/>
      </c>
      <c r="T21" s="94" t="str">
        <f t="shared" si="3"/>
        <v/>
      </c>
      <c r="U21" s="94" t="str">
        <f t="shared" si="4"/>
        <v/>
      </c>
      <c r="V21" s="94" t="str">
        <f t="shared" si="18"/>
        <v/>
      </c>
      <c r="W21" s="94" t="str">
        <f t="shared" si="5"/>
        <v/>
      </c>
      <c r="X21" s="94" t="str">
        <f t="shared" si="6"/>
        <v/>
      </c>
      <c r="Y21" s="94">
        <f t="shared" si="7"/>
        <v>0</v>
      </c>
      <c r="Z21" s="141" t="b">
        <f t="shared" si="8"/>
        <v>0</v>
      </c>
      <c r="AA21" s="141" t="b">
        <f t="shared" si="9"/>
        <v>0</v>
      </c>
      <c r="AB21" s="141" t="b">
        <f t="shared" si="10"/>
        <v>0</v>
      </c>
      <c r="AC21" s="141" t="b">
        <f t="shared" si="11"/>
        <v>0</v>
      </c>
      <c r="AD21" s="141" t="b">
        <f t="shared" si="12"/>
        <v>0</v>
      </c>
      <c r="AE21" s="141" t="b">
        <f t="shared" si="19"/>
        <v>0</v>
      </c>
      <c r="AF21" s="141" t="b">
        <f t="shared" si="20"/>
        <v>0</v>
      </c>
      <c r="AG21" s="141" t="b">
        <f t="shared" si="21"/>
        <v>0</v>
      </c>
      <c r="AH21" s="141" t="b">
        <f t="shared" si="22"/>
        <v>0</v>
      </c>
      <c r="AI21" s="141" t="b">
        <f t="shared" si="23"/>
        <v>0</v>
      </c>
      <c r="AJ21" s="146" t="str">
        <f t="shared" si="13"/>
        <v/>
      </c>
      <c r="AK21" s="143" t="str">
        <f t="shared" si="24"/>
        <v/>
      </c>
      <c r="AL21" s="216" t="str">
        <f t="shared" si="25"/>
        <v/>
      </c>
      <c r="AM21" s="144" t="str">
        <f t="shared" si="26"/>
        <v/>
      </c>
      <c r="AN21" s="145">
        <f t="shared" si="27"/>
        <v>0</v>
      </c>
      <c r="AO21" s="135" t="str">
        <f t="shared" si="28"/>
        <v/>
      </c>
      <c r="AP21" s="136" t="str">
        <f t="shared" si="29"/>
        <v/>
      </c>
      <c r="AQ21" s="126"/>
      <c r="AR21" s="144" t="str">
        <f t="shared" si="30"/>
        <v/>
      </c>
      <c r="AS21" s="219" t="str">
        <f t="shared" si="31"/>
        <v/>
      </c>
      <c r="AT21" s="219" t="str">
        <f t="shared" si="32"/>
        <v/>
      </c>
      <c r="AU21" s="219" t="str">
        <f t="shared" si="33"/>
        <v/>
      </c>
      <c r="AV21" s="218"/>
      <c r="AW21" s="219"/>
      <c r="AX21" s="219"/>
      <c r="AY21" s="218"/>
      <c r="AZ21" s="59" t="str">
        <f t="shared" si="34"/>
        <v/>
      </c>
      <c r="BA21" s="60">
        <f t="shared" si="14"/>
        <v>0</v>
      </c>
    </row>
    <row r="22" spans="1:53" ht="15" customHeight="1" x14ac:dyDescent="0.25">
      <c r="A22">
        <v>5</v>
      </c>
      <c r="B22" s="221" t="s">
        <v>216</v>
      </c>
      <c r="C22" s="174"/>
      <c r="D22" s="174"/>
      <c r="E22" s="126"/>
      <c r="F22" s="126"/>
      <c r="G22" s="140"/>
      <c r="H22" s="179"/>
      <c r="I22" s="147"/>
      <c r="J22" s="178"/>
      <c r="K22" s="147"/>
      <c r="L22" s="178"/>
      <c r="M22" s="177"/>
      <c r="N22" s="287">
        <f t="shared" si="15"/>
        <v>0</v>
      </c>
      <c r="O22" s="288" t="str">
        <f t="shared" si="16"/>
        <v/>
      </c>
      <c r="P22" s="288" t="str">
        <f t="shared" si="0"/>
        <v/>
      </c>
      <c r="Q22" s="288" t="str">
        <f t="shared" si="1"/>
        <v/>
      </c>
      <c r="R22" s="288">
        <f t="shared" si="17"/>
        <v>0</v>
      </c>
      <c r="S22" s="94" t="str">
        <f t="shared" si="2"/>
        <v/>
      </c>
      <c r="T22" s="94" t="str">
        <f t="shared" si="3"/>
        <v/>
      </c>
      <c r="U22" s="94" t="str">
        <f t="shared" si="4"/>
        <v/>
      </c>
      <c r="V22" s="94" t="str">
        <f t="shared" si="18"/>
        <v/>
      </c>
      <c r="W22" s="94" t="str">
        <f t="shared" si="5"/>
        <v/>
      </c>
      <c r="X22" s="94" t="str">
        <f t="shared" si="6"/>
        <v/>
      </c>
      <c r="Y22" s="94">
        <f t="shared" si="7"/>
        <v>0</v>
      </c>
      <c r="Z22" s="141" t="b">
        <f t="shared" si="8"/>
        <v>0</v>
      </c>
      <c r="AA22" s="141" t="b">
        <f t="shared" si="9"/>
        <v>0</v>
      </c>
      <c r="AB22" s="141" t="b">
        <f t="shared" si="10"/>
        <v>0</v>
      </c>
      <c r="AC22" s="141" t="b">
        <f t="shared" si="11"/>
        <v>0</v>
      </c>
      <c r="AD22" s="141" t="b">
        <f t="shared" si="12"/>
        <v>0</v>
      </c>
      <c r="AE22" s="141" t="b">
        <f t="shared" si="19"/>
        <v>0</v>
      </c>
      <c r="AF22" s="141" t="b">
        <f t="shared" si="20"/>
        <v>0</v>
      </c>
      <c r="AG22" s="141" t="b">
        <f t="shared" si="21"/>
        <v>0</v>
      </c>
      <c r="AH22" s="141" t="b">
        <f t="shared" si="22"/>
        <v>0</v>
      </c>
      <c r="AI22" s="141" t="b">
        <f t="shared" si="23"/>
        <v>0</v>
      </c>
      <c r="AJ22" s="146" t="str">
        <f t="shared" si="13"/>
        <v/>
      </c>
      <c r="AK22" s="143" t="str">
        <f t="shared" si="24"/>
        <v/>
      </c>
      <c r="AL22" s="216" t="str">
        <f t="shared" si="25"/>
        <v/>
      </c>
      <c r="AM22" s="144" t="str">
        <f t="shared" si="26"/>
        <v/>
      </c>
      <c r="AN22" s="145">
        <f t="shared" si="27"/>
        <v>0</v>
      </c>
      <c r="AO22" s="135" t="str">
        <f t="shared" si="28"/>
        <v/>
      </c>
      <c r="AP22" s="136" t="str">
        <f t="shared" si="29"/>
        <v/>
      </c>
      <c r="AQ22" s="126"/>
      <c r="AR22" s="144" t="str">
        <f t="shared" si="30"/>
        <v/>
      </c>
      <c r="AS22" s="219" t="str">
        <f t="shared" si="31"/>
        <v/>
      </c>
      <c r="AT22" s="219" t="str">
        <f t="shared" si="32"/>
        <v/>
      </c>
      <c r="AU22" s="219" t="str">
        <f t="shared" si="33"/>
        <v/>
      </c>
      <c r="AV22" s="218"/>
      <c r="AW22" s="219"/>
      <c r="AX22" s="219"/>
      <c r="AY22" s="218"/>
      <c r="AZ22" s="59" t="str">
        <f t="shared" si="34"/>
        <v/>
      </c>
      <c r="BA22" s="60">
        <f t="shared" si="14"/>
        <v>0</v>
      </c>
    </row>
    <row r="23" spans="1:53" ht="15" customHeight="1" x14ac:dyDescent="0.25">
      <c r="A23">
        <v>6</v>
      </c>
      <c r="B23" s="221" t="s">
        <v>217</v>
      </c>
      <c r="C23" s="174"/>
      <c r="D23" s="174"/>
      <c r="E23" s="126"/>
      <c r="F23" s="126"/>
      <c r="G23" s="140"/>
      <c r="H23" s="179"/>
      <c r="I23" s="147"/>
      <c r="J23" s="178"/>
      <c r="K23" s="147"/>
      <c r="L23" s="178"/>
      <c r="M23" s="177"/>
      <c r="N23" s="287">
        <f t="shared" si="15"/>
        <v>0</v>
      </c>
      <c r="O23" s="288" t="str">
        <f t="shared" si="16"/>
        <v/>
      </c>
      <c r="P23" s="288" t="str">
        <f t="shared" si="0"/>
        <v/>
      </c>
      <c r="Q23" s="288" t="str">
        <f t="shared" si="1"/>
        <v/>
      </c>
      <c r="R23" s="288">
        <f t="shared" si="17"/>
        <v>0</v>
      </c>
      <c r="S23" s="94" t="str">
        <f t="shared" si="2"/>
        <v/>
      </c>
      <c r="T23" s="94" t="str">
        <f t="shared" si="3"/>
        <v/>
      </c>
      <c r="U23" s="94" t="str">
        <f t="shared" si="4"/>
        <v/>
      </c>
      <c r="V23" s="94" t="str">
        <f t="shared" si="18"/>
        <v/>
      </c>
      <c r="W23" s="94" t="str">
        <f t="shared" si="5"/>
        <v/>
      </c>
      <c r="X23" s="94" t="str">
        <f t="shared" si="6"/>
        <v/>
      </c>
      <c r="Y23" s="94">
        <f t="shared" si="7"/>
        <v>0</v>
      </c>
      <c r="Z23" s="141" t="b">
        <f t="shared" si="8"/>
        <v>0</v>
      </c>
      <c r="AA23" s="141" t="b">
        <f t="shared" si="9"/>
        <v>0</v>
      </c>
      <c r="AB23" s="141" t="b">
        <f t="shared" si="10"/>
        <v>0</v>
      </c>
      <c r="AC23" s="141" t="b">
        <f t="shared" si="11"/>
        <v>0</v>
      </c>
      <c r="AD23" s="141" t="b">
        <f t="shared" si="12"/>
        <v>0</v>
      </c>
      <c r="AE23" s="141" t="b">
        <f t="shared" si="19"/>
        <v>0</v>
      </c>
      <c r="AF23" s="141" t="b">
        <f t="shared" si="20"/>
        <v>0</v>
      </c>
      <c r="AG23" s="141" t="b">
        <f t="shared" si="21"/>
        <v>0</v>
      </c>
      <c r="AH23" s="141" t="b">
        <f t="shared" si="22"/>
        <v>0</v>
      </c>
      <c r="AI23" s="141" t="b">
        <f t="shared" si="23"/>
        <v>0</v>
      </c>
      <c r="AJ23" s="146" t="str">
        <f t="shared" si="13"/>
        <v/>
      </c>
      <c r="AK23" s="143" t="str">
        <f t="shared" si="24"/>
        <v/>
      </c>
      <c r="AL23" s="216" t="str">
        <f t="shared" si="25"/>
        <v/>
      </c>
      <c r="AM23" s="144" t="str">
        <f t="shared" si="26"/>
        <v/>
      </c>
      <c r="AN23" s="145">
        <f t="shared" si="27"/>
        <v>0</v>
      </c>
      <c r="AO23" s="135" t="str">
        <f t="shared" si="28"/>
        <v/>
      </c>
      <c r="AP23" s="136" t="str">
        <f t="shared" si="29"/>
        <v/>
      </c>
      <c r="AQ23" s="126"/>
      <c r="AR23" s="144" t="str">
        <f t="shared" si="30"/>
        <v/>
      </c>
      <c r="AS23" s="219" t="str">
        <f t="shared" si="31"/>
        <v/>
      </c>
      <c r="AT23" s="219" t="str">
        <f t="shared" si="32"/>
        <v/>
      </c>
      <c r="AU23" s="219" t="str">
        <f t="shared" si="33"/>
        <v/>
      </c>
      <c r="AV23" s="218"/>
      <c r="AW23" s="219"/>
      <c r="AX23" s="219"/>
      <c r="AY23" s="218"/>
      <c r="AZ23" s="59" t="str">
        <f t="shared" si="34"/>
        <v/>
      </c>
      <c r="BA23" s="60">
        <f t="shared" si="14"/>
        <v>0</v>
      </c>
    </row>
    <row r="24" spans="1:53" ht="15" customHeight="1" x14ac:dyDescent="0.25">
      <c r="A24">
        <v>7</v>
      </c>
      <c r="B24" s="221" t="s">
        <v>218</v>
      </c>
      <c r="C24" s="174"/>
      <c r="D24" s="174"/>
      <c r="E24" s="150"/>
      <c r="F24" s="150"/>
      <c r="G24" s="140"/>
      <c r="H24" s="179"/>
      <c r="I24" s="147"/>
      <c r="J24" s="178"/>
      <c r="K24" s="147"/>
      <c r="L24" s="178"/>
      <c r="M24" s="177"/>
      <c r="N24" s="287">
        <f t="shared" si="15"/>
        <v>0</v>
      </c>
      <c r="O24" s="288" t="str">
        <f t="shared" si="16"/>
        <v/>
      </c>
      <c r="P24" s="288" t="str">
        <f t="shared" si="0"/>
        <v/>
      </c>
      <c r="Q24" s="288" t="str">
        <f t="shared" si="1"/>
        <v/>
      </c>
      <c r="R24" s="288">
        <f t="shared" si="17"/>
        <v>0</v>
      </c>
      <c r="S24" s="94" t="str">
        <f t="shared" si="2"/>
        <v/>
      </c>
      <c r="T24" s="94" t="str">
        <f t="shared" si="3"/>
        <v/>
      </c>
      <c r="U24" s="94" t="str">
        <f t="shared" si="4"/>
        <v/>
      </c>
      <c r="V24" s="94" t="str">
        <f t="shared" si="18"/>
        <v/>
      </c>
      <c r="W24" s="94" t="str">
        <f t="shared" si="5"/>
        <v/>
      </c>
      <c r="X24" s="94" t="str">
        <f t="shared" si="6"/>
        <v/>
      </c>
      <c r="Y24" s="94">
        <f t="shared" si="7"/>
        <v>0</v>
      </c>
      <c r="Z24" s="141" t="b">
        <f t="shared" si="8"/>
        <v>0</v>
      </c>
      <c r="AA24" s="141" t="b">
        <f t="shared" si="9"/>
        <v>0</v>
      </c>
      <c r="AB24" s="141" t="b">
        <f t="shared" si="10"/>
        <v>0</v>
      </c>
      <c r="AC24" s="141" t="b">
        <f t="shared" si="11"/>
        <v>0</v>
      </c>
      <c r="AD24" s="141" t="b">
        <f t="shared" si="12"/>
        <v>0</v>
      </c>
      <c r="AE24" s="141" t="b">
        <f t="shared" si="19"/>
        <v>0</v>
      </c>
      <c r="AF24" s="141" t="b">
        <f t="shared" si="20"/>
        <v>0</v>
      </c>
      <c r="AG24" s="141" t="b">
        <f t="shared" si="21"/>
        <v>0</v>
      </c>
      <c r="AH24" s="141" t="b">
        <f t="shared" si="22"/>
        <v>0</v>
      </c>
      <c r="AI24" s="141" t="b">
        <f t="shared" si="23"/>
        <v>0</v>
      </c>
      <c r="AJ24" s="146" t="str">
        <f t="shared" si="13"/>
        <v/>
      </c>
      <c r="AK24" s="143" t="str">
        <f t="shared" si="24"/>
        <v/>
      </c>
      <c r="AL24" s="216" t="str">
        <f t="shared" si="25"/>
        <v/>
      </c>
      <c r="AM24" s="144" t="str">
        <f t="shared" si="26"/>
        <v/>
      </c>
      <c r="AN24" s="145">
        <f t="shared" si="27"/>
        <v>0</v>
      </c>
      <c r="AO24" s="135" t="str">
        <f t="shared" si="28"/>
        <v/>
      </c>
      <c r="AP24" s="136" t="str">
        <f t="shared" si="29"/>
        <v/>
      </c>
      <c r="AQ24" s="126"/>
      <c r="AR24" s="144" t="str">
        <f t="shared" si="30"/>
        <v/>
      </c>
      <c r="AS24" s="219" t="str">
        <f t="shared" si="31"/>
        <v/>
      </c>
      <c r="AT24" s="219" t="str">
        <f t="shared" si="32"/>
        <v/>
      </c>
      <c r="AU24" s="219" t="str">
        <f t="shared" si="33"/>
        <v/>
      </c>
      <c r="AV24" s="218"/>
      <c r="AW24" s="219"/>
      <c r="AX24" s="219"/>
      <c r="AY24" s="218"/>
      <c r="AZ24" s="59" t="str">
        <f t="shared" si="34"/>
        <v/>
      </c>
      <c r="BA24" s="60">
        <f t="shared" si="14"/>
        <v>0</v>
      </c>
    </row>
    <row r="25" spans="1:53" ht="15" customHeight="1" x14ac:dyDescent="0.25">
      <c r="A25">
        <v>8</v>
      </c>
      <c r="B25" s="221" t="s">
        <v>219</v>
      </c>
      <c r="C25" s="174"/>
      <c r="D25" s="174"/>
      <c r="E25" s="126"/>
      <c r="F25" s="126"/>
      <c r="G25" s="140"/>
      <c r="H25" s="179"/>
      <c r="I25" s="147"/>
      <c r="J25" s="178"/>
      <c r="K25" s="147"/>
      <c r="L25" s="147"/>
      <c r="M25" s="177"/>
      <c r="N25" s="287">
        <f t="shared" si="15"/>
        <v>0</v>
      </c>
      <c r="O25" s="288" t="str">
        <f t="shared" si="16"/>
        <v/>
      </c>
      <c r="P25" s="288" t="str">
        <f t="shared" si="0"/>
        <v/>
      </c>
      <c r="Q25" s="288" t="str">
        <f t="shared" si="1"/>
        <v/>
      </c>
      <c r="R25" s="288">
        <f t="shared" si="17"/>
        <v>0</v>
      </c>
      <c r="S25" s="94" t="str">
        <f t="shared" si="2"/>
        <v/>
      </c>
      <c r="T25" s="94" t="str">
        <f t="shared" si="3"/>
        <v/>
      </c>
      <c r="U25" s="94" t="str">
        <f t="shared" si="4"/>
        <v/>
      </c>
      <c r="V25" s="94" t="str">
        <f t="shared" si="18"/>
        <v/>
      </c>
      <c r="W25" s="94" t="str">
        <f t="shared" si="5"/>
        <v/>
      </c>
      <c r="X25" s="94" t="str">
        <f t="shared" si="6"/>
        <v/>
      </c>
      <c r="Y25" s="94">
        <f t="shared" si="7"/>
        <v>0</v>
      </c>
      <c r="Z25" s="141" t="b">
        <f t="shared" si="8"/>
        <v>0</v>
      </c>
      <c r="AA25" s="141" t="b">
        <f t="shared" si="9"/>
        <v>0</v>
      </c>
      <c r="AB25" s="141" t="b">
        <f t="shared" si="10"/>
        <v>0</v>
      </c>
      <c r="AC25" s="141" t="b">
        <f t="shared" si="11"/>
        <v>0</v>
      </c>
      <c r="AD25" s="141" t="b">
        <f t="shared" si="12"/>
        <v>0</v>
      </c>
      <c r="AE25" s="141" t="b">
        <f t="shared" si="19"/>
        <v>0</v>
      </c>
      <c r="AF25" s="141" t="b">
        <f t="shared" si="20"/>
        <v>0</v>
      </c>
      <c r="AG25" s="141" t="b">
        <f t="shared" si="21"/>
        <v>0</v>
      </c>
      <c r="AH25" s="141" t="b">
        <f t="shared" si="22"/>
        <v>0</v>
      </c>
      <c r="AI25" s="141" t="b">
        <f t="shared" si="23"/>
        <v>0</v>
      </c>
      <c r="AJ25" s="146" t="str">
        <f t="shared" si="13"/>
        <v/>
      </c>
      <c r="AK25" s="143" t="str">
        <f t="shared" si="24"/>
        <v/>
      </c>
      <c r="AL25" s="216" t="str">
        <f t="shared" si="25"/>
        <v/>
      </c>
      <c r="AM25" s="144" t="str">
        <f t="shared" si="26"/>
        <v/>
      </c>
      <c r="AN25" s="145">
        <f t="shared" si="27"/>
        <v>0</v>
      </c>
      <c r="AO25" s="135" t="str">
        <f t="shared" si="28"/>
        <v/>
      </c>
      <c r="AP25" s="136" t="str">
        <f t="shared" si="29"/>
        <v/>
      </c>
      <c r="AQ25" s="126"/>
      <c r="AR25" s="144" t="str">
        <f t="shared" si="30"/>
        <v/>
      </c>
      <c r="AS25" s="219" t="str">
        <f t="shared" si="31"/>
        <v/>
      </c>
      <c r="AT25" s="219" t="str">
        <f t="shared" si="32"/>
        <v/>
      </c>
      <c r="AU25" s="219" t="str">
        <f t="shared" si="33"/>
        <v/>
      </c>
      <c r="AV25" s="218"/>
      <c r="AW25" s="219" t="str">
        <f t="shared" ref="AW25:AW53" si="35">IF(AV25="","",IF(AV25="PRO",1,IF(AV25="LWOO",2,IF(AV25="BBL",3,IF(AV25="BBL/Kader",4,IF(AV25="Kader",5,IF(AV25="Kader/TL",6,IF(AV25="TL",7,IF(AV25="TL/Havo",8,IF(AV25="Havo",9,IF(AV25="Havo/VWO",10,IF(AV25="VWO",11))))))))))))</f>
        <v/>
      </c>
      <c r="AX25" s="219">
        <f t="shared" ref="AX25:AX53" si="36">IF(AW25="",0,IF(AW25&lt;AR25,0,IF(AW25&gt;=AR25,1)))</f>
        <v>0</v>
      </c>
      <c r="AY25" s="218"/>
      <c r="AZ25" s="59" t="str">
        <f t="shared" si="34"/>
        <v/>
      </c>
      <c r="BA25" s="60">
        <f t="shared" si="14"/>
        <v>0</v>
      </c>
    </row>
    <row r="26" spans="1:53" ht="15" customHeight="1" x14ac:dyDescent="0.25">
      <c r="A26">
        <v>9</v>
      </c>
      <c r="B26" s="221" t="s">
        <v>220</v>
      </c>
      <c r="C26" s="174"/>
      <c r="D26" s="174"/>
      <c r="E26" s="126"/>
      <c r="F26" s="126"/>
      <c r="G26" s="140"/>
      <c r="H26" s="179"/>
      <c r="I26" s="147"/>
      <c r="J26" s="178"/>
      <c r="K26" s="147"/>
      <c r="L26" s="147"/>
      <c r="M26" s="177"/>
      <c r="N26" s="287">
        <f t="shared" si="15"/>
        <v>0</v>
      </c>
      <c r="O26" s="288" t="str">
        <f t="shared" si="16"/>
        <v/>
      </c>
      <c r="P26" s="288" t="str">
        <f t="shared" si="0"/>
        <v/>
      </c>
      <c r="Q26" s="288" t="str">
        <f t="shared" si="1"/>
        <v/>
      </c>
      <c r="R26" s="288">
        <f t="shared" si="17"/>
        <v>0</v>
      </c>
      <c r="S26" s="94" t="str">
        <f t="shared" si="2"/>
        <v/>
      </c>
      <c r="T26" s="94" t="str">
        <f t="shared" si="3"/>
        <v/>
      </c>
      <c r="U26" s="94" t="str">
        <f t="shared" si="4"/>
        <v/>
      </c>
      <c r="V26" s="94" t="str">
        <f t="shared" si="18"/>
        <v/>
      </c>
      <c r="W26" s="94" t="str">
        <f t="shared" si="5"/>
        <v/>
      </c>
      <c r="X26" s="94" t="str">
        <f t="shared" si="6"/>
        <v/>
      </c>
      <c r="Y26" s="94">
        <f t="shared" si="7"/>
        <v>0</v>
      </c>
      <c r="Z26" s="141" t="b">
        <f t="shared" si="8"/>
        <v>0</v>
      </c>
      <c r="AA26" s="141" t="b">
        <f t="shared" si="9"/>
        <v>0</v>
      </c>
      <c r="AB26" s="141" t="b">
        <f t="shared" si="10"/>
        <v>0</v>
      </c>
      <c r="AC26" s="141" t="b">
        <f t="shared" si="11"/>
        <v>0</v>
      </c>
      <c r="AD26" s="141" t="b">
        <f t="shared" si="12"/>
        <v>0</v>
      </c>
      <c r="AE26" s="141" t="b">
        <f t="shared" si="19"/>
        <v>0</v>
      </c>
      <c r="AF26" s="141" t="b">
        <f t="shared" si="20"/>
        <v>0</v>
      </c>
      <c r="AG26" s="141" t="b">
        <f t="shared" si="21"/>
        <v>0</v>
      </c>
      <c r="AH26" s="141" t="b">
        <f t="shared" si="22"/>
        <v>0</v>
      </c>
      <c r="AI26" s="141" t="b">
        <f t="shared" si="23"/>
        <v>0</v>
      </c>
      <c r="AJ26" s="146" t="str">
        <f t="shared" si="13"/>
        <v/>
      </c>
      <c r="AK26" s="143" t="str">
        <f t="shared" si="24"/>
        <v/>
      </c>
      <c r="AL26" s="216" t="str">
        <f t="shared" si="25"/>
        <v/>
      </c>
      <c r="AM26" s="144" t="str">
        <f t="shared" si="26"/>
        <v/>
      </c>
      <c r="AN26" s="145">
        <f t="shared" si="27"/>
        <v>0</v>
      </c>
      <c r="AO26" s="135" t="str">
        <f t="shared" si="28"/>
        <v/>
      </c>
      <c r="AP26" s="136" t="str">
        <f t="shared" si="29"/>
        <v/>
      </c>
      <c r="AQ26" s="126"/>
      <c r="AR26" s="144" t="str">
        <f t="shared" si="30"/>
        <v/>
      </c>
      <c r="AS26" s="219" t="str">
        <f t="shared" si="31"/>
        <v/>
      </c>
      <c r="AT26" s="219" t="str">
        <f t="shared" si="32"/>
        <v/>
      </c>
      <c r="AU26" s="219" t="str">
        <f t="shared" si="33"/>
        <v/>
      </c>
      <c r="AV26" s="218"/>
      <c r="AW26" s="219" t="str">
        <f t="shared" si="35"/>
        <v/>
      </c>
      <c r="AX26" s="219">
        <f t="shared" si="36"/>
        <v>0</v>
      </c>
      <c r="AY26" s="218"/>
      <c r="AZ26" s="59" t="str">
        <f t="shared" si="34"/>
        <v/>
      </c>
      <c r="BA26" s="60">
        <f t="shared" si="14"/>
        <v>0</v>
      </c>
    </row>
    <row r="27" spans="1:53" ht="15" customHeight="1" x14ac:dyDescent="0.25">
      <c r="A27">
        <v>10</v>
      </c>
      <c r="B27" s="221"/>
      <c r="C27" s="174"/>
      <c r="D27" s="174"/>
      <c r="E27" s="126"/>
      <c r="F27" s="126"/>
      <c r="G27" s="140"/>
      <c r="H27" s="148"/>
      <c r="I27" s="147"/>
      <c r="J27" s="147"/>
      <c r="K27" s="147"/>
      <c r="L27" s="147"/>
      <c r="M27" s="149"/>
      <c r="N27" s="287">
        <f t="shared" si="15"/>
        <v>0</v>
      </c>
      <c r="O27" s="288" t="str">
        <f t="shared" si="16"/>
        <v/>
      </c>
      <c r="P27" s="288" t="str">
        <f t="shared" si="0"/>
        <v/>
      </c>
      <c r="Q27" s="288" t="str">
        <f t="shared" si="1"/>
        <v/>
      </c>
      <c r="R27" s="288">
        <f t="shared" si="17"/>
        <v>0</v>
      </c>
      <c r="S27" s="94" t="str">
        <f t="shared" si="2"/>
        <v/>
      </c>
      <c r="T27" s="94" t="str">
        <f t="shared" si="3"/>
        <v/>
      </c>
      <c r="U27" s="94" t="str">
        <f t="shared" si="4"/>
        <v/>
      </c>
      <c r="V27" s="94" t="str">
        <f t="shared" si="18"/>
        <v/>
      </c>
      <c r="W27" s="94" t="str">
        <f t="shared" si="5"/>
        <v/>
      </c>
      <c r="X27" s="94" t="str">
        <f t="shared" si="6"/>
        <v/>
      </c>
      <c r="Y27" s="94">
        <f t="shared" si="7"/>
        <v>0</v>
      </c>
      <c r="Z27" s="141" t="b">
        <f t="shared" si="8"/>
        <v>0</v>
      </c>
      <c r="AA27" s="141" t="b">
        <f t="shared" si="9"/>
        <v>0</v>
      </c>
      <c r="AB27" s="141" t="b">
        <f t="shared" si="10"/>
        <v>0</v>
      </c>
      <c r="AC27" s="141" t="b">
        <f t="shared" si="11"/>
        <v>0</v>
      </c>
      <c r="AD27" s="141" t="b">
        <f t="shared" si="12"/>
        <v>0</v>
      </c>
      <c r="AE27" s="141" t="b">
        <f t="shared" si="19"/>
        <v>0</v>
      </c>
      <c r="AF27" s="141" t="b">
        <f t="shared" si="20"/>
        <v>0</v>
      </c>
      <c r="AG27" s="141" t="b">
        <f t="shared" si="21"/>
        <v>0</v>
      </c>
      <c r="AH27" s="141" t="b">
        <f t="shared" si="22"/>
        <v>0</v>
      </c>
      <c r="AI27" s="141" t="b">
        <f t="shared" si="23"/>
        <v>0</v>
      </c>
      <c r="AJ27" s="146" t="str">
        <f t="shared" si="13"/>
        <v/>
      </c>
      <c r="AK27" s="143" t="str">
        <f t="shared" si="24"/>
        <v/>
      </c>
      <c r="AL27" s="216" t="str">
        <f t="shared" si="25"/>
        <v/>
      </c>
      <c r="AM27" s="144" t="str">
        <f t="shared" si="26"/>
        <v/>
      </c>
      <c r="AN27" s="145">
        <f t="shared" si="27"/>
        <v>0</v>
      </c>
      <c r="AO27" s="135" t="str">
        <f t="shared" si="28"/>
        <v/>
      </c>
      <c r="AP27" s="136" t="str">
        <f t="shared" si="29"/>
        <v/>
      </c>
      <c r="AQ27" s="126"/>
      <c r="AR27" s="144" t="str">
        <f t="shared" si="30"/>
        <v/>
      </c>
      <c r="AS27" s="219" t="str">
        <f t="shared" si="31"/>
        <v/>
      </c>
      <c r="AT27" s="219" t="str">
        <f t="shared" si="32"/>
        <v/>
      </c>
      <c r="AU27" s="219" t="str">
        <f t="shared" si="33"/>
        <v/>
      </c>
      <c r="AV27" s="218"/>
      <c r="AW27" s="219" t="str">
        <f t="shared" si="35"/>
        <v/>
      </c>
      <c r="AX27" s="219">
        <f t="shared" si="36"/>
        <v>0</v>
      </c>
      <c r="AY27" s="218"/>
      <c r="AZ27" s="59" t="str">
        <f t="shared" si="34"/>
        <v/>
      </c>
      <c r="BA27" s="60">
        <f t="shared" si="14"/>
        <v>0</v>
      </c>
    </row>
    <row r="28" spans="1:53" ht="15" customHeight="1" x14ac:dyDescent="0.25">
      <c r="A28">
        <v>11</v>
      </c>
      <c r="B28" s="221"/>
      <c r="C28" s="174"/>
      <c r="D28" s="174"/>
      <c r="E28" s="126"/>
      <c r="F28" s="126"/>
      <c r="G28" s="140"/>
      <c r="H28" s="148"/>
      <c r="I28" s="147"/>
      <c r="J28" s="147"/>
      <c r="K28" s="147"/>
      <c r="L28" s="147"/>
      <c r="M28" s="149"/>
      <c r="N28" s="287">
        <f t="shared" si="15"/>
        <v>0</v>
      </c>
      <c r="O28" s="288" t="str">
        <f t="shared" si="16"/>
        <v/>
      </c>
      <c r="P28" s="288" t="str">
        <f t="shared" si="0"/>
        <v/>
      </c>
      <c r="Q28" s="288" t="str">
        <f t="shared" si="1"/>
        <v/>
      </c>
      <c r="R28" s="288">
        <f t="shared" si="17"/>
        <v>0</v>
      </c>
      <c r="S28" s="94" t="str">
        <f t="shared" si="2"/>
        <v/>
      </c>
      <c r="T28" s="94" t="str">
        <f t="shared" si="3"/>
        <v/>
      </c>
      <c r="U28" s="94" t="str">
        <f t="shared" si="4"/>
        <v/>
      </c>
      <c r="V28" s="94" t="str">
        <f t="shared" si="18"/>
        <v/>
      </c>
      <c r="W28" s="94" t="str">
        <f t="shared" si="5"/>
        <v/>
      </c>
      <c r="X28" s="94" t="str">
        <f t="shared" si="6"/>
        <v/>
      </c>
      <c r="Y28" s="94">
        <f t="shared" si="7"/>
        <v>0</v>
      </c>
      <c r="Z28" s="141" t="b">
        <f t="shared" si="8"/>
        <v>0</v>
      </c>
      <c r="AA28" s="141" t="b">
        <f t="shared" si="9"/>
        <v>0</v>
      </c>
      <c r="AB28" s="141" t="b">
        <f t="shared" si="10"/>
        <v>0</v>
      </c>
      <c r="AC28" s="141" t="b">
        <f t="shared" si="11"/>
        <v>0</v>
      </c>
      <c r="AD28" s="141" t="b">
        <f t="shared" si="12"/>
        <v>0</v>
      </c>
      <c r="AE28" s="141" t="b">
        <f t="shared" si="19"/>
        <v>0</v>
      </c>
      <c r="AF28" s="141" t="b">
        <f t="shared" si="20"/>
        <v>0</v>
      </c>
      <c r="AG28" s="141" t="b">
        <f t="shared" si="21"/>
        <v>0</v>
      </c>
      <c r="AH28" s="141" t="b">
        <f t="shared" si="22"/>
        <v>0</v>
      </c>
      <c r="AI28" s="141" t="b">
        <f t="shared" si="23"/>
        <v>0</v>
      </c>
      <c r="AJ28" s="146" t="str">
        <f t="shared" si="13"/>
        <v/>
      </c>
      <c r="AK28" s="143" t="str">
        <f t="shared" si="24"/>
        <v/>
      </c>
      <c r="AL28" s="216" t="str">
        <f t="shared" si="25"/>
        <v/>
      </c>
      <c r="AM28" s="144" t="str">
        <f t="shared" si="26"/>
        <v/>
      </c>
      <c r="AN28" s="145">
        <f t="shared" si="27"/>
        <v>0</v>
      </c>
      <c r="AO28" s="135" t="str">
        <f t="shared" si="28"/>
        <v/>
      </c>
      <c r="AP28" s="136" t="str">
        <f t="shared" si="29"/>
        <v/>
      </c>
      <c r="AQ28" s="126"/>
      <c r="AR28" s="144" t="str">
        <f t="shared" si="30"/>
        <v/>
      </c>
      <c r="AS28" s="219" t="str">
        <f t="shared" si="31"/>
        <v/>
      </c>
      <c r="AT28" s="219" t="str">
        <f t="shared" si="32"/>
        <v/>
      </c>
      <c r="AU28" s="219" t="str">
        <f t="shared" si="33"/>
        <v/>
      </c>
      <c r="AV28" s="218"/>
      <c r="AW28" s="219" t="str">
        <f t="shared" si="35"/>
        <v/>
      </c>
      <c r="AX28" s="219">
        <f t="shared" si="36"/>
        <v>0</v>
      </c>
      <c r="AY28" s="218"/>
      <c r="AZ28" s="59" t="str">
        <f t="shared" si="34"/>
        <v/>
      </c>
      <c r="BA28" s="60">
        <f t="shared" si="14"/>
        <v>0</v>
      </c>
    </row>
    <row r="29" spans="1:53" ht="15" customHeight="1" x14ac:dyDescent="0.25">
      <c r="A29">
        <v>12</v>
      </c>
      <c r="B29" s="221"/>
      <c r="C29" s="174"/>
      <c r="D29" s="174"/>
      <c r="E29" s="126"/>
      <c r="F29" s="126"/>
      <c r="G29" s="140"/>
      <c r="H29" s="148"/>
      <c r="I29" s="147"/>
      <c r="J29" s="147"/>
      <c r="K29" s="147"/>
      <c r="L29" s="147"/>
      <c r="M29" s="149"/>
      <c r="N29" s="287">
        <f t="shared" si="15"/>
        <v>0</v>
      </c>
      <c r="O29" s="288" t="str">
        <f t="shared" si="16"/>
        <v/>
      </c>
      <c r="P29" s="288" t="str">
        <f t="shared" si="0"/>
        <v/>
      </c>
      <c r="Q29" s="288" t="str">
        <f t="shared" si="1"/>
        <v/>
      </c>
      <c r="R29" s="288">
        <f t="shared" si="17"/>
        <v>0</v>
      </c>
      <c r="S29" s="94" t="str">
        <f t="shared" si="2"/>
        <v/>
      </c>
      <c r="T29" s="94" t="str">
        <f t="shared" si="3"/>
        <v/>
      </c>
      <c r="U29" s="94" t="str">
        <f t="shared" si="4"/>
        <v/>
      </c>
      <c r="V29" s="94" t="str">
        <f t="shared" si="18"/>
        <v/>
      </c>
      <c r="W29" s="94" t="str">
        <f t="shared" si="5"/>
        <v/>
      </c>
      <c r="X29" s="94" t="str">
        <f t="shared" si="6"/>
        <v/>
      </c>
      <c r="Y29" s="94">
        <f t="shared" si="7"/>
        <v>0</v>
      </c>
      <c r="Z29" s="141" t="b">
        <f t="shared" si="8"/>
        <v>0</v>
      </c>
      <c r="AA29" s="141" t="b">
        <f t="shared" si="9"/>
        <v>0</v>
      </c>
      <c r="AB29" s="141" t="b">
        <f t="shared" si="10"/>
        <v>0</v>
      </c>
      <c r="AC29" s="141" t="b">
        <f t="shared" si="11"/>
        <v>0</v>
      </c>
      <c r="AD29" s="141" t="b">
        <f t="shared" si="12"/>
        <v>0</v>
      </c>
      <c r="AE29" s="141" t="b">
        <f t="shared" si="19"/>
        <v>0</v>
      </c>
      <c r="AF29" s="141" t="b">
        <f t="shared" si="20"/>
        <v>0</v>
      </c>
      <c r="AG29" s="141" t="b">
        <f t="shared" si="21"/>
        <v>0</v>
      </c>
      <c r="AH29" s="141" t="b">
        <f t="shared" si="22"/>
        <v>0</v>
      </c>
      <c r="AI29" s="141" t="b">
        <f t="shared" si="23"/>
        <v>0</v>
      </c>
      <c r="AJ29" s="146" t="str">
        <f t="shared" si="13"/>
        <v/>
      </c>
      <c r="AK29" s="143" t="str">
        <f t="shared" si="24"/>
        <v/>
      </c>
      <c r="AL29" s="216" t="str">
        <f t="shared" si="25"/>
        <v/>
      </c>
      <c r="AM29" s="144" t="str">
        <f t="shared" si="26"/>
        <v/>
      </c>
      <c r="AN29" s="145">
        <f t="shared" si="27"/>
        <v>0</v>
      </c>
      <c r="AO29" s="135" t="str">
        <f t="shared" si="28"/>
        <v/>
      </c>
      <c r="AP29" s="136" t="str">
        <f t="shared" si="29"/>
        <v/>
      </c>
      <c r="AQ29" s="126"/>
      <c r="AR29" s="144" t="str">
        <f t="shared" si="30"/>
        <v/>
      </c>
      <c r="AS29" s="219" t="str">
        <f t="shared" si="31"/>
        <v/>
      </c>
      <c r="AT29" s="219" t="str">
        <f t="shared" si="32"/>
        <v/>
      </c>
      <c r="AU29" s="219" t="str">
        <f t="shared" si="33"/>
        <v/>
      </c>
      <c r="AV29" s="218"/>
      <c r="AW29" s="219" t="str">
        <f t="shared" si="35"/>
        <v/>
      </c>
      <c r="AX29" s="219">
        <f t="shared" si="36"/>
        <v>0</v>
      </c>
      <c r="AY29" s="218"/>
      <c r="AZ29" s="59" t="str">
        <f t="shared" si="34"/>
        <v/>
      </c>
      <c r="BA29" s="60">
        <f t="shared" si="14"/>
        <v>0</v>
      </c>
    </row>
    <row r="30" spans="1:53" ht="15" customHeight="1" x14ac:dyDescent="0.25">
      <c r="A30">
        <v>13</v>
      </c>
      <c r="B30" s="221"/>
      <c r="C30" s="174"/>
      <c r="D30" s="174"/>
      <c r="E30" s="126"/>
      <c r="F30" s="126"/>
      <c r="G30" s="140"/>
      <c r="H30" s="179"/>
      <c r="I30" s="147"/>
      <c r="J30" s="178"/>
      <c r="K30" s="147"/>
      <c r="L30" s="178"/>
      <c r="M30" s="177"/>
      <c r="N30" s="287">
        <f t="shared" si="15"/>
        <v>0</v>
      </c>
      <c r="O30" s="288" t="str">
        <f t="shared" si="16"/>
        <v/>
      </c>
      <c r="P30" s="288" t="str">
        <f t="shared" si="0"/>
        <v/>
      </c>
      <c r="Q30" s="288" t="str">
        <f t="shared" si="1"/>
        <v/>
      </c>
      <c r="R30" s="288">
        <f t="shared" si="17"/>
        <v>0</v>
      </c>
      <c r="S30" s="94" t="str">
        <f t="shared" si="2"/>
        <v/>
      </c>
      <c r="T30" s="94" t="str">
        <f t="shared" si="3"/>
        <v/>
      </c>
      <c r="U30" s="94" t="str">
        <f t="shared" si="4"/>
        <v/>
      </c>
      <c r="V30" s="94" t="str">
        <f t="shared" si="18"/>
        <v/>
      </c>
      <c r="W30" s="94" t="str">
        <f t="shared" si="5"/>
        <v/>
      </c>
      <c r="X30" s="94" t="str">
        <f t="shared" si="6"/>
        <v/>
      </c>
      <c r="Y30" s="94">
        <f t="shared" si="7"/>
        <v>0</v>
      </c>
      <c r="Z30" s="141" t="b">
        <f t="shared" si="8"/>
        <v>0</v>
      </c>
      <c r="AA30" s="141" t="b">
        <f t="shared" si="9"/>
        <v>0</v>
      </c>
      <c r="AB30" s="141" t="b">
        <f t="shared" si="10"/>
        <v>0</v>
      </c>
      <c r="AC30" s="141" t="b">
        <f t="shared" si="11"/>
        <v>0</v>
      </c>
      <c r="AD30" s="141" t="b">
        <f t="shared" si="12"/>
        <v>0</v>
      </c>
      <c r="AE30" s="141" t="b">
        <f t="shared" si="19"/>
        <v>0</v>
      </c>
      <c r="AF30" s="141" t="b">
        <f t="shared" si="20"/>
        <v>0</v>
      </c>
      <c r="AG30" s="141" t="b">
        <f t="shared" si="21"/>
        <v>0</v>
      </c>
      <c r="AH30" s="141" t="b">
        <f t="shared" si="22"/>
        <v>0</v>
      </c>
      <c r="AI30" s="141" t="b">
        <f t="shared" si="23"/>
        <v>0</v>
      </c>
      <c r="AJ30" s="146" t="str">
        <f t="shared" si="13"/>
        <v/>
      </c>
      <c r="AK30" s="143" t="str">
        <f t="shared" si="24"/>
        <v/>
      </c>
      <c r="AL30" s="216" t="str">
        <f t="shared" si="25"/>
        <v/>
      </c>
      <c r="AM30" s="144" t="str">
        <f t="shared" si="26"/>
        <v/>
      </c>
      <c r="AN30" s="145">
        <f t="shared" si="27"/>
        <v>0</v>
      </c>
      <c r="AO30" s="135" t="str">
        <f t="shared" si="28"/>
        <v/>
      </c>
      <c r="AP30" s="136" t="str">
        <f t="shared" si="29"/>
        <v/>
      </c>
      <c r="AQ30" s="126"/>
      <c r="AR30" s="144" t="str">
        <f t="shared" si="30"/>
        <v/>
      </c>
      <c r="AS30" s="219" t="str">
        <f t="shared" si="31"/>
        <v/>
      </c>
      <c r="AT30" s="219" t="str">
        <f t="shared" si="32"/>
        <v/>
      </c>
      <c r="AU30" s="219" t="str">
        <f t="shared" si="33"/>
        <v/>
      </c>
      <c r="AV30" s="218"/>
      <c r="AW30" s="219" t="str">
        <f t="shared" si="35"/>
        <v/>
      </c>
      <c r="AX30" s="219">
        <f t="shared" si="36"/>
        <v>0</v>
      </c>
      <c r="AY30" s="218"/>
      <c r="AZ30" s="59" t="str">
        <f t="shared" si="34"/>
        <v/>
      </c>
      <c r="BA30" s="60">
        <f t="shared" si="14"/>
        <v>0</v>
      </c>
    </row>
    <row r="31" spans="1:53" ht="15" customHeight="1" x14ac:dyDescent="0.25">
      <c r="A31">
        <v>14</v>
      </c>
      <c r="B31" s="221"/>
      <c r="C31" s="174"/>
      <c r="D31" s="174"/>
      <c r="E31" s="126"/>
      <c r="F31" s="126"/>
      <c r="G31" s="140"/>
      <c r="H31" s="148"/>
      <c r="I31" s="147"/>
      <c r="J31" s="147"/>
      <c r="K31" s="147"/>
      <c r="L31" s="147"/>
      <c r="M31" s="149"/>
      <c r="N31" s="287">
        <f t="shared" si="15"/>
        <v>0</v>
      </c>
      <c r="O31" s="288" t="str">
        <f t="shared" si="16"/>
        <v/>
      </c>
      <c r="P31" s="288" t="str">
        <f t="shared" si="0"/>
        <v/>
      </c>
      <c r="Q31" s="288" t="str">
        <f t="shared" si="1"/>
        <v/>
      </c>
      <c r="R31" s="288">
        <f t="shared" si="17"/>
        <v>0</v>
      </c>
      <c r="S31" s="94" t="str">
        <f t="shared" si="2"/>
        <v/>
      </c>
      <c r="T31" s="94" t="str">
        <f t="shared" si="3"/>
        <v/>
      </c>
      <c r="U31" s="94" t="str">
        <f t="shared" si="4"/>
        <v/>
      </c>
      <c r="V31" s="94" t="str">
        <f t="shared" si="18"/>
        <v/>
      </c>
      <c r="W31" s="94" t="str">
        <f t="shared" si="5"/>
        <v/>
      </c>
      <c r="X31" s="94" t="str">
        <f t="shared" si="6"/>
        <v/>
      </c>
      <c r="Y31" s="94">
        <f t="shared" si="7"/>
        <v>0</v>
      </c>
      <c r="Z31" s="141" t="b">
        <f t="shared" si="8"/>
        <v>0</v>
      </c>
      <c r="AA31" s="141" t="b">
        <f t="shared" si="9"/>
        <v>0</v>
      </c>
      <c r="AB31" s="141" t="b">
        <f t="shared" si="10"/>
        <v>0</v>
      </c>
      <c r="AC31" s="141" t="b">
        <f t="shared" si="11"/>
        <v>0</v>
      </c>
      <c r="AD31" s="141" t="b">
        <f t="shared" si="12"/>
        <v>0</v>
      </c>
      <c r="AE31" s="141" t="b">
        <f t="shared" si="19"/>
        <v>0</v>
      </c>
      <c r="AF31" s="141" t="b">
        <f t="shared" si="20"/>
        <v>0</v>
      </c>
      <c r="AG31" s="141" t="b">
        <f t="shared" si="21"/>
        <v>0</v>
      </c>
      <c r="AH31" s="141" t="b">
        <f t="shared" si="22"/>
        <v>0</v>
      </c>
      <c r="AI31" s="141" t="b">
        <f t="shared" si="23"/>
        <v>0</v>
      </c>
      <c r="AJ31" s="146" t="str">
        <f t="shared" si="13"/>
        <v/>
      </c>
      <c r="AK31" s="143" t="str">
        <f t="shared" si="24"/>
        <v/>
      </c>
      <c r="AL31" s="216" t="str">
        <f t="shared" si="25"/>
        <v/>
      </c>
      <c r="AM31" s="144" t="str">
        <f t="shared" si="26"/>
        <v/>
      </c>
      <c r="AN31" s="145">
        <f t="shared" si="27"/>
        <v>0</v>
      </c>
      <c r="AO31" s="135" t="str">
        <f t="shared" si="28"/>
        <v/>
      </c>
      <c r="AP31" s="136" t="str">
        <f t="shared" si="29"/>
        <v/>
      </c>
      <c r="AQ31" s="126"/>
      <c r="AR31" s="144" t="str">
        <f t="shared" si="30"/>
        <v/>
      </c>
      <c r="AS31" s="219" t="str">
        <f t="shared" si="31"/>
        <v/>
      </c>
      <c r="AT31" s="219" t="str">
        <f t="shared" si="32"/>
        <v/>
      </c>
      <c r="AU31" s="219" t="str">
        <f t="shared" si="33"/>
        <v/>
      </c>
      <c r="AV31" s="218"/>
      <c r="AW31" s="219" t="str">
        <f t="shared" si="35"/>
        <v/>
      </c>
      <c r="AX31" s="219">
        <f t="shared" si="36"/>
        <v>0</v>
      </c>
      <c r="AY31" s="218"/>
      <c r="AZ31" s="59" t="str">
        <f t="shared" si="34"/>
        <v/>
      </c>
      <c r="BA31" s="60">
        <f t="shared" si="14"/>
        <v>0</v>
      </c>
    </row>
    <row r="32" spans="1:53" ht="15" customHeight="1" x14ac:dyDescent="0.25">
      <c r="A32">
        <v>15</v>
      </c>
      <c r="B32" s="221"/>
      <c r="C32" s="174"/>
      <c r="D32" s="174"/>
      <c r="E32" s="126"/>
      <c r="F32" s="126"/>
      <c r="G32" s="140"/>
      <c r="H32" s="148"/>
      <c r="I32" s="147"/>
      <c r="J32" s="147"/>
      <c r="K32" s="147"/>
      <c r="L32" s="147"/>
      <c r="M32" s="149"/>
      <c r="N32" s="287">
        <f t="shared" si="15"/>
        <v>0</v>
      </c>
      <c r="O32" s="288" t="str">
        <f t="shared" si="16"/>
        <v/>
      </c>
      <c r="P32" s="288" t="str">
        <f t="shared" si="0"/>
        <v/>
      </c>
      <c r="Q32" s="288" t="str">
        <f t="shared" si="1"/>
        <v/>
      </c>
      <c r="R32" s="288">
        <f t="shared" si="17"/>
        <v>0</v>
      </c>
      <c r="S32" s="94" t="str">
        <f t="shared" si="2"/>
        <v/>
      </c>
      <c r="T32" s="94" t="str">
        <f t="shared" si="3"/>
        <v/>
      </c>
      <c r="U32" s="94" t="str">
        <f t="shared" si="4"/>
        <v/>
      </c>
      <c r="V32" s="94" t="str">
        <f t="shared" si="18"/>
        <v/>
      </c>
      <c r="W32" s="94" t="str">
        <f t="shared" si="5"/>
        <v/>
      </c>
      <c r="X32" s="94" t="str">
        <f t="shared" si="6"/>
        <v/>
      </c>
      <c r="Y32" s="94">
        <f t="shared" si="7"/>
        <v>0</v>
      </c>
      <c r="Z32" s="141" t="b">
        <f t="shared" si="8"/>
        <v>0</v>
      </c>
      <c r="AA32" s="141" t="b">
        <f t="shared" si="9"/>
        <v>0</v>
      </c>
      <c r="AB32" s="141" t="b">
        <f t="shared" si="10"/>
        <v>0</v>
      </c>
      <c r="AC32" s="141" t="b">
        <f t="shared" si="11"/>
        <v>0</v>
      </c>
      <c r="AD32" s="141" t="b">
        <f t="shared" si="12"/>
        <v>0</v>
      </c>
      <c r="AE32" s="141" t="b">
        <f t="shared" si="19"/>
        <v>0</v>
      </c>
      <c r="AF32" s="141" t="b">
        <f t="shared" si="20"/>
        <v>0</v>
      </c>
      <c r="AG32" s="141" t="b">
        <f t="shared" si="21"/>
        <v>0</v>
      </c>
      <c r="AH32" s="141" t="b">
        <f t="shared" si="22"/>
        <v>0</v>
      </c>
      <c r="AI32" s="141" t="b">
        <f t="shared" si="23"/>
        <v>0</v>
      </c>
      <c r="AJ32" s="146" t="str">
        <f t="shared" si="13"/>
        <v/>
      </c>
      <c r="AK32" s="143" t="str">
        <f t="shared" si="24"/>
        <v/>
      </c>
      <c r="AL32" s="216" t="str">
        <f t="shared" si="25"/>
        <v/>
      </c>
      <c r="AM32" s="144" t="str">
        <f t="shared" si="26"/>
        <v/>
      </c>
      <c r="AN32" s="145">
        <f t="shared" si="27"/>
        <v>0</v>
      </c>
      <c r="AO32" s="135" t="str">
        <f t="shared" si="28"/>
        <v/>
      </c>
      <c r="AP32" s="136" t="str">
        <f t="shared" si="29"/>
        <v/>
      </c>
      <c r="AQ32" s="126"/>
      <c r="AR32" s="144" t="str">
        <f t="shared" si="30"/>
        <v/>
      </c>
      <c r="AS32" s="219" t="str">
        <f t="shared" si="31"/>
        <v/>
      </c>
      <c r="AT32" s="219" t="str">
        <f t="shared" si="32"/>
        <v/>
      </c>
      <c r="AU32" s="219" t="str">
        <f t="shared" si="33"/>
        <v/>
      </c>
      <c r="AV32" s="218"/>
      <c r="AW32" s="219" t="str">
        <f t="shared" si="35"/>
        <v/>
      </c>
      <c r="AX32" s="219">
        <f t="shared" si="36"/>
        <v>0</v>
      </c>
      <c r="AY32" s="218"/>
      <c r="AZ32" s="59" t="str">
        <f t="shared" si="34"/>
        <v/>
      </c>
      <c r="BA32" s="60">
        <f t="shared" si="14"/>
        <v>0</v>
      </c>
    </row>
    <row r="33" spans="1:53" ht="15" customHeight="1" x14ac:dyDescent="0.25">
      <c r="A33">
        <v>16</v>
      </c>
      <c r="B33" s="221"/>
      <c r="C33" s="174"/>
      <c r="D33" s="174"/>
      <c r="E33" s="126"/>
      <c r="F33" s="126"/>
      <c r="G33" s="140"/>
      <c r="H33" s="148"/>
      <c r="I33" s="147"/>
      <c r="J33" s="147"/>
      <c r="K33" s="147"/>
      <c r="L33" s="147"/>
      <c r="M33" s="149"/>
      <c r="N33" s="287">
        <f t="shared" si="15"/>
        <v>0</v>
      </c>
      <c r="O33" s="288" t="str">
        <f t="shared" si="16"/>
        <v/>
      </c>
      <c r="P33" s="288" t="str">
        <f t="shared" si="0"/>
        <v/>
      </c>
      <c r="Q33" s="288" t="str">
        <f t="shared" si="1"/>
        <v/>
      </c>
      <c r="R33" s="288">
        <f t="shared" si="17"/>
        <v>0</v>
      </c>
      <c r="S33" s="94" t="str">
        <f t="shared" si="2"/>
        <v/>
      </c>
      <c r="T33" s="94" t="str">
        <f t="shared" si="3"/>
        <v/>
      </c>
      <c r="U33" s="94" t="str">
        <f t="shared" si="4"/>
        <v/>
      </c>
      <c r="V33" s="94" t="str">
        <f t="shared" si="18"/>
        <v/>
      </c>
      <c r="W33" s="94" t="str">
        <f t="shared" si="5"/>
        <v/>
      </c>
      <c r="X33" s="94" t="str">
        <f t="shared" si="6"/>
        <v/>
      </c>
      <c r="Y33" s="94">
        <f t="shared" si="7"/>
        <v>0</v>
      </c>
      <c r="Z33" s="141" t="b">
        <f t="shared" si="8"/>
        <v>0</v>
      </c>
      <c r="AA33" s="141" t="b">
        <f t="shared" si="9"/>
        <v>0</v>
      </c>
      <c r="AB33" s="141" t="b">
        <f t="shared" si="10"/>
        <v>0</v>
      </c>
      <c r="AC33" s="141" t="b">
        <f t="shared" si="11"/>
        <v>0</v>
      </c>
      <c r="AD33" s="141" t="b">
        <f t="shared" si="12"/>
        <v>0</v>
      </c>
      <c r="AE33" s="141" t="b">
        <f t="shared" si="19"/>
        <v>0</v>
      </c>
      <c r="AF33" s="141" t="b">
        <f t="shared" si="20"/>
        <v>0</v>
      </c>
      <c r="AG33" s="141" t="b">
        <f t="shared" si="21"/>
        <v>0</v>
      </c>
      <c r="AH33" s="141" t="b">
        <f t="shared" si="22"/>
        <v>0</v>
      </c>
      <c r="AI33" s="141" t="b">
        <f t="shared" si="23"/>
        <v>0</v>
      </c>
      <c r="AJ33" s="146" t="str">
        <f t="shared" si="13"/>
        <v/>
      </c>
      <c r="AK33" s="143" t="str">
        <f t="shared" si="24"/>
        <v/>
      </c>
      <c r="AL33" s="216" t="str">
        <f t="shared" si="25"/>
        <v/>
      </c>
      <c r="AM33" s="144" t="str">
        <f t="shared" si="26"/>
        <v/>
      </c>
      <c r="AN33" s="145">
        <f t="shared" si="27"/>
        <v>0</v>
      </c>
      <c r="AO33" s="135" t="str">
        <f t="shared" si="28"/>
        <v/>
      </c>
      <c r="AP33" s="136" t="str">
        <f t="shared" si="29"/>
        <v/>
      </c>
      <c r="AQ33" s="126"/>
      <c r="AR33" s="144" t="str">
        <f t="shared" si="30"/>
        <v/>
      </c>
      <c r="AS33" s="219" t="str">
        <f t="shared" si="31"/>
        <v/>
      </c>
      <c r="AT33" s="219" t="str">
        <f t="shared" si="32"/>
        <v/>
      </c>
      <c r="AU33" s="219" t="str">
        <f t="shared" si="33"/>
        <v/>
      </c>
      <c r="AV33" s="218"/>
      <c r="AW33" s="219" t="str">
        <f t="shared" si="35"/>
        <v/>
      </c>
      <c r="AX33" s="219">
        <f t="shared" si="36"/>
        <v>0</v>
      </c>
      <c r="AY33" s="218"/>
      <c r="AZ33" s="59" t="str">
        <f t="shared" si="34"/>
        <v/>
      </c>
      <c r="BA33" s="60">
        <f t="shared" si="14"/>
        <v>0</v>
      </c>
    </row>
    <row r="34" spans="1:53" ht="15" customHeight="1" x14ac:dyDescent="0.25">
      <c r="A34">
        <v>17</v>
      </c>
      <c r="B34" s="221"/>
      <c r="C34" s="174"/>
      <c r="D34" s="174"/>
      <c r="E34" s="126"/>
      <c r="F34" s="126"/>
      <c r="G34" s="140"/>
      <c r="H34" s="148"/>
      <c r="I34" s="147"/>
      <c r="J34" s="147"/>
      <c r="K34" s="147"/>
      <c r="L34" s="147"/>
      <c r="M34" s="149"/>
      <c r="N34" s="287">
        <f t="shared" si="15"/>
        <v>0</v>
      </c>
      <c r="O34" s="288" t="str">
        <f t="shared" si="16"/>
        <v/>
      </c>
      <c r="P34" s="288" t="str">
        <f t="shared" si="0"/>
        <v/>
      </c>
      <c r="Q34" s="288" t="str">
        <f t="shared" si="1"/>
        <v/>
      </c>
      <c r="R34" s="288">
        <f t="shared" si="17"/>
        <v>0</v>
      </c>
      <c r="S34" s="94" t="str">
        <f t="shared" si="2"/>
        <v/>
      </c>
      <c r="T34" s="94" t="str">
        <f t="shared" si="3"/>
        <v/>
      </c>
      <c r="U34" s="94" t="str">
        <f t="shared" si="4"/>
        <v/>
      </c>
      <c r="V34" s="94" t="str">
        <f t="shared" si="18"/>
        <v/>
      </c>
      <c r="W34" s="94" t="str">
        <f t="shared" si="5"/>
        <v/>
      </c>
      <c r="X34" s="94" t="str">
        <f t="shared" si="6"/>
        <v/>
      </c>
      <c r="Y34" s="94">
        <f t="shared" si="7"/>
        <v>0</v>
      </c>
      <c r="Z34" s="141" t="b">
        <f t="shared" si="8"/>
        <v>0</v>
      </c>
      <c r="AA34" s="141" t="b">
        <f t="shared" si="9"/>
        <v>0</v>
      </c>
      <c r="AB34" s="141" t="b">
        <f t="shared" si="10"/>
        <v>0</v>
      </c>
      <c r="AC34" s="141" t="b">
        <f t="shared" si="11"/>
        <v>0</v>
      </c>
      <c r="AD34" s="141" t="b">
        <f t="shared" si="12"/>
        <v>0</v>
      </c>
      <c r="AE34" s="141" t="b">
        <f t="shared" si="19"/>
        <v>0</v>
      </c>
      <c r="AF34" s="141" t="b">
        <f t="shared" si="20"/>
        <v>0</v>
      </c>
      <c r="AG34" s="141" t="b">
        <f t="shared" si="21"/>
        <v>0</v>
      </c>
      <c r="AH34" s="141" t="b">
        <f t="shared" si="22"/>
        <v>0</v>
      </c>
      <c r="AI34" s="141" t="b">
        <f t="shared" si="23"/>
        <v>0</v>
      </c>
      <c r="AJ34" s="146" t="str">
        <f t="shared" si="13"/>
        <v/>
      </c>
      <c r="AK34" s="143" t="str">
        <f t="shared" si="24"/>
        <v/>
      </c>
      <c r="AL34" s="216" t="str">
        <f t="shared" si="25"/>
        <v/>
      </c>
      <c r="AM34" s="144" t="str">
        <f t="shared" si="26"/>
        <v/>
      </c>
      <c r="AN34" s="145">
        <f t="shared" si="27"/>
        <v>0</v>
      </c>
      <c r="AO34" s="135" t="str">
        <f t="shared" si="28"/>
        <v/>
      </c>
      <c r="AP34" s="136" t="str">
        <f t="shared" si="29"/>
        <v/>
      </c>
      <c r="AQ34" s="126"/>
      <c r="AR34" s="144" t="str">
        <f t="shared" si="30"/>
        <v/>
      </c>
      <c r="AS34" s="219" t="str">
        <f t="shared" si="31"/>
        <v/>
      </c>
      <c r="AT34" s="219" t="str">
        <f t="shared" si="32"/>
        <v/>
      </c>
      <c r="AU34" s="219" t="str">
        <f t="shared" si="33"/>
        <v/>
      </c>
      <c r="AV34" s="218"/>
      <c r="AW34" s="219" t="str">
        <f t="shared" si="35"/>
        <v/>
      </c>
      <c r="AX34" s="219">
        <f t="shared" si="36"/>
        <v>0</v>
      </c>
      <c r="AY34" s="218"/>
      <c r="AZ34" s="59" t="str">
        <f t="shared" si="34"/>
        <v/>
      </c>
      <c r="BA34" s="60">
        <f t="shared" si="14"/>
        <v>0</v>
      </c>
    </row>
    <row r="35" spans="1:53" ht="15" customHeight="1" x14ac:dyDescent="0.25">
      <c r="A35">
        <v>18</v>
      </c>
      <c r="B35" s="221"/>
      <c r="C35" s="174"/>
      <c r="D35" s="174"/>
      <c r="E35" s="126"/>
      <c r="F35" s="126"/>
      <c r="G35" s="140"/>
      <c r="H35" s="148"/>
      <c r="I35" s="147"/>
      <c r="J35" s="147"/>
      <c r="K35" s="147"/>
      <c r="L35" s="147"/>
      <c r="M35" s="149"/>
      <c r="N35" s="287">
        <f t="shared" si="15"/>
        <v>0</v>
      </c>
      <c r="O35" s="288" t="str">
        <f t="shared" si="16"/>
        <v/>
      </c>
      <c r="P35" s="288" t="str">
        <f t="shared" si="0"/>
        <v/>
      </c>
      <c r="Q35" s="288" t="str">
        <f t="shared" si="1"/>
        <v/>
      </c>
      <c r="R35" s="288">
        <f t="shared" si="17"/>
        <v>0</v>
      </c>
      <c r="S35" s="94" t="str">
        <f t="shared" si="2"/>
        <v/>
      </c>
      <c r="T35" s="94" t="str">
        <f t="shared" si="3"/>
        <v/>
      </c>
      <c r="U35" s="94" t="str">
        <f t="shared" si="4"/>
        <v/>
      </c>
      <c r="V35" s="94" t="str">
        <f t="shared" si="18"/>
        <v/>
      </c>
      <c r="W35" s="94" t="str">
        <f t="shared" si="5"/>
        <v/>
      </c>
      <c r="X35" s="94" t="str">
        <f t="shared" si="6"/>
        <v/>
      </c>
      <c r="Y35" s="94">
        <f t="shared" si="7"/>
        <v>0</v>
      </c>
      <c r="Z35" s="141" t="b">
        <f t="shared" si="8"/>
        <v>0</v>
      </c>
      <c r="AA35" s="141" t="b">
        <f t="shared" si="9"/>
        <v>0</v>
      </c>
      <c r="AB35" s="141" t="b">
        <f t="shared" si="10"/>
        <v>0</v>
      </c>
      <c r="AC35" s="141" t="b">
        <f t="shared" si="11"/>
        <v>0</v>
      </c>
      <c r="AD35" s="141" t="b">
        <f t="shared" si="12"/>
        <v>0</v>
      </c>
      <c r="AE35" s="141" t="b">
        <f t="shared" si="19"/>
        <v>0</v>
      </c>
      <c r="AF35" s="141" t="b">
        <f t="shared" si="20"/>
        <v>0</v>
      </c>
      <c r="AG35" s="141" t="b">
        <f t="shared" si="21"/>
        <v>0</v>
      </c>
      <c r="AH35" s="141" t="b">
        <f t="shared" si="22"/>
        <v>0</v>
      </c>
      <c r="AI35" s="141" t="b">
        <f t="shared" si="23"/>
        <v>0</v>
      </c>
      <c r="AJ35" s="146" t="str">
        <f t="shared" si="13"/>
        <v/>
      </c>
      <c r="AK35" s="143" t="str">
        <f t="shared" si="24"/>
        <v/>
      </c>
      <c r="AL35" s="216" t="str">
        <f t="shared" si="25"/>
        <v/>
      </c>
      <c r="AM35" s="144" t="str">
        <f t="shared" si="26"/>
        <v/>
      </c>
      <c r="AN35" s="145">
        <f t="shared" si="27"/>
        <v>0</v>
      </c>
      <c r="AO35" s="135" t="str">
        <f t="shared" si="28"/>
        <v/>
      </c>
      <c r="AP35" s="136" t="str">
        <f t="shared" si="29"/>
        <v/>
      </c>
      <c r="AQ35" s="126"/>
      <c r="AR35" s="144" t="str">
        <f t="shared" si="30"/>
        <v/>
      </c>
      <c r="AS35" s="219" t="str">
        <f t="shared" si="31"/>
        <v/>
      </c>
      <c r="AT35" s="219" t="str">
        <f t="shared" si="32"/>
        <v/>
      </c>
      <c r="AU35" s="219" t="str">
        <f t="shared" si="33"/>
        <v/>
      </c>
      <c r="AV35" s="218"/>
      <c r="AW35" s="219" t="str">
        <f t="shared" si="35"/>
        <v/>
      </c>
      <c r="AX35" s="219">
        <f t="shared" si="36"/>
        <v>0</v>
      </c>
      <c r="AY35" s="218"/>
      <c r="AZ35" s="59" t="str">
        <f t="shared" si="34"/>
        <v/>
      </c>
      <c r="BA35" s="60">
        <f t="shared" si="14"/>
        <v>0</v>
      </c>
    </row>
    <row r="36" spans="1:53" ht="15" customHeight="1" x14ac:dyDescent="0.25">
      <c r="A36">
        <v>19</v>
      </c>
      <c r="B36" s="221"/>
      <c r="C36" s="174"/>
      <c r="D36" s="174"/>
      <c r="E36" s="126"/>
      <c r="F36" s="126"/>
      <c r="G36" s="140"/>
      <c r="H36" s="148"/>
      <c r="I36" s="147"/>
      <c r="J36" s="147"/>
      <c r="K36" s="147"/>
      <c r="L36" s="147"/>
      <c r="M36" s="149"/>
      <c r="N36" s="287">
        <f t="shared" si="15"/>
        <v>0</v>
      </c>
      <c r="O36" s="288" t="str">
        <f t="shared" si="16"/>
        <v/>
      </c>
      <c r="P36" s="288" t="str">
        <f t="shared" si="0"/>
        <v/>
      </c>
      <c r="Q36" s="288" t="str">
        <f t="shared" si="1"/>
        <v/>
      </c>
      <c r="R36" s="288">
        <f t="shared" si="17"/>
        <v>0</v>
      </c>
      <c r="S36" s="94" t="str">
        <f t="shared" si="2"/>
        <v/>
      </c>
      <c r="T36" s="94" t="str">
        <f t="shared" si="3"/>
        <v/>
      </c>
      <c r="U36" s="94" t="str">
        <f t="shared" si="4"/>
        <v/>
      </c>
      <c r="V36" s="94" t="str">
        <f t="shared" si="18"/>
        <v/>
      </c>
      <c r="W36" s="94" t="str">
        <f t="shared" si="5"/>
        <v/>
      </c>
      <c r="X36" s="94" t="str">
        <f t="shared" si="6"/>
        <v/>
      </c>
      <c r="Y36" s="94">
        <f t="shared" si="7"/>
        <v>0</v>
      </c>
      <c r="Z36" s="141" t="b">
        <f t="shared" si="8"/>
        <v>0</v>
      </c>
      <c r="AA36" s="141" t="b">
        <f t="shared" si="9"/>
        <v>0</v>
      </c>
      <c r="AB36" s="141" t="b">
        <f t="shared" si="10"/>
        <v>0</v>
      </c>
      <c r="AC36" s="141" t="b">
        <f t="shared" si="11"/>
        <v>0</v>
      </c>
      <c r="AD36" s="141" t="b">
        <f t="shared" si="12"/>
        <v>0</v>
      </c>
      <c r="AE36" s="141" t="b">
        <f t="shared" si="19"/>
        <v>0</v>
      </c>
      <c r="AF36" s="141" t="b">
        <f t="shared" si="20"/>
        <v>0</v>
      </c>
      <c r="AG36" s="141" t="b">
        <f t="shared" si="21"/>
        <v>0</v>
      </c>
      <c r="AH36" s="141" t="b">
        <f t="shared" si="22"/>
        <v>0</v>
      </c>
      <c r="AI36" s="141" t="b">
        <f t="shared" si="23"/>
        <v>0</v>
      </c>
      <c r="AJ36" s="146" t="str">
        <f t="shared" si="13"/>
        <v/>
      </c>
      <c r="AK36" s="143" t="str">
        <f t="shared" si="24"/>
        <v/>
      </c>
      <c r="AL36" s="216" t="str">
        <f t="shared" si="25"/>
        <v/>
      </c>
      <c r="AM36" s="144" t="str">
        <f t="shared" si="26"/>
        <v/>
      </c>
      <c r="AN36" s="145">
        <f t="shared" si="27"/>
        <v>0</v>
      </c>
      <c r="AO36" s="135" t="str">
        <f t="shared" si="28"/>
        <v/>
      </c>
      <c r="AP36" s="136" t="str">
        <f t="shared" si="29"/>
        <v/>
      </c>
      <c r="AQ36" s="126"/>
      <c r="AR36" s="144" t="str">
        <f t="shared" si="30"/>
        <v/>
      </c>
      <c r="AS36" s="219" t="str">
        <f t="shared" si="31"/>
        <v/>
      </c>
      <c r="AT36" s="219" t="str">
        <f t="shared" si="32"/>
        <v/>
      </c>
      <c r="AU36" s="219" t="str">
        <f t="shared" si="33"/>
        <v/>
      </c>
      <c r="AV36" s="218"/>
      <c r="AW36" s="219" t="str">
        <f t="shared" si="35"/>
        <v/>
      </c>
      <c r="AX36" s="219">
        <f t="shared" si="36"/>
        <v>0</v>
      </c>
      <c r="AY36" s="218"/>
      <c r="AZ36" s="59" t="str">
        <f t="shared" si="34"/>
        <v/>
      </c>
      <c r="BA36" s="60">
        <f t="shared" si="14"/>
        <v>0</v>
      </c>
    </row>
    <row r="37" spans="1:53" ht="15" customHeight="1" x14ac:dyDescent="0.25">
      <c r="A37">
        <v>20</v>
      </c>
      <c r="B37" s="221"/>
      <c r="C37" s="174"/>
      <c r="D37" s="174"/>
      <c r="E37" s="126"/>
      <c r="F37" s="126"/>
      <c r="G37" s="140"/>
      <c r="H37" s="148"/>
      <c r="I37" s="147"/>
      <c r="J37" s="147"/>
      <c r="K37" s="147"/>
      <c r="L37" s="147"/>
      <c r="M37" s="149"/>
      <c r="N37" s="287">
        <f t="shared" si="15"/>
        <v>0</v>
      </c>
      <c r="O37" s="288" t="str">
        <f t="shared" si="16"/>
        <v/>
      </c>
      <c r="P37" s="288" t="str">
        <f t="shared" si="0"/>
        <v/>
      </c>
      <c r="Q37" s="288" t="str">
        <f t="shared" si="1"/>
        <v/>
      </c>
      <c r="R37" s="288">
        <f t="shared" si="17"/>
        <v>0</v>
      </c>
      <c r="S37" s="94" t="str">
        <f t="shared" si="2"/>
        <v/>
      </c>
      <c r="T37" s="94" t="str">
        <f t="shared" si="3"/>
        <v/>
      </c>
      <c r="U37" s="94" t="str">
        <f t="shared" si="4"/>
        <v/>
      </c>
      <c r="V37" s="94" t="str">
        <f t="shared" si="18"/>
        <v/>
      </c>
      <c r="W37" s="94" t="str">
        <f t="shared" si="5"/>
        <v/>
      </c>
      <c r="X37" s="94" t="str">
        <f t="shared" si="6"/>
        <v/>
      </c>
      <c r="Y37" s="94">
        <f t="shared" si="7"/>
        <v>0</v>
      </c>
      <c r="Z37" s="141" t="b">
        <f t="shared" si="8"/>
        <v>0</v>
      </c>
      <c r="AA37" s="141" t="b">
        <f t="shared" si="9"/>
        <v>0</v>
      </c>
      <c r="AB37" s="141" t="b">
        <f t="shared" si="10"/>
        <v>0</v>
      </c>
      <c r="AC37" s="141" t="b">
        <f t="shared" si="11"/>
        <v>0</v>
      </c>
      <c r="AD37" s="141" t="b">
        <f t="shared" si="12"/>
        <v>0</v>
      </c>
      <c r="AE37" s="141" t="b">
        <f t="shared" si="19"/>
        <v>0</v>
      </c>
      <c r="AF37" s="141" t="b">
        <f t="shared" si="20"/>
        <v>0</v>
      </c>
      <c r="AG37" s="141" t="b">
        <f t="shared" si="21"/>
        <v>0</v>
      </c>
      <c r="AH37" s="141" t="b">
        <f t="shared" si="22"/>
        <v>0</v>
      </c>
      <c r="AI37" s="141" t="b">
        <f t="shared" si="23"/>
        <v>0</v>
      </c>
      <c r="AJ37" s="146" t="str">
        <f t="shared" si="13"/>
        <v/>
      </c>
      <c r="AK37" s="143" t="str">
        <f t="shared" si="24"/>
        <v/>
      </c>
      <c r="AL37" s="216" t="str">
        <f t="shared" si="25"/>
        <v/>
      </c>
      <c r="AM37" s="144" t="str">
        <f t="shared" si="26"/>
        <v/>
      </c>
      <c r="AN37" s="145">
        <f t="shared" si="27"/>
        <v>0</v>
      </c>
      <c r="AO37" s="135" t="str">
        <f t="shared" si="28"/>
        <v/>
      </c>
      <c r="AP37" s="136" t="str">
        <f t="shared" si="29"/>
        <v/>
      </c>
      <c r="AQ37" s="126"/>
      <c r="AR37" s="144" t="str">
        <f t="shared" si="30"/>
        <v/>
      </c>
      <c r="AS37" s="219" t="str">
        <f t="shared" si="31"/>
        <v/>
      </c>
      <c r="AT37" s="219" t="str">
        <f t="shared" si="32"/>
        <v/>
      </c>
      <c r="AU37" s="219" t="str">
        <f t="shared" si="33"/>
        <v/>
      </c>
      <c r="AV37" s="218"/>
      <c r="AW37" s="219" t="str">
        <f t="shared" si="35"/>
        <v/>
      </c>
      <c r="AX37" s="219">
        <f t="shared" si="36"/>
        <v>0</v>
      </c>
      <c r="AY37" s="218"/>
      <c r="AZ37" s="59" t="str">
        <f t="shared" si="34"/>
        <v/>
      </c>
      <c r="BA37" s="60">
        <f t="shared" si="14"/>
        <v>0</v>
      </c>
    </row>
    <row r="38" spans="1:53" ht="15" customHeight="1" x14ac:dyDescent="0.25">
      <c r="A38">
        <v>21</v>
      </c>
      <c r="B38" s="17"/>
      <c r="C38" s="139"/>
      <c r="D38" s="174"/>
      <c r="E38" s="126"/>
      <c r="F38" s="126"/>
      <c r="G38" s="140"/>
      <c r="H38" s="148"/>
      <c r="I38" s="147"/>
      <c r="J38" s="147"/>
      <c r="K38" s="147"/>
      <c r="L38" s="147"/>
      <c r="M38" s="149"/>
      <c r="N38" s="287">
        <f t="shared" si="15"/>
        <v>0</v>
      </c>
      <c r="O38" s="288" t="str">
        <f t="shared" si="16"/>
        <v/>
      </c>
      <c r="P38" s="288" t="str">
        <f t="shared" si="0"/>
        <v/>
      </c>
      <c r="Q38" s="288" t="str">
        <f t="shared" si="1"/>
        <v/>
      </c>
      <c r="R38" s="288">
        <f t="shared" si="17"/>
        <v>0</v>
      </c>
      <c r="S38" s="94" t="str">
        <f t="shared" si="2"/>
        <v/>
      </c>
      <c r="T38" s="94" t="str">
        <f t="shared" si="3"/>
        <v/>
      </c>
      <c r="U38" s="94" t="str">
        <f t="shared" si="4"/>
        <v/>
      </c>
      <c r="V38" s="94" t="str">
        <f t="shared" si="18"/>
        <v/>
      </c>
      <c r="W38" s="94" t="str">
        <f t="shared" si="5"/>
        <v/>
      </c>
      <c r="X38" s="94" t="str">
        <f t="shared" si="6"/>
        <v/>
      </c>
      <c r="Y38" s="94">
        <f t="shared" si="7"/>
        <v>0</v>
      </c>
      <c r="Z38" s="141" t="b">
        <f t="shared" si="8"/>
        <v>0</v>
      </c>
      <c r="AA38" s="141" t="b">
        <f t="shared" si="9"/>
        <v>0</v>
      </c>
      <c r="AB38" s="141" t="b">
        <f t="shared" si="10"/>
        <v>0</v>
      </c>
      <c r="AC38" s="141" t="b">
        <f t="shared" si="11"/>
        <v>0</v>
      </c>
      <c r="AD38" s="141" t="b">
        <f t="shared" si="12"/>
        <v>0</v>
      </c>
      <c r="AE38" s="141" t="b">
        <f t="shared" si="19"/>
        <v>0</v>
      </c>
      <c r="AF38" s="141" t="b">
        <f t="shared" si="20"/>
        <v>0</v>
      </c>
      <c r="AG38" s="141" t="b">
        <f t="shared" si="21"/>
        <v>0</v>
      </c>
      <c r="AH38" s="141" t="b">
        <f t="shared" si="22"/>
        <v>0</v>
      </c>
      <c r="AI38" s="141" t="b">
        <f t="shared" si="23"/>
        <v>0</v>
      </c>
      <c r="AJ38" s="146" t="str">
        <f t="shared" si="13"/>
        <v/>
      </c>
      <c r="AK38" s="143" t="str">
        <f t="shared" si="24"/>
        <v/>
      </c>
      <c r="AL38" s="216" t="str">
        <f t="shared" si="25"/>
        <v/>
      </c>
      <c r="AM38" s="144" t="str">
        <f t="shared" si="26"/>
        <v/>
      </c>
      <c r="AN38" s="145">
        <f t="shared" si="27"/>
        <v>0</v>
      </c>
      <c r="AO38" s="135" t="str">
        <f t="shared" si="28"/>
        <v/>
      </c>
      <c r="AP38" s="136" t="str">
        <f t="shared" si="29"/>
        <v/>
      </c>
      <c r="AQ38" s="126"/>
      <c r="AR38" s="144" t="str">
        <f t="shared" si="30"/>
        <v/>
      </c>
      <c r="AS38" s="219" t="str">
        <f t="shared" si="31"/>
        <v/>
      </c>
      <c r="AT38" s="219" t="str">
        <f t="shared" si="32"/>
        <v/>
      </c>
      <c r="AU38" s="219" t="str">
        <f t="shared" si="33"/>
        <v/>
      </c>
      <c r="AV38" s="218"/>
      <c r="AW38" s="219" t="str">
        <f t="shared" si="35"/>
        <v/>
      </c>
      <c r="AX38" s="219">
        <f t="shared" si="36"/>
        <v>0</v>
      </c>
      <c r="AY38" s="218"/>
      <c r="AZ38" s="59" t="str">
        <f t="shared" si="34"/>
        <v/>
      </c>
      <c r="BA38" s="60">
        <f t="shared" si="14"/>
        <v>0</v>
      </c>
    </row>
    <row r="39" spans="1:53" ht="15" customHeight="1" x14ac:dyDescent="0.25">
      <c r="A39">
        <v>22</v>
      </c>
      <c r="B39" s="17"/>
      <c r="C39" s="139"/>
      <c r="D39" s="174"/>
      <c r="E39" s="126"/>
      <c r="F39" s="126"/>
      <c r="G39" s="140"/>
      <c r="H39" s="148"/>
      <c r="I39" s="147"/>
      <c r="J39" s="147"/>
      <c r="K39" s="147"/>
      <c r="L39" s="147"/>
      <c r="M39" s="149"/>
      <c r="N39" s="287">
        <f t="shared" si="15"/>
        <v>0</v>
      </c>
      <c r="O39" s="288" t="str">
        <f t="shared" si="16"/>
        <v/>
      </c>
      <c r="P39" s="288" t="str">
        <f t="shared" si="0"/>
        <v/>
      </c>
      <c r="Q39" s="288" t="str">
        <f t="shared" si="1"/>
        <v/>
      </c>
      <c r="R39" s="288">
        <f t="shared" si="17"/>
        <v>0</v>
      </c>
      <c r="S39" s="94" t="str">
        <f t="shared" si="2"/>
        <v/>
      </c>
      <c r="T39" s="94" t="str">
        <f t="shared" si="3"/>
        <v/>
      </c>
      <c r="U39" s="94" t="str">
        <f t="shared" si="4"/>
        <v/>
      </c>
      <c r="V39" s="94" t="str">
        <f t="shared" si="18"/>
        <v/>
      </c>
      <c r="W39" s="94" t="str">
        <f t="shared" si="5"/>
        <v/>
      </c>
      <c r="X39" s="94" t="str">
        <f t="shared" si="6"/>
        <v/>
      </c>
      <c r="Y39" s="94">
        <f t="shared" si="7"/>
        <v>0</v>
      </c>
      <c r="Z39" s="141" t="b">
        <f t="shared" si="8"/>
        <v>0</v>
      </c>
      <c r="AA39" s="141" t="b">
        <f t="shared" si="9"/>
        <v>0</v>
      </c>
      <c r="AB39" s="141" t="b">
        <f t="shared" si="10"/>
        <v>0</v>
      </c>
      <c r="AC39" s="141" t="b">
        <f t="shared" si="11"/>
        <v>0</v>
      </c>
      <c r="AD39" s="141" t="b">
        <f t="shared" si="12"/>
        <v>0</v>
      </c>
      <c r="AE39" s="141" t="b">
        <f t="shared" si="19"/>
        <v>0</v>
      </c>
      <c r="AF39" s="141" t="b">
        <f t="shared" si="20"/>
        <v>0</v>
      </c>
      <c r="AG39" s="141" t="b">
        <f t="shared" si="21"/>
        <v>0</v>
      </c>
      <c r="AH39" s="141" t="b">
        <f t="shared" si="22"/>
        <v>0</v>
      </c>
      <c r="AI39" s="141" t="b">
        <f t="shared" si="23"/>
        <v>0</v>
      </c>
      <c r="AJ39" s="146" t="str">
        <f t="shared" si="13"/>
        <v/>
      </c>
      <c r="AK39" s="143" t="str">
        <f t="shared" si="24"/>
        <v/>
      </c>
      <c r="AL39" s="216" t="str">
        <f t="shared" si="25"/>
        <v/>
      </c>
      <c r="AM39" s="144" t="str">
        <f t="shared" si="26"/>
        <v/>
      </c>
      <c r="AN39" s="145">
        <f t="shared" si="27"/>
        <v>0</v>
      </c>
      <c r="AO39" s="135" t="str">
        <f t="shared" si="28"/>
        <v/>
      </c>
      <c r="AP39" s="136" t="str">
        <f t="shared" si="29"/>
        <v/>
      </c>
      <c r="AQ39" s="126"/>
      <c r="AR39" s="144" t="str">
        <f t="shared" si="30"/>
        <v/>
      </c>
      <c r="AS39" s="219" t="str">
        <f t="shared" si="31"/>
        <v/>
      </c>
      <c r="AT39" s="219" t="str">
        <f t="shared" si="32"/>
        <v/>
      </c>
      <c r="AU39" s="219" t="str">
        <f t="shared" si="33"/>
        <v/>
      </c>
      <c r="AV39" s="218"/>
      <c r="AW39" s="219" t="str">
        <f t="shared" si="35"/>
        <v/>
      </c>
      <c r="AX39" s="219">
        <f t="shared" si="36"/>
        <v>0</v>
      </c>
      <c r="AY39" s="218"/>
      <c r="AZ39" s="59" t="str">
        <f t="shared" si="34"/>
        <v/>
      </c>
      <c r="BA39" s="60">
        <f t="shared" si="14"/>
        <v>0</v>
      </c>
    </row>
    <row r="40" spans="1:53" ht="15" customHeight="1" x14ac:dyDescent="0.25">
      <c r="A40">
        <v>23</v>
      </c>
      <c r="B40" s="17"/>
      <c r="C40" s="139"/>
      <c r="D40" s="174"/>
      <c r="E40" s="126"/>
      <c r="F40" s="126"/>
      <c r="G40" s="140"/>
      <c r="H40" s="148"/>
      <c r="I40" s="147"/>
      <c r="J40" s="147"/>
      <c r="K40" s="147"/>
      <c r="L40" s="147"/>
      <c r="M40" s="149"/>
      <c r="N40" s="287">
        <f t="shared" si="15"/>
        <v>0</v>
      </c>
      <c r="O40" s="288" t="str">
        <f t="shared" si="16"/>
        <v/>
      </c>
      <c r="P40" s="288" t="str">
        <f t="shared" si="0"/>
        <v/>
      </c>
      <c r="Q40" s="288" t="str">
        <f t="shared" si="1"/>
        <v/>
      </c>
      <c r="R40" s="288">
        <f t="shared" si="17"/>
        <v>0</v>
      </c>
      <c r="S40" s="94" t="str">
        <f t="shared" si="2"/>
        <v/>
      </c>
      <c r="T40" s="94" t="str">
        <f t="shared" si="3"/>
        <v/>
      </c>
      <c r="U40" s="94" t="str">
        <f t="shared" si="4"/>
        <v/>
      </c>
      <c r="V40" s="94" t="str">
        <f t="shared" si="18"/>
        <v/>
      </c>
      <c r="W40" s="94" t="str">
        <f t="shared" si="5"/>
        <v/>
      </c>
      <c r="X40" s="94" t="str">
        <f t="shared" si="6"/>
        <v/>
      </c>
      <c r="Y40" s="94">
        <f t="shared" si="7"/>
        <v>0</v>
      </c>
      <c r="Z40" s="141" t="b">
        <f t="shared" si="8"/>
        <v>0</v>
      </c>
      <c r="AA40" s="141" t="b">
        <f t="shared" si="9"/>
        <v>0</v>
      </c>
      <c r="AB40" s="141" t="b">
        <f t="shared" si="10"/>
        <v>0</v>
      </c>
      <c r="AC40" s="141" t="b">
        <f t="shared" si="11"/>
        <v>0</v>
      </c>
      <c r="AD40" s="141" t="b">
        <f t="shared" si="12"/>
        <v>0</v>
      </c>
      <c r="AE40" s="141" t="b">
        <f t="shared" si="19"/>
        <v>0</v>
      </c>
      <c r="AF40" s="141" t="b">
        <f t="shared" si="20"/>
        <v>0</v>
      </c>
      <c r="AG40" s="141" t="b">
        <f t="shared" si="21"/>
        <v>0</v>
      </c>
      <c r="AH40" s="141" t="b">
        <f t="shared" si="22"/>
        <v>0</v>
      </c>
      <c r="AI40" s="141" t="b">
        <f t="shared" si="23"/>
        <v>0</v>
      </c>
      <c r="AJ40" s="146" t="str">
        <f t="shared" si="13"/>
        <v/>
      </c>
      <c r="AK40" s="143" t="str">
        <f t="shared" si="24"/>
        <v/>
      </c>
      <c r="AL40" s="216" t="str">
        <f t="shared" si="25"/>
        <v/>
      </c>
      <c r="AM40" s="144" t="str">
        <f t="shared" si="26"/>
        <v/>
      </c>
      <c r="AN40" s="145">
        <f t="shared" si="27"/>
        <v>0</v>
      </c>
      <c r="AO40" s="135" t="str">
        <f t="shared" si="28"/>
        <v/>
      </c>
      <c r="AP40" s="136" t="str">
        <f t="shared" si="29"/>
        <v/>
      </c>
      <c r="AQ40" s="126"/>
      <c r="AR40" s="144" t="str">
        <f t="shared" si="30"/>
        <v/>
      </c>
      <c r="AS40" s="219" t="str">
        <f t="shared" si="31"/>
        <v/>
      </c>
      <c r="AT40" s="219" t="str">
        <f t="shared" si="32"/>
        <v/>
      </c>
      <c r="AU40" s="219" t="str">
        <f t="shared" si="33"/>
        <v/>
      </c>
      <c r="AV40" s="218"/>
      <c r="AW40" s="219" t="str">
        <f t="shared" si="35"/>
        <v/>
      </c>
      <c r="AX40" s="219">
        <f t="shared" si="36"/>
        <v>0</v>
      </c>
      <c r="AY40" s="218"/>
      <c r="AZ40" s="59" t="str">
        <f t="shared" si="34"/>
        <v/>
      </c>
      <c r="BA40" s="60">
        <f t="shared" si="14"/>
        <v>0</v>
      </c>
    </row>
    <row r="41" spans="1:53" ht="15" customHeight="1" x14ac:dyDescent="0.25">
      <c r="A41">
        <v>24</v>
      </c>
      <c r="B41" s="17"/>
      <c r="C41" s="139"/>
      <c r="D41" s="174"/>
      <c r="E41" s="126"/>
      <c r="F41" s="126"/>
      <c r="G41" s="140"/>
      <c r="H41" s="148"/>
      <c r="I41" s="147"/>
      <c r="J41" s="147"/>
      <c r="K41" s="147"/>
      <c r="L41" s="147"/>
      <c r="M41" s="149"/>
      <c r="N41" s="287">
        <f t="shared" si="15"/>
        <v>0</v>
      </c>
      <c r="O41" s="288" t="str">
        <f t="shared" si="16"/>
        <v/>
      </c>
      <c r="P41" s="288" t="str">
        <f t="shared" si="0"/>
        <v/>
      </c>
      <c r="Q41" s="288" t="str">
        <f t="shared" si="1"/>
        <v/>
      </c>
      <c r="R41" s="288">
        <f t="shared" si="17"/>
        <v>0</v>
      </c>
      <c r="S41" s="94" t="str">
        <f t="shared" si="2"/>
        <v/>
      </c>
      <c r="T41" s="94" t="str">
        <f t="shared" si="3"/>
        <v/>
      </c>
      <c r="U41" s="94" t="str">
        <f t="shared" si="4"/>
        <v/>
      </c>
      <c r="V41" s="94" t="str">
        <f t="shared" si="18"/>
        <v/>
      </c>
      <c r="W41" s="94" t="str">
        <f t="shared" si="5"/>
        <v/>
      </c>
      <c r="X41" s="94" t="str">
        <f t="shared" si="6"/>
        <v/>
      </c>
      <c r="Y41" s="94">
        <f t="shared" si="7"/>
        <v>0</v>
      </c>
      <c r="Z41" s="141" t="b">
        <f t="shared" si="8"/>
        <v>0</v>
      </c>
      <c r="AA41" s="141" t="b">
        <f t="shared" si="9"/>
        <v>0</v>
      </c>
      <c r="AB41" s="141" t="b">
        <f t="shared" si="10"/>
        <v>0</v>
      </c>
      <c r="AC41" s="141" t="b">
        <f t="shared" si="11"/>
        <v>0</v>
      </c>
      <c r="AD41" s="141" t="b">
        <f t="shared" si="12"/>
        <v>0</v>
      </c>
      <c r="AE41" s="141" t="b">
        <f t="shared" si="19"/>
        <v>0</v>
      </c>
      <c r="AF41" s="141" t="b">
        <f t="shared" si="20"/>
        <v>0</v>
      </c>
      <c r="AG41" s="141" t="b">
        <f t="shared" si="21"/>
        <v>0</v>
      </c>
      <c r="AH41" s="141" t="b">
        <f t="shared" si="22"/>
        <v>0</v>
      </c>
      <c r="AI41" s="141" t="b">
        <f t="shared" si="23"/>
        <v>0</v>
      </c>
      <c r="AJ41" s="146" t="str">
        <f t="shared" si="13"/>
        <v/>
      </c>
      <c r="AK41" s="143" t="str">
        <f t="shared" si="24"/>
        <v/>
      </c>
      <c r="AL41" s="216" t="str">
        <f t="shared" si="25"/>
        <v/>
      </c>
      <c r="AM41" s="144" t="str">
        <f t="shared" si="26"/>
        <v/>
      </c>
      <c r="AN41" s="145">
        <f t="shared" si="27"/>
        <v>0</v>
      </c>
      <c r="AO41" s="135" t="str">
        <f t="shared" si="28"/>
        <v/>
      </c>
      <c r="AP41" s="136" t="str">
        <f t="shared" si="29"/>
        <v/>
      </c>
      <c r="AQ41" s="126"/>
      <c r="AR41" s="144" t="str">
        <f t="shared" si="30"/>
        <v/>
      </c>
      <c r="AS41" s="219" t="str">
        <f t="shared" si="31"/>
        <v/>
      </c>
      <c r="AT41" s="219" t="str">
        <f t="shared" si="32"/>
        <v/>
      </c>
      <c r="AU41" s="219" t="str">
        <f t="shared" si="33"/>
        <v/>
      </c>
      <c r="AV41" s="218"/>
      <c r="AW41" s="219" t="str">
        <f t="shared" si="35"/>
        <v/>
      </c>
      <c r="AX41" s="219">
        <f t="shared" si="36"/>
        <v>0</v>
      </c>
      <c r="AY41" s="218"/>
      <c r="AZ41" s="59" t="str">
        <f t="shared" si="34"/>
        <v/>
      </c>
      <c r="BA41" s="60">
        <f t="shared" si="14"/>
        <v>0</v>
      </c>
    </row>
    <row r="42" spans="1:53" ht="15" customHeight="1" x14ac:dyDescent="0.25">
      <c r="A42">
        <v>25</v>
      </c>
      <c r="B42" s="17"/>
      <c r="C42" s="139"/>
      <c r="D42" s="174"/>
      <c r="E42" s="126"/>
      <c r="F42" s="126"/>
      <c r="G42" s="140"/>
      <c r="H42" s="148"/>
      <c r="I42" s="147"/>
      <c r="J42" s="147"/>
      <c r="K42" s="147"/>
      <c r="L42" s="147"/>
      <c r="M42" s="149"/>
      <c r="N42" s="287">
        <f t="shared" si="15"/>
        <v>0</v>
      </c>
      <c r="O42" s="288" t="str">
        <f t="shared" si="16"/>
        <v/>
      </c>
      <c r="P42" s="288" t="str">
        <f t="shared" si="0"/>
        <v/>
      </c>
      <c r="Q42" s="288" t="str">
        <f t="shared" si="1"/>
        <v/>
      </c>
      <c r="R42" s="288">
        <f t="shared" si="17"/>
        <v>0</v>
      </c>
      <c r="S42" s="94" t="str">
        <f t="shared" si="2"/>
        <v/>
      </c>
      <c r="T42" s="94" t="str">
        <f t="shared" si="3"/>
        <v/>
      </c>
      <c r="U42" s="94" t="str">
        <f t="shared" si="4"/>
        <v/>
      </c>
      <c r="V42" s="94" t="str">
        <f t="shared" si="18"/>
        <v/>
      </c>
      <c r="W42" s="94" t="str">
        <f t="shared" si="5"/>
        <v/>
      </c>
      <c r="X42" s="94" t="str">
        <f t="shared" si="6"/>
        <v/>
      </c>
      <c r="Y42" s="94">
        <f t="shared" si="7"/>
        <v>0</v>
      </c>
      <c r="Z42" s="141" t="b">
        <f t="shared" si="8"/>
        <v>0</v>
      </c>
      <c r="AA42" s="141" t="b">
        <f t="shared" si="9"/>
        <v>0</v>
      </c>
      <c r="AB42" s="141" t="b">
        <f t="shared" si="10"/>
        <v>0</v>
      </c>
      <c r="AC42" s="141" t="b">
        <f t="shared" si="11"/>
        <v>0</v>
      </c>
      <c r="AD42" s="141" t="b">
        <f t="shared" si="12"/>
        <v>0</v>
      </c>
      <c r="AE42" s="141" t="b">
        <f t="shared" si="19"/>
        <v>0</v>
      </c>
      <c r="AF42" s="141" t="b">
        <f t="shared" si="20"/>
        <v>0</v>
      </c>
      <c r="AG42" s="141" t="b">
        <f t="shared" si="21"/>
        <v>0</v>
      </c>
      <c r="AH42" s="141" t="b">
        <f t="shared" si="22"/>
        <v>0</v>
      </c>
      <c r="AI42" s="141" t="b">
        <f t="shared" si="23"/>
        <v>0</v>
      </c>
      <c r="AJ42" s="146" t="str">
        <f t="shared" si="13"/>
        <v/>
      </c>
      <c r="AK42" s="143" t="str">
        <f t="shared" si="24"/>
        <v/>
      </c>
      <c r="AL42" s="216" t="str">
        <f t="shared" si="25"/>
        <v/>
      </c>
      <c r="AM42" s="144" t="str">
        <f t="shared" si="26"/>
        <v/>
      </c>
      <c r="AN42" s="145">
        <f t="shared" si="27"/>
        <v>0</v>
      </c>
      <c r="AO42" s="135" t="str">
        <f t="shared" si="28"/>
        <v/>
      </c>
      <c r="AP42" s="136" t="str">
        <f t="shared" si="29"/>
        <v/>
      </c>
      <c r="AQ42" s="126"/>
      <c r="AR42" s="144" t="str">
        <f t="shared" si="30"/>
        <v/>
      </c>
      <c r="AS42" s="219" t="str">
        <f t="shared" si="31"/>
        <v/>
      </c>
      <c r="AT42" s="219" t="str">
        <f t="shared" si="32"/>
        <v/>
      </c>
      <c r="AU42" s="219" t="str">
        <f t="shared" si="33"/>
        <v/>
      </c>
      <c r="AV42" s="218"/>
      <c r="AW42" s="219" t="str">
        <f t="shared" si="35"/>
        <v/>
      </c>
      <c r="AX42" s="219">
        <f t="shared" si="36"/>
        <v>0</v>
      </c>
      <c r="AY42" s="218"/>
      <c r="AZ42" s="59" t="str">
        <f t="shared" si="34"/>
        <v/>
      </c>
      <c r="BA42" s="60">
        <f t="shared" si="14"/>
        <v>0</v>
      </c>
    </row>
    <row r="43" spans="1:53" ht="15" customHeight="1" x14ac:dyDescent="0.25">
      <c r="A43">
        <v>26</v>
      </c>
      <c r="B43" s="17"/>
      <c r="C43" s="139"/>
      <c r="D43" s="174"/>
      <c r="E43" s="126"/>
      <c r="F43" s="126"/>
      <c r="G43" s="140"/>
      <c r="H43" s="148"/>
      <c r="I43" s="147"/>
      <c r="J43" s="147"/>
      <c r="K43" s="147"/>
      <c r="L43" s="147"/>
      <c r="M43" s="149"/>
      <c r="N43" s="287">
        <f t="shared" si="15"/>
        <v>0</v>
      </c>
      <c r="O43" s="288" t="str">
        <f t="shared" si="16"/>
        <v/>
      </c>
      <c r="P43" s="288" t="str">
        <f t="shared" si="0"/>
        <v/>
      </c>
      <c r="Q43" s="288" t="str">
        <f t="shared" si="1"/>
        <v/>
      </c>
      <c r="R43" s="288">
        <f t="shared" si="17"/>
        <v>0</v>
      </c>
      <c r="S43" s="94" t="str">
        <f t="shared" si="2"/>
        <v/>
      </c>
      <c r="T43" s="94" t="str">
        <f t="shared" si="3"/>
        <v/>
      </c>
      <c r="U43" s="94" t="str">
        <f t="shared" si="4"/>
        <v/>
      </c>
      <c r="V43" s="94" t="str">
        <f t="shared" si="18"/>
        <v/>
      </c>
      <c r="W43" s="94" t="str">
        <f t="shared" si="5"/>
        <v/>
      </c>
      <c r="X43" s="94" t="str">
        <f t="shared" si="6"/>
        <v/>
      </c>
      <c r="Y43" s="94">
        <f t="shared" si="7"/>
        <v>0</v>
      </c>
      <c r="Z43" s="141" t="b">
        <f t="shared" si="8"/>
        <v>0</v>
      </c>
      <c r="AA43" s="141" t="b">
        <f t="shared" si="9"/>
        <v>0</v>
      </c>
      <c r="AB43" s="141" t="b">
        <f t="shared" si="10"/>
        <v>0</v>
      </c>
      <c r="AC43" s="141" t="b">
        <f t="shared" si="11"/>
        <v>0</v>
      </c>
      <c r="AD43" s="141" t="b">
        <f t="shared" si="12"/>
        <v>0</v>
      </c>
      <c r="AE43" s="141" t="b">
        <f t="shared" si="19"/>
        <v>0</v>
      </c>
      <c r="AF43" s="141" t="b">
        <f t="shared" si="20"/>
        <v>0</v>
      </c>
      <c r="AG43" s="141" t="b">
        <f t="shared" si="21"/>
        <v>0</v>
      </c>
      <c r="AH43" s="141" t="b">
        <f t="shared" si="22"/>
        <v>0</v>
      </c>
      <c r="AI43" s="141" t="b">
        <f t="shared" si="23"/>
        <v>0</v>
      </c>
      <c r="AJ43" s="146" t="str">
        <f t="shared" si="13"/>
        <v/>
      </c>
      <c r="AK43" s="143" t="str">
        <f t="shared" si="24"/>
        <v/>
      </c>
      <c r="AL43" s="216" t="str">
        <f t="shared" si="25"/>
        <v/>
      </c>
      <c r="AM43" s="144" t="str">
        <f t="shared" si="26"/>
        <v/>
      </c>
      <c r="AN43" s="145">
        <f t="shared" si="27"/>
        <v>0</v>
      </c>
      <c r="AO43" s="135" t="str">
        <f t="shared" si="28"/>
        <v/>
      </c>
      <c r="AP43" s="136" t="str">
        <f t="shared" si="29"/>
        <v/>
      </c>
      <c r="AQ43" s="126"/>
      <c r="AR43" s="144" t="str">
        <f t="shared" si="30"/>
        <v/>
      </c>
      <c r="AS43" s="219" t="str">
        <f t="shared" si="31"/>
        <v/>
      </c>
      <c r="AT43" s="219" t="str">
        <f t="shared" si="32"/>
        <v/>
      </c>
      <c r="AU43" s="219" t="str">
        <f t="shared" si="33"/>
        <v/>
      </c>
      <c r="AV43" s="218"/>
      <c r="AW43" s="219" t="str">
        <f t="shared" si="35"/>
        <v/>
      </c>
      <c r="AX43" s="219">
        <f t="shared" si="36"/>
        <v>0</v>
      </c>
      <c r="AY43" s="218"/>
      <c r="AZ43" s="59" t="str">
        <f t="shared" si="34"/>
        <v/>
      </c>
      <c r="BA43" s="60">
        <f t="shared" si="14"/>
        <v>0</v>
      </c>
    </row>
    <row r="44" spans="1:53" ht="15" customHeight="1" x14ac:dyDescent="0.25">
      <c r="A44">
        <v>27</v>
      </c>
      <c r="B44" s="17"/>
      <c r="C44" s="139"/>
      <c r="D44" s="174"/>
      <c r="E44" s="126"/>
      <c r="F44" s="126"/>
      <c r="G44" s="140"/>
      <c r="H44" s="148"/>
      <c r="I44" s="147"/>
      <c r="J44" s="147"/>
      <c r="K44" s="147"/>
      <c r="L44" s="147"/>
      <c r="M44" s="149"/>
      <c r="N44" s="287">
        <f t="shared" si="15"/>
        <v>0</v>
      </c>
      <c r="O44" s="288" t="str">
        <f t="shared" si="16"/>
        <v/>
      </c>
      <c r="P44" s="288" t="str">
        <f t="shared" si="0"/>
        <v/>
      </c>
      <c r="Q44" s="288" t="str">
        <f t="shared" si="1"/>
        <v/>
      </c>
      <c r="R44" s="288">
        <f t="shared" si="17"/>
        <v>0</v>
      </c>
      <c r="S44" s="94" t="str">
        <f t="shared" si="2"/>
        <v/>
      </c>
      <c r="T44" s="94" t="str">
        <f t="shared" si="3"/>
        <v/>
      </c>
      <c r="U44" s="94" t="str">
        <f t="shared" si="4"/>
        <v/>
      </c>
      <c r="V44" s="94" t="str">
        <f t="shared" si="18"/>
        <v/>
      </c>
      <c r="W44" s="94" t="str">
        <f t="shared" si="5"/>
        <v/>
      </c>
      <c r="X44" s="94" t="str">
        <f t="shared" si="6"/>
        <v/>
      </c>
      <c r="Y44" s="94">
        <f t="shared" si="7"/>
        <v>0</v>
      </c>
      <c r="Z44" s="141" t="b">
        <f t="shared" si="8"/>
        <v>0</v>
      </c>
      <c r="AA44" s="141" t="b">
        <f t="shared" si="9"/>
        <v>0</v>
      </c>
      <c r="AB44" s="141" t="b">
        <f t="shared" si="10"/>
        <v>0</v>
      </c>
      <c r="AC44" s="141" t="b">
        <f t="shared" si="11"/>
        <v>0</v>
      </c>
      <c r="AD44" s="141" t="b">
        <f t="shared" si="12"/>
        <v>0</v>
      </c>
      <c r="AE44" s="141" t="b">
        <f t="shared" si="19"/>
        <v>0</v>
      </c>
      <c r="AF44" s="141" t="b">
        <f t="shared" si="20"/>
        <v>0</v>
      </c>
      <c r="AG44" s="141" t="b">
        <f t="shared" si="21"/>
        <v>0</v>
      </c>
      <c r="AH44" s="141" t="b">
        <f t="shared" si="22"/>
        <v>0</v>
      </c>
      <c r="AI44" s="141" t="b">
        <f t="shared" si="23"/>
        <v>0</v>
      </c>
      <c r="AJ44" s="146" t="str">
        <f t="shared" si="13"/>
        <v/>
      </c>
      <c r="AK44" s="143" t="str">
        <f t="shared" si="24"/>
        <v/>
      </c>
      <c r="AL44" s="216" t="str">
        <f t="shared" si="25"/>
        <v/>
      </c>
      <c r="AM44" s="144" t="str">
        <f t="shared" si="26"/>
        <v/>
      </c>
      <c r="AN44" s="145">
        <f t="shared" si="27"/>
        <v>0</v>
      </c>
      <c r="AO44" s="135" t="str">
        <f t="shared" si="28"/>
        <v/>
      </c>
      <c r="AP44" s="136" t="str">
        <f t="shared" si="29"/>
        <v/>
      </c>
      <c r="AQ44" s="126"/>
      <c r="AR44" s="144" t="str">
        <f t="shared" si="30"/>
        <v/>
      </c>
      <c r="AS44" s="219" t="str">
        <f t="shared" si="31"/>
        <v/>
      </c>
      <c r="AT44" s="219" t="str">
        <f t="shared" si="32"/>
        <v/>
      </c>
      <c r="AU44" s="219" t="str">
        <f t="shared" si="33"/>
        <v/>
      </c>
      <c r="AV44" s="218"/>
      <c r="AW44" s="219" t="str">
        <f t="shared" si="35"/>
        <v/>
      </c>
      <c r="AX44" s="219">
        <f t="shared" si="36"/>
        <v>0</v>
      </c>
      <c r="AY44" s="218"/>
      <c r="AZ44" s="59" t="str">
        <f t="shared" si="34"/>
        <v/>
      </c>
      <c r="BA44" s="60">
        <f t="shared" si="14"/>
        <v>0</v>
      </c>
    </row>
    <row r="45" spans="1:53" ht="15" customHeight="1" x14ac:dyDescent="0.25">
      <c r="A45">
        <v>28</v>
      </c>
      <c r="B45" s="17"/>
      <c r="C45" s="139"/>
      <c r="D45" s="174"/>
      <c r="E45" s="126"/>
      <c r="F45" s="126"/>
      <c r="G45" s="140"/>
      <c r="H45" s="148"/>
      <c r="I45" s="147"/>
      <c r="J45" s="147"/>
      <c r="K45" s="147"/>
      <c r="L45" s="147"/>
      <c r="M45" s="149"/>
      <c r="N45" s="287">
        <f t="shared" si="15"/>
        <v>0</v>
      </c>
      <c r="O45" s="288" t="str">
        <f t="shared" si="16"/>
        <v/>
      </c>
      <c r="P45" s="288" t="str">
        <f t="shared" si="0"/>
        <v/>
      </c>
      <c r="Q45" s="288" t="str">
        <f t="shared" si="1"/>
        <v/>
      </c>
      <c r="R45" s="288">
        <f t="shared" si="17"/>
        <v>0</v>
      </c>
      <c r="S45" s="94" t="str">
        <f t="shared" si="2"/>
        <v/>
      </c>
      <c r="T45" s="94" t="str">
        <f t="shared" si="3"/>
        <v/>
      </c>
      <c r="U45" s="94" t="str">
        <f t="shared" si="4"/>
        <v/>
      </c>
      <c r="V45" s="94" t="str">
        <f t="shared" si="18"/>
        <v/>
      </c>
      <c r="W45" s="94" t="str">
        <f t="shared" si="5"/>
        <v/>
      </c>
      <c r="X45" s="94" t="str">
        <f t="shared" si="6"/>
        <v/>
      </c>
      <c r="Y45" s="94">
        <f t="shared" si="7"/>
        <v>0</v>
      </c>
      <c r="Z45" s="141" t="b">
        <f t="shared" si="8"/>
        <v>0</v>
      </c>
      <c r="AA45" s="141" t="b">
        <f t="shared" si="9"/>
        <v>0</v>
      </c>
      <c r="AB45" s="141" t="b">
        <f t="shared" si="10"/>
        <v>0</v>
      </c>
      <c r="AC45" s="141" t="b">
        <f t="shared" si="11"/>
        <v>0</v>
      </c>
      <c r="AD45" s="141" t="b">
        <f t="shared" si="12"/>
        <v>0</v>
      </c>
      <c r="AE45" s="141" t="b">
        <f t="shared" si="19"/>
        <v>0</v>
      </c>
      <c r="AF45" s="141" t="b">
        <f t="shared" si="20"/>
        <v>0</v>
      </c>
      <c r="AG45" s="141" t="b">
        <f t="shared" si="21"/>
        <v>0</v>
      </c>
      <c r="AH45" s="141" t="b">
        <f t="shared" si="22"/>
        <v>0</v>
      </c>
      <c r="AI45" s="141" t="b">
        <f t="shared" si="23"/>
        <v>0</v>
      </c>
      <c r="AJ45" s="146" t="str">
        <f t="shared" si="13"/>
        <v/>
      </c>
      <c r="AK45" s="143" t="str">
        <f t="shared" si="24"/>
        <v/>
      </c>
      <c r="AL45" s="216" t="str">
        <f t="shared" si="25"/>
        <v/>
      </c>
      <c r="AM45" s="144" t="str">
        <f t="shared" si="26"/>
        <v/>
      </c>
      <c r="AN45" s="145">
        <f t="shared" si="27"/>
        <v>0</v>
      </c>
      <c r="AO45" s="135" t="str">
        <f t="shared" si="28"/>
        <v/>
      </c>
      <c r="AP45" s="136" t="str">
        <f t="shared" si="29"/>
        <v/>
      </c>
      <c r="AQ45" s="126"/>
      <c r="AR45" s="144" t="str">
        <f t="shared" si="30"/>
        <v/>
      </c>
      <c r="AS45" s="219" t="str">
        <f t="shared" si="31"/>
        <v/>
      </c>
      <c r="AT45" s="219" t="str">
        <f t="shared" si="32"/>
        <v/>
      </c>
      <c r="AU45" s="219" t="str">
        <f t="shared" si="33"/>
        <v/>
      </c>
      <c r="AV45" s="218"/>
      <c r="AW45" s="219" t="str">
        <f t="shared" si="35"/>
        <v/>
      </c>
      <c r="AX45" s="219">
        <f t="shared" si="36"/>
        <v>0</v>
      </c>
      <c r="AY45" s="218"/>
      <c r="AZ45" s="59" t="str">
        <f t="shared" si="34"/>
        <v/>
      </c>
      <c r="BA45" s="60">
        <f t="shared" si="14"/>
        <v>0</v>
      </c>
    </row>
    <row r="46" spans="1:53" ht="15" customHeight="1" x14ac:dyDescent="0.25">
      <c r="A46">
        <v>29</v>
      </c>
      <c r="B46" s="17"/>
      <c r="C46" s="139"/>
      <c r="D46" s="174"/>
      <c r="E46" s="126"/>
      <c r="F46" s="126"/>
      <c r="G46" s="140"/>
      <c r="H46" s="148"/>
      <c r="I46" s="147"/>
      <c r="J46" s="147"/>
      <c r="K46" s="147"/>
      <c r="L46" s="147"/>
      <c r="M46" s="149"/>
      <c r="N46" s="287">
        <f t="shared" si="15"/>
        <v>0</v>
      </c>
      <c r="O46" s="288" t="str">
        <f t="shared" si="16"/>
        <v/>
      </c>
      <c r="P46" s="288" t="str">
        <f t="shared" si="0"/>
        <v/>
      </c>
      <c r="Q46" s="288" t="str">
        <f t="shared" si="1"/>
        <v/>
      </c>
      <c r="R46" s="288">
        <f t="shared" si="17"/>
        <v>0</v>
      </c>
      <c r="S46" s="94" t="str">
        <f t="shared" si="2"/>
        <v/>
      </c>
      <c r="T46" s="94" t="str">
        <f t="shared" si="3"/>
        <v/>
      </c>
      <c r="U46" s="94" t="str">
        <f t="shared" si="4"/>
        <v/>
      </c>
      <c r="V46" s="94" t="str">
        <f t="shared" si="18"/>
        <v/>
      </c>
      <c r="W46" s="94" t="str">
        <f t="shared" si="5"/>
        <v/>
      </c>
      <c r="X46" s="94" t="str">
        <f t="shared" si="6"/>
        <v/>
      </c>
      <c r="Y46" s="94">
        <f t="shared" si="7"/>
        <v>0</v>
      </c>
      <c r="Z46" s="141" t="b">
        <f t="shared" si="8"/>
        <v>0</v>
      </c>
      <c r="AA46" s="141" t="b">
        <f t="shared" si="9"/>
        <v>0</v>
      </c>
      <c r="AB46" s="141" t="b">
        <f t="shared" si="10"/>
        <v>0</v>
      </c>
      <c r="AC46" s="141" t="b">
        <f t="shared" si="11"/>
        <v>0</v>
      </c>
      <c r="AD46" s="141" t="b">
        <f t="shared" si="12"/>
        <v>0</v>
      </c>
      <c r="AE46" s="141" t="b">
        <f t="shared" si="19"/>
        <v>0</v>
      </c>
      <c r="AF46" s="141" t="b">
        <f t="shared" si="20"/>
        <v>0</v>
      </c>
      <c r="AG46" s="141" t="b">
        <f t="shared" si="21"/>
        <v>0</v>
      </c>
      <c r="AH46" s="141" t="b">
        <f t="shared" si="22"/>
        <v>0</v>
      </c>
      <c r="AI46" s="141" t="b">
        <f t="shared" si="23"/>
        <v>0</v>
      </c>
      <c r="AJ46" s="146" t="str">
        <f t="shared" si="13"/>
        <v/>
      </c>
      <c r="AK46" s="143" t="str">
        <f t="shared" si="24"/>
        <v/>
      </c>
      <c r="AL46" s="216" t="str">
        <f t="shared" si="25"/>
        <v/>
      </c>
      <c r="AM46" s="144" t="str">
        <f t="shared" si="26"/>
        <v/>
      </c>
      <c r="AN46" s="145">
        <f t="shared" si="27"/>
        <v>0</v>
      </c>
      <c r="AO46" s="135" t="str">
        <f t="shared" si="28"/>
        <v/>
      </c>
      <c r="AP46" s="136" t="str">
        <f t="shared" si="29"/>
        <v/>
      </c>
      <c r="AQ46" s="126"/>
      <c r="AR46" s="144" t="str">
        <f t="shared" si="30"/>
        <v/>
      </c>
      <c r="AS46" s="219" t="str">
        <f t="shared" si="31"/>
        <v/>
      </c>
      <c r="AT46" s="219" t="str">
        <f t="shared" si="32"/>
        <v/>
      </c>
      <c r="AU46" s="219" t="str">
        <f t="shared" si="33"/>
        <v/>
      </c>
      <c r="AV46" s="218"/>
      <c r="AW46" s="219" t="str">
        <f t="shared" si="35"/>
        <v/>
      </c>
      <c r="AX46" s="219">
        <f t="shared" si="36"/>
        <v>0</v>
      </c>
      <c r="AY46" s="218"/>
      <c r="AZ46" s="59" t="str">
        <f t="shared" si="34"/>
        <v/>
      </c>
      <c r="BA46" s="60">
        <f t="shared" si="14"/>
        <v>0</v>
      </c>
    </row>
    <row r="47" spans="1:53" ht="15" customHeight="1" x14ac:dyDescent="0.25">
      <c r="A47">
        <v>30</v>
      </c>
      <c r="B47" s="17"/>
      <c r="C47" s="139"/>
      <c r="D47" s="174"/>
      <c r="E47" s="126"/>
      <c r="F47" s="126"/>
      <c r="G47" s="140"/>
      <c r="H47" s="148"/>
      <c r="I47" s="147"/>
      <c r="J47" s="147"/>
      <c r="K47" s="147"/>
      <c r="L47" s="147"/>
      <c r="M47" s="149"/>
      <c r="N47" s="287">
        <f t="shared" si="15"/>
        <v>0</v>
      </c>
      <c r="O47" s="288" t="str">
        <f t="shared" si="16"/>
        <v/>
      </c>
      <c r="P47" s="288" t="str">
        <f t="shared" si="0"/>
        <v/>
      </c>
      <c r="Q47" s="288" t="str">
        <f t="shared" si="1"/>
        <v/>
      </c>
      <c r="R47" s="288">
        <f t="shared" si="17"/>
        <v>0</v>
      </c>
      <c r="S47" s="94" t="str">
        <f t="shared" si="2"/>
        <v/>
      </c>
      <c r="T47" s="94" t="str">
        <f t="shared" si="3"/>
        <v/>
      </c>
      <c r="U47" s="94" t="str">
        <f t="shared" si="4"/>
        <v/>
      </c>
      <c r="V47" s="94" t="str">
        <f t="shared" si="18"/>
        <v/>
      </c>
      <c r="W47" s="94" t="str">
        <f t="shared" si="5"/>
        <v/>
      </c>
      <c r="X47" s="94" t="str">
        <f t="shared" si="6"/>
        <v/>
      </c>
      <c r="Y47" s="94">
        <f t="shared" si="7"/>
        <v>0</v>
      </c>
      <c r="Z47" s="141" t="b">
        <f t="shared" si="8"/>
        <v>0</v>
      </c>
      <c r="AA47" s="141" t="b">
        <f t="shared" si="9"/>
        <v>0</v>
      </c>
      <c r="AB47" s="141" t="b">
        <f t="shared" si="10"/>
        <v>0</v>
      </c>
      <c r="AC47" s="141" t="b">
        <f t="shared" si="11"/>
        <v>0</v>
      </c>
      <c r="AD47" s="141" t="b">
        <f t="shared" si="12"/>
        <v>0</v>
      </c>
      <c r="AE47" s="141" t="b">
        <f t="shared" si="19"/>
        <v>0</v>
      </c>
      <c r="AF47" s="141" t="b">
        <f t="shared" si="20"/>
        <v>0</v>
      </c>
      <c r="AG47" s="141" t="b">
        <f t="shared" si="21"/>
        <v>0</v>
      </c>
      <c r="AH47" s="141" t="b">
        <f t="shared" si="22"/>
        <v>0</v>
      </c>
      <c r="AI47" s="141" t="b">
        <f t="shared" si="23"/>
        <v>0</v>
      </c>
      <c r="AJ47" s="146" t="str">
        <f t="shared" si="13"/>
        <v/>
      </c>
      <c r="AK47" s="143" t="str">
        <f t="shared" si="24"/>
        <v/>
      </c>
      <c r="AL47" s="216" t="str">
        <f t="shared" si="25"/>
        <v/>
      </c>
      <c r="AM47" s="144" t="str">
        <f t="shared" si="26"/>
        <v/>
      </c>
      <c r="AN47" s="145">
        <f t="shared" si="27"/>
        <v>0</v>
      </c>
      <c r="AO47" s="135" t="str">
        <f t="shared" si="28"/>
        <v/>
      </c>
      <c r="AP47" s="136" t="str">
        <f t="shared" si="29"/>
        <v/>
      </c>
      <c r="AQ47" s="126"/>
      <c r="AR47" s="144" t="str">
        <f t="shared" si="30"/>
        <v/>
      </c>
      <c r="AS47" s="219" t="str">
        <f t="shared" si="31"/>
        <v/>
      </c>
      <c r="AT47" s="219" t="str">
        <f t="shared" si="32"/>
        <v/>
      </c>
      <c r="AU47" s="219" t="str">
        <f t="shared" si="33"/>
        <v/>
      </c>
      <c r="AV47" s="218"/>
      <c r="AW47" s="219" t="str">
        <f t="shared" si="35"/>
        <v/>
      </c>
      <c r="AX47" s="219">
        <f t="shared" si="36"/>
        <v>0</v>
      </c>
      <c r="AY47" s="218"/>
      <c r="AZ47" s="59" t="str">
        <f t="shared" si="34"/>
        <v/>
      </c>
      <c r="BA47" s="60">
        <f t="shared" si="14"/>
        <v>0</v>
      </c>
    </row>
    <row r="48" spans="1:53" ht="15" customHeight="1" x14ac:dyDescent="0.25">
      <c r="A48">
        <v>31</v>
      </c>
      <c r="B48" s="17"/>
      <c r="C48" s="139"/>
      <c r="D48" s="174"/>
      <c r="E48" s="126"/>
      <c r="F48" s="126"/>
      <c r="G48" s="140"/>
      <c r="H48" s="148"/>
      <c r="I48" s="147"/>
      <c r="J48" s="147"/>
      <c r="K48" s="147"/>
      <c r="L48" s="147"/>
      <c r="M48" s="149"/>
      <c r="N48" s="287">
        <f t="shared" si="15"/>
        <v>0</v>
      </c>
      <c r="O48" s="288" t="str">
        <f t="shared" si="16"/>
        <v/>
      </c>
      <c r="P48" s="288" t="str">
        <f t="shared" si="0"/>
        <v/>
      </c>
      <c r="Q48" s="288" t="str">
        <f t="shared" si="1"/>
        <v/>
      </c>
      <c r="R48" s="288">
        <f t="shared" si="17"/>
        <v>0</v>
      </c>
      <c r="S48" s="94" t="str">
        <f t="shared" si="2"/>
        <v/>
      </c>
      <c r="T48" s="94" t="str">
        <f t="shared" si="3"/>
        <v/>
      </c>
      <c r="U48" s="94" t="str">
        <f t="shared" si="4"/>
        <v/>
      </c>
      <c r="V48" s="94" t="str">
        <f t="shared" si="18"/>
        <v/>
      </c>
      <c r="W48" s="94" t="str">
        <f t="shared" si="5"/>
        <v/>
      </c>
      <c r="X48" s="94" t="str">
        <f t="shared" si="6"/>
        <v/>
      </c>
      <c r="Y48" s="94">
        <f t="shared" si="7"/>
        <v>0</v>
      </c>
      <c r="Z48" s="141" t="b">
        <f t="shared" si="8"/>
        <v>0</v>
      </c>
      <c r="AA48" s="141" t="b">
        <f t="shared" si="9"/>
        <v>0</v>
      </c>
      <c r="AB48" s="141" t="b">
        <f t="shared" si="10"/>
        <v>0</v>
      </c>
      <c r="AC48" s="141" t="b">
        <f t="shared" si="11"/>
        <v>0</v>
      </c>
      <c r="AD48" s="141" t="b">
        <f t="shared" si="12"/>
        <v>0</v>
      </c>
      <c r="AE48" s="141" t="b">
        <f t="shared" si="19"/>
        <v>0</v>
      </c>
      <c r="AF48" s="141" t="b">
        <f t="shared" si="20"/>
        <v>0</v>
      </c>
      <c r="AG48" s="141" t="b">
        <f t="shared" si="21"/>
        <v>0</v>
      </c>
      <c r="AH48" s="141" t="b">
        <f t="shared" si="22"/>
        <v>0</v>
      </c>
      <c r="AI48" s="141" t="b">
        <f t="shared" si="23"/>
        <v>0</v>
      </c>
      <c r="AJ48" s="146" t="str">
        <f t="shared" si="13"/>
        <v/>
      </c>
      <c r="AK48" s="143" t="str">
        <f t="shared" si="24"/>
        <v/>
      </c>
      <c r="AL48" s="216" t="str">
        <f t="shared" si="25"/>
        <v/>
      </c>
      <c r="AM48" s="144" t="str">
        <f t="shared" si="26"/>
        <v/>
      </c>
      <c r="AN48" s="145">
        <f t="shared" si="27"/>
        <v>0</v>
      </c>
      <c r="AO48" s="135" t="str">
        <f t="shared" si="28"/>
        <v/>
      </c>
      <c r="AP48" s="136" t="str">
        <f t="shared" si="29"/>
        <v/>
      </c>
      <c r="AQ48" s="126"/>
      <c r="AR48" s="144" t="str">
        <f t="shared" si="30"/>
        <v/>
      </c>
      <c r="AS48" s="219" t="str">
        <f t="shared" si="31"/>
        <v/>
      </c>
      <c r="AT48" s="219" t="str">
        <f t="shared" si="32"/>
        <v/>
      </c>
      <c r="AU48" s="219" t="str">
        <f t="shared" si="33"/>
        <v/>
      </c>
      <c r="AV48" s="218"/>
      <c r="AW48" s="219" t="str">
        <f t="shared" si="35"/>
        <v/>
      </c>
      <c r="AX48" s="219">
        <f t="shared" si="36"/>
        <v>0</v>
      </c>
      <c r="AY48" s="218"/>
      <c r="AZ48" s="59" t="str">
        <f t="shared" si="34"/>
        <v/>
      </c>
      <c r="BA48" s="60">
        <f t="shared" si="14"/>
        <v>0</v>
      </c>
    </row>
    <row r="49" spans="1:53" ht="15" customHeight="1" x14ac:dyDescent="0.25">
      <c r="A49">
        <v>32</v>
      </c>
      <c r="B49" s="17"/>
      <c r="C49" s="139"/>
      <c r="D49" s="174"/>
      <c r="E49" s="126"/>
      <c r="F49" s="126"/>
      <c r="G49" s="140"/>
      <c r="H49" s="148"/>
      <c r="I49" s="147"/>
      <c r="J49" s="147"/>
      <c r="K49" s="147"/>
      <c r="L49" s="147"/>
      <c r="M49" s="149"/>
      <c r="N49" s="287">
        <f t="shared" si="15"/>
        <v>0</v>
      </c>
      <c r="O49" s="288" t="str">
        <f t="shared" si="16"/>
        <v/>
      </c>
      <c r="P49" s="288" t="str">
        <f t="shared" si="0"/>
        <v/>
      </c>
      <c r="Q49" s="288" t="str">
        <f t="shared" si="1"/>
        <v/>
      </c>
      <c r="R49" s="288">
        <f t="shared" si="17"/>
        <v>0</v>
      </c>
      <c r="S49" s="94" t="str">
        <f t="shared" si="2"/>
        <v/>
      </c>
      <c r="T49" s="94" t="str">
        <f t="shared" si="3"/>
        <v/>
      </c>
      <c r="U49" s="94" t="str">
        <f t="shared" si="4"/>
        <v/>
      </c>
      <c r="V49" s="94" t="str">
        <f t="shared" si="18"/>
        <v/>
      </c>
      <c r="W49" s="94" t="str">
        <f t="shared" si="5"/>
        <v/>
      </c>
      <c r="X49" s="94" t="str">
        <f t="shared" si="6"/>
        <v/>
      </c>
      <c r="Y49" s="94">
        <f t="shared" si="7"/>
        <v>0</v>
      </c>
      <c r="Z49" s="141" t="b">
        <f t="shared" si="8"/>
        <v>0</v>
      </c>
      <c r="AA49" s="141" t="b">
        <f t="shared" si="9"/>
        <v>0</v>
      </c>
      <c r="AB49" s="141" t="b">
        <f t="shared" si="10"/>
        <v>0</v>
      </c>
      <c r="AC49" s="141" t="b">
        <f t="shared" si="11"/>
        <v>0</v>
      </c>
      <c r="AD49" s="141" t="b">
        <f t="shared" si="12"/>
        <v>0</v>
      </c>
      <c r="AE49" s="141" t="b">
        <f t="shared" si="19"/>
        <v>0</v>
      </c>
      <c r="AF49" s="141" t="b">
        <f t="shared" si="20"/>
        <v>0</v>
      </c>
      <c r="AG49" s="141" t="b">
        <f t="shared" si="21"/>
        <v>0</v>
      </c>
      <c r="AH49" s="141" t="b">
        <f t="shared" si="22"/>
        <v>0</v>
      </c>
      <c r="AI49" s="141" t="b">
        <f t="shared" si="23"/>
        <v>0</v>
      </c>
      <c r="AJ49" s="146" t="str">
        <f t="shared" si="13"/>
        <v/>
      </c>
      <c r="AK49" s="143" t="str">
        <f t="shared" si="24"/>
        <v/>
      </c>
      <c r="AL49" s="216" t="str">
        <f t="shared" si="25"/>
        <v/>
      </c>
      <c r="AM49" s="144" t="str">
        <f t="shared" si="26"/>
        <v/>
      </c>
      <c r="AN49" s="145">
        <f t="shared" si="27"/>
        <v>0</v>
      </c>
      <c r="AO49" s="135" t="str">
        <f t="shared" si="28"/>
        <v/>
      </c>
      <c r="AP49" s="136" t="str">
        <f t="shared" si="29"/>
        <v/>
      </c>
      <c r="AQ49" s="126"/>
      <c r="AR49" s="144" t="str">
        <f t="shared" si="30"/>
        <v/>
      </c>
      <c r="AS49" s="219" t="str">
        <f t="shared" si="31"/>
        <v/>
      </c>
      <c r="AT49" s="219" t="str">
        <f t="shared" si="32"/>
        <v/>
      </c>
      <c r="AU49" s="219" t="str">
        <f t="shared" si="33"/>
        <v/>
      </c>
      <c r="AV49" s="218"/>
      <c r="AW49" s="219" t="str">
        <f t="shared" si="35"/>
        <v/>
      </c>
      <c r="AX49" s="219">
        <f t="shared" si="36"/>
        <v>0</v>
      </c>
      <c r="AY49" s="218"/>
      <c r="AZ49" s="59" t="str">
        <f t="shared" si="34"/>
        <v/>
      </c>
      <c r="BA49" s="60">
        <f t="shared" si="14"/>
        <v>0</v>
      </c>
    </row>
    <row r="50" spans="1:53" ht="15" customHeight="1" x14ac:dyDescent="0.25">
      <c r="A50">
        <v>33</v>
      </c>
      <c r="B50" s="17"/>
      <c r="C50" s="139"/>
      <c r="D50" s="174"/>
      <c r="E50" s="126"/>
      <c r="F50" s="126"/>
      <c r="G50" s="140"/>
      <c r="H50" s="148"/>
      <c r="I50" s="147"/>
      <c r="J50" s="147"/>
      <c r="K50" s="147"/>
      <c r="L50" s="147"/>
      <c r="M50" s="149"/>
      <c r="N50" s="287">
        <f t="shared" si="15"/>
        <v>0</v>
      </c>
      <c r="O50" s="288" t="str">
        <f t="shared" si="16"/>
        <v/>
      </c>
      <c r="P50" s="288" t="str">
        <f t="shared" si="0"/>
        <v/>
      </c>
      <c r="Q50" s="288" t="str">
        <f t="shared" si="1"/>
        <v/>
      </c>
      <c r="R50" s="288">
        <f t="shared" si="17"/>
        <v>0</v>
      </c>
      <c r="S50" s="94" t="str">
        <f t="shared" si="2"/>
        <v/>
      </c>
      <c r="T50" s="94" t="str">
        <f t="shared" si="3"/>
        <v/>
      </c>
      <c r="U50" s="94" t="str">
        <f t="shared" si="4"/>
        <v/>
      </c>
      <c r="V50" s="94" t="str">
        <f t="shared" si="18"/>
        <v/>
      </c>
      <c r="W50" s="94" t="str">
        <f t="shared" si="5"/>
        <v/>
      </c>
      <c r="X50" s="94" t="str">
        <f t="shared" si="6"/>
        <v/>
      </c>
      <c r="Y50" s="94">
        <f t="shared" si="7"/>
        <v>0</v>
      </c>
      <c r="Z50" s="141" t="b">
        <f t="shared" si="8"/>
        <v>0</v>
      </c>
      <c r="AA50" s="141" t="b">
        <f t="shared" si="9"/>
        <v>0</v>
      </c>
      <c r="AB50" s="141" t="b">
        <f t="shared" si="10"/>
        <v>0</v>
      </c>
      <c r="AC50" s="141" t="b">
        <f t="shared" si="11"/>
        <v>0</v>
      </c>
      <c r="AD50" s="141" t="b">
        <f t="shared" si="12"/>
        <v>0</v>
      </c>
      <c r="AE50" s="141" t="b">
        <f t="shared" si="19"/>
        <v>0</v>
      </c>
      <c r="AF50" s="141" t="b">
        <f t="shared" si="20"/>
        <v>0</v>
      </c>
      <c r="AG50" s="141" t="b">
        <f t="shared" si="21"/>
        <v>0</v>
      </c>
      <c r="AH50" s="141" t="b">
        <f t="shared" si="22"/>
        <v>0</v>
      </c>
      <c r="AI50" s="141" t="b">
        <f t="shared" si="23"/>
        <v>0</v>
      </c>
      <c r="AJ50" s="146" t="str">
        <f t="shared" si="13"/>
        <v/>
      </c>
      <c r="AK50" s="143" t="str">
        <f t="shared" si="24"/>
        <v/>
      </c>
      <c r="AL50" s="216" t="str">
        <f t="shared" si="25"/>
        <v/>
      </c>
      <c r="AM50" s="144" t="str">
        <f t="shared" si="26"/>
        <v/>
      </c>
      <c r="AN50" s="145">
        <f t="shared" si="27"/>
        <v>0</v>
      </c>
      <c r="AO50" s="135" t="str">
        <f t="shared" si="28"/>
        <v/>
      </c>
      <c r="AP50" s="136" t="str">
        <f t="shared" si="29"/>
        <v/>
      </c>
      <c r="AQ50" s="126"/>
      <c r="AR50" s="144" t="str">
        <f t="shared" si="30"/>
        <v/>
      </c>
      <c r="AS50" s="219" t="str">
        <f t="shared" si="31"/>
        <v/>
      </c>
      <c r="AT50" s="219" t="str">
        <f t="shared" si="32"/>
        <v/>
      </c>
      <c r="AU50" s="219" t="str">
        <f t="shared" si="33"/>
        <v/>
      </c>
      <c r="AV50" s="218"/>
      <c r="AW50" s="219" t="str">
        <f t="shared" si="35"/>
        <v/>
      </c>
      <c r="AX50" s="219">
        <f t="shared" si="36"/>
        <v>0</v>
      </c>
      <c r="AY50" s="218"/>
      <c r="AZ50" s="59" t="str">
        <f t="shared" si="34"/>
        <v/>
      </c>
      <c r="BA50" s="60">
        <f t="shared" si="14"/>
        <v>0</v>
      </c>
    </row>
    <row r="51" spans="1:53" ht="15" customHeight="1" x14ac:dyDescent="0.25">
      <c r="A51">
        <v>34</v>
      </c>
      <c r="B51" s="17"/>
      <c r="C51" s="139"/>
      <c r="D51" s="174"/>
      <c r="E51" s="126"/>
      <c r="F51" s="150"/>
      <c r="G51" s="140"/>
      <c r="H51" s="148"/>
      <c r="I51" s="147"/>
      <c r="J51" s="147"/>
      <c r="K51" s="147"/>
      <c r="L51" s="147"/>
      <c r="M51" s="149"/>
      <c r="N51" s="287">
        <f t="shared" si="15"/>
        <v>0</v>
      </c>
      <c r="O51" s="288" t="str">
        <f t="shared" si="16"/>
        <v/>
      </c>
      <c r="P51" s="288" t="str">
        <f t="shared" si="0"/>
        <v/>
      </c>
      <c r="Q51" s="288" t="str">
        <f t="shared" si="1"/>
        <v/>
      </c>
      <c r="R51" s="288">
        <f t="shared" si="17"/>
        <v>0</v>
      </c>
      <c r="S51" s="94" t="str">
        <f t="shared" si="2"/>
        <v/>
      </c>
      <c r="T51" s="94" t="str">
        <f t="shared" si="3"/>
        <v/>
      </c>
      <c r="U51" s="94" t="str">
        <f t="shared" si="4"/>
        <v/>
      </c>
      <c r="V51" s="94" t="str">
        <f t="shared" si="18"/>
        <v/>
      </c>
      <c r="W51" s="94" t="str">
        <f t="shared" si="5"/>
        <v/>
      </c>
      <c r="X51" s="94" t="str">
        <f t="shared" si="6"/>
        <v/>
      </c>
      <c r="Y51" s="94">
        <f t="shared" si="7"/>
        <v>0</v>
      </c>
      <c r="Z51" s="141" t="b">
        <f t="shared" si="8"/>
        <v>0</v>
      </c>
      <c r="AA51" s="141" t="b">
        <f t="shared" si="9"/>
        <v>0</v>
      </c>
      <c r="AB51" s="141" t="b">
        <f t="shared" si="10"/>
        <v>0</v>
      </c>
      <c r="AC51" s="141" t="b">
        <f t="shared" si="11"/>
        <v>0</v>
      </c>
      <c r="AD51" s="141" t="b">
        <f t="shared" si="12"/>
        <v>0</v>
      </c>
      <c r="AE51" s="141" t="b">
        <f t="shared" si="19"/>
        <v>0</v>
      </c>
      <c r="AF51" s="141" t="b">
        <f t="shared" si="20"/>
        <v>0</v>
      </c>
      <c r="AG51" s="141" t="b">
        <f t="shared" si="21"/>
        <v>0</v>
      </c>
      <c r="AH51" s="141" t="b">
        <f t="shared" si="22"/>
        <v>0</v>
      </c>
      <c r="AI51" s="141" t="b">
        <f t="shared" si="23"/>
        <v>0</v>
      </c>
      <c r="AJ51" s="146" t="str">
        <f t="shared" si="13"/>
        <v/>
      </c>
      <c r="AK51" s="143" t="str">
        <f t="shared" si="24"/>
        <v/>
      </c>
      <c r="AL51" s="216" t="str">
        <f t="shared" si="25"/>
        <v/>
      </c>
      <c r="AM51" s="144" t="str">
        <f t="shared" si="26"/>
        <v/>
      </c>
      <c r="AN51" s="145">
        <f t="shared" si="27"/>
        <v>0</v>
      </c>
      <c r="AO51" s="135" t="str">
        <f t="shared" si="28"/>
        <v/>
      </c>
      <c r="AP51" s="136" t="str">
        <f t="shared" si="29"/>
        <v/>
      </c>
      <c r="AQ51" s="126"/>
      <c r="AR51" s="144" t="str">
        <f t="shared" si="30"/>
        <v/>
      </c>
      <c r="AS51" s="219" t="str">
        <f t="shared" si="31"/>
        <v/>
      </c>
      <c r="AT51" s="219" t="str">
        <f t="shared" si="32"/>
        <v/>
      </c>
      <c r="AU51" s="219" t="str">
        <f t="shared" si="33"/>
        <v/>
      </c>
      <c r="AV51" s="218"/>
      <c r="AW51" s="219" t="str">
        <f t="shared" si="35"/>
        <v/>
      </c>
      <c r="AX51" s="219">
        <f t="shared" si="36"/>
        <v>0</v>
      </c>
      <c r="AY51" s="218"/>
      <c r="AZ51" s="59" t="str">
        <f t="shared" si="34"/>
        <v/>
      </c>
      <c r="BA51" s="60">
        <f t="shared" si="14"/>
        <v>0</v>
      </c>
    </row>
    <row r="52" spans="1:53" ht="15" customHeight="1" x14ac:dyDescent="0.25">
      <c r="A52">
        <v>35</v>
      </c>
      <c r="B52" s="17"/>
      <c r="C52" s="139"/>
      <c r="D52" s="174"/>
      <c r="E52" s="126"/>
      <c r="F52" s="150"/>
      <c r="G52" s="140"/>
      <c r="H52" s="148"/>
      <c r="I52" s="147"/>
      <c r="J52" s="147"/>
      <c r="K52" s="147"/>
      <c r="L52" s="147"/>
      <c r="M52" s="149"/>
      <c r="N52" s="287">
        <f t="shared" si="15"/>
        <v>0</v>
      </c>
      <c r="O52" s="288" t="str">
        <f t="shared" si="16"/>
        <v/>
      </c>
      <c r="P52" s="288" t="str">
        <f t="shared" si="0"/>
        <v/>
      </c>
      <c r="Q52" s="288" t="str">
        <f t="shared" si="1"/>
        <v/>
      </c>
      <c r="R52" s="288">
        <f t="shared" si="17"/>
        <v>0</v>
      </c>
      <c r="S52" s="94" t="str">
        <f t="shared" si="2"/>
        <v/>
      </c>
      <c r="T52" s="94" t="str">
        <f t="shared" si="3"/>
        <v/>
      </c>
      <c r="U52" s="94" t="str">
        <f t="shared" si="4"/>
        <v/>
      </c>
      <c r="V52" s="94" t="str">
        <f t="shared" si="18"/>
        <v/>
      </c>
      <c r="W52" s="94" t="str">
        <f t="shared" si="5"/>
        <v/>
      </c>
      <c r="X52" s="94" t="str">
        <f t="shared" si="6"/>
        <v/>
      </c>
      <c r="Y52" s="94">
        <f t="shared" si="7"/>
        <v>0</v>
      </c>
      <c r="Z52" s="141" t="b">
        <f t="shared" si="8"/>
        <v>0</v>
      </c>
      <c r="AA52" s="141" t="b">
        <f t="shared" si="9"/>
        <v>0</v>
      </c>
      <c r="AB52" s="141" t="b">
        <f t="shared" si="10"/>
        <v>0</v>
      </c>
      <c r="AC52" s="141" t="b">
        <f t="shared" si="11"/>
        <v>0</v>
      </c>
      <c r="AD52" s="141" t="b">
        <f t="shared" si="12"/>
        <v>0</v>
      </c>
      <c r="AE52" s="141" t="b">
        <f t="shared" si="19"/>
        <v>0</v>
      </c>
      <c r="AF52" s="141" t="b">
        <f t="shared" si="20"/>
        <v>0</v>
      </c>
      <c r="AG52" s="141" t="b">
        <f t="shared" si="21"/>
        <v>0</v>
      </c>
      <c r="AH52" s="141" t="b">
        <f t="shared" si="22"/>
        <v>0</v>
      </c>
      <c r="AI52" s="141" t="b">
        <f t="shared" si="23"/>
        <v>0</v>
      </c>
      <c r="AJ52" s="146" t="str">
        <f t="shared" si="13"/>
        <v/>
      </c>
      <c r="AK52" s="143" t="str">
        <f t="shared" si="24"/>
        <v/>
      </c>
      <c r="AL52" s="216" t="str">
        <f t="shared" si="25"/>
        <v/>
      </c>
      <c r="AM52" s="144" t="str">
        <f t="shared" si="26"/>
        <v/>
      </c>
      <c r="AN52" s="145">
        <f t="shared" si="27"/>
        <v>0</v>
      </c>
      <c r="AO52" s="135" t="str">
        <f t="shared" si="28"/>
        <v/>
      </c>
      <c r="AP52" s="136" t="str">
        <f t="shared" si="29"/>
        <v/>
      </c>
      <c r="AQ52" s="126"/>
      <c r="AR52" s="144" t="str">
        <f t="shared" si="30"/>
        <v/>
      </c>
      <c r="AS52" s="219" t="str">
        <f t="shared" si="31"/>
        <v/>
      </c>
      <c r="AT52" s="219" t="str">
        <f t="shared" si="32"/>
        <v/>
      </c>
      <c r="AU52" s="219" t="str">
        <f t="shared" si="33"/>
        <v/>
      </c>
      <c r="AV52" s="218"/>
      <c r="AW52" s="219" t="str">
        <f t="shared" si="35"/>
        <v/>
      </c>
      <c r="AX52" s="219">
        <f t="shared" si="36"/>
        <v>0</v>
      </c>
      <c r="AY52" s="218"/>
      <c r="AZ52" s="59" t="str">
        <f t="shared" si="34"/>
        <v/>
      </c>
      <c r="BA52" s="60">
        <f t="shared" si="14"/>
        <v>0</v>
      </c>
    </row>
    <row r="53" spans="1:53" ht="15" customHeight="1" thickBot="1" x14ac:dyDescent="0.3">
      <c r="A53">
        <v>36</v>
      </c>
      <c r="B53" s="17"/>
      <c r="C53" s="139"/>
      <c r="D53" s="174"/>
      <c r="E53" s="151"/>
      <c r="F53" s="152"/>
      <c r="G53" s="140"/>
      <c r="H53" s="148"/>
      <c r="I53" s="147"/>
      <c r="J53" s="147"/>
      <c r="K53" s="147"/>
      <c r="L53" s="147"/>
      <c r="M53" s="149"/>
      <c r="N53" s="287">
        <f t="shared" si="15"/>
        <v>0</v>
      </c>
      <c r="O53" s="288" t="str">
        <f t="shared" si="16"/>
        <v/>
      </c>
      <c r="P53" s="288" t="str">
        <f t="shared" si="0"/>
        <v/>
      </c>
      <c r="Q53" s="288" t="str">
        <f t="shared" si="1"/>
        <v/>
      </c>
      <c r="R53" s="288">
        <f t="shared" si="17"/>
        <v>0</v>
      </c>
      <c r="S53" s="94" t="str">
        <f t="shared" si="2"/>
        <v/>
      </c>
      <c r="T53" s="94" t="str">
        <f t="shared" si="3"/>
        <v/>
      </c>
      <c r="U53" s="94" t="str">
        <f t="shared" si="4"/>
        <v/>
      </c>
      <c r="V53" s="94" t="str">
        <f t="shared" si="18"/>
        <v/>
      </c>
      <c r="W53" s="94" t="str">
        <f t="shared" si="5"/>
        <v/>
      </c>
      <c r="X53" s="94" t="str">
        <f t="shared" si="6"/>
        <v/>
      </c>
      <c r="Y53" s="94">
        <f t="shared" si="7"/>
        <v>0</v>
      </c>
      <c r="Z53" s="141" t="b">
        <f t="shared" si="8"/>
        <v>0</v>
      </c>
      <c r="AA53" s="141" t="b">
        <f t="shared" si="9"/>
        <v>0</v>
      </c>
      <c r="AB53" s="141" t="b">
        <f t="shared" si="10"/>
        <v>0</v>
      </c>
      <c r="AC53" s="141" t="b">
        <f t="shared" si="11"/>
        <v>0</v>
      </c>
      <c r="AD53" s="141" t="b">
        <f t="shared" si="12"/>
        <v>0</v>
      </c>
      <c r="AE53" s="141" t="b">
        <f t="shared" si="19"/>
        <v>0</v>
      </c>
      <c r="AF53" s="141" t="b">
        <f t="shared" si="20"/>
        <v>0</v>
      </c>
      <c r="AG53" s="141" t="b">
        <f t="shared" si="21"/>
        <v>0</v>
      </c>
      <c r="AH53" s="141" t="b">
        <f t="shared" si="22"/>
        <v>0</v>
      </c>
      <c r="AI53" s="141" t="b">
        <f t="shared" si="23"/>
        <v>0</v>
      </c>
      <c r="AJ53" s="153" t="str">
        <f t="shared" si="13"/>
        <v/>
      </c>
      <c r="AK53" s="143" t="str">
        <f t="shared" si="24"/>
        <v/>
      </c>
      <c r="AL53" s="216" t="str">
        <f t="shared" si="25"/>
        <v/>
      </c>
      <c r="AM53" s="144" t="str">
        <f t="shared" si="26"/>
        <v/>
      </c>
      <c r="AN53" s="145">
        <f t="shared" si="27"/>
        <v>0</v>
      </c>
      <c r="AO53" s="135" t="str">
        <f t="shared" si="28"/>
        <v/>
      </c>
      <c r="AP53" s="136" t="str">
        <f t="shared" si="29"/>
        <v/>
      </c>
      <c r="AQ53" s="126"/>
      <c r="AR53" s="144" t="str">
        <f t="shared" si="30"/>
        <v/>
      </c>
      <c r="AS53" s="219" t="str">
        <f t="shared" si="31"/>
        <v/>
      </c>
      <c r="AT53" s="219" t="str">
        <f t="shared" si="32"/>
        <v/>
      </c>
      <c r="AU53" s="219" t="str">
        <f t="shared" si="33"/>
        <v/>
      </c>
      <c r="AV53" s="218"/>
      <c r="AW53" s="219" t="str">
        <f t="shared" si="35"/>
        <v/>
      </c>
      <c r="AX53" s="219">
        <f t="shared" si="36"/>
        <v>0</v>
      </c>
      <c r="AY53" s="218"/>
      <c r="AZ53" s="59" t="str">
        <f t="shared" si="34"/>
        <v/>
      </c>
      <c r="BA53" s="60">
        <f t="shared" si="14"/>
        <v>0</v>
      </c>
    </row>
    <row r="54" spans="1:53" ht="15" customHeight="1" thickBot="1" x14ac:dyDescent="0.3">
      <c r="A54" t="s">
        <v>105</v>
      </c>
      <c r="B54" s="64">
        <f>COUNTA(B18:B53)</f>
        <v>9</v>
      </c>
      <c r="C54" s="98"/>
      <c r="D54" s="328" t="s">
        <v>106</v>
      </c>
      <c r="E54" s="328"/>
      <c r="F54" s="328"/>
      <c r="G54" s="328"/>
      <c r="H54" s="154" t="str">
        <f t="shared" ref="H54:M54" si="37">IF(S56=0,"",IF(S56&gt;0,S55))</f>
        <v/>
      </c>
      <c r="I54" s="155" t="str">
        <f t="shared" si="37"/>
        <v/>
      </c>
      <c r="J54" s="155" t="str">
        <f t="shared" si="37"/>
        <v/>
      </c>
      <c r="K54" s="155" t="str">
        <f t="shared" si="37"/>
        <v/>
      </c>
      <c r="L54" s="155" t="str">
        <f t="shared" si="37"/>
        <v/>
      </c>
      <c r="M54" s="155" t="str">
        <f t="shared" si="37"/>
        <v/>
      </c>
      <c r="N54" s="155"/>
      <c r="O54" s="155"/>
      <c r="P54" s="155"/>
      <c r="Q54" s="155"/>
      <c r="R54" s="155"/>
      <c r="S54" s="156">
        <f t="shared" ref="S54:X54" si="38">SUM(S18:S53)</f>
        <v>0</v>
      </c>
      <c r="T54" s="156">
        <f t="shared" si="38"/>
        <v>0</v>
      </c>
      <c r="U54" s="156">
        <f t="shared" si="38"/>
        <v>0</v>
      </c>
      <c r="V54" s="156">
        <f t="shared" si="38"/>
        <v>0</v>
      </c>
      <c r="W54" s="156">
        <f t="shared" si="38"/>
        <v>0</v>
      </c>
      <c r="X54" s="156">
        <f t="shared" si="38"/>
        <v>0</v>
      </c>
      <c r="Y54" s="157">
        <f>SUM(AK18:AK53)</f>
        <v>0</v>
      </c>
      <c r="Z54" s="157">
        <f t="shared" ref="Z54:AI54" si="39">SUM(Z18:Z53)</f>
        <v>0</v>
      </c>
      <c r="AA54" s="157">
        <f t="shared" si="39"/>
        <v>0</v>
      </c>
      <c r="AB54" s="157">
        <f t="shared" si="39"/>
        <v>0</v>
      </c>
      <c r="AC54" s="157">
        <f t="shared" si="39"/>
        <v>0</v>
      </c>
      <c r="AD54" s="157">
        <f t="shared" si="39"/>
        <v>0</v>
      </c>
      <c r="AE54" s="157">
        <f t="shared" si="39"/>
        <v>0</v>
      </c>
      <c r="AF54" s="157">
        <f t="shared" si="39"/>
        <v>0</v>
      </c>
      <c r="AG54" s="157">
        <f t="shared" si="39"/>
        <v>0</v>
      </c>
      <c r="AH54" s="157">
        <f t="shared" si="39"/>
        <v>0</v>
      </c>
      <c r="AI54" s="157">
        <f t="shared" si="39"/>
        <v>0</v>
      </c>
      <c r="AJ54" s="158"/>
      <c r="AK54" s="220" t="str">
        <f>IF(Y57=0,"",IF(Y57&gt;0,$Y$55))</f>
        <v/>
      </c>
      <c r="AL54" s="220" t="str">
        <f>IF(Z57=0,"",IF(Z57&gt;0,$Y$55))</f>
        <v/>
      </c>
      <c r="AM54" s="159"/>
      <c r="AN54" s="159"/>
      <c r="AO54" s="160">
        <f>IF(B54=0,"",IF(B54&gt;0,AO55/B54))</f>
        <v>0</v>
      </c>
      <c r="AP54" s="160">
        <f>IF(B54=0,"",IF(B54&gt;0,AP55/B54))</f>
        <v>0</v>
      </c>
      <c r="AQ54" s="161">
        <f>IF(B54=0,"",IF(B54&gt;0,AQ56/B54))</f>
        <v>1</v>
      </c>
      <c r="AR54" s="162"/>
      <c r="AS54" s="222" t="s">
        <v>107</v>
      </c>
      <c r="AT54" s="222" t="s">
        <v>107</v>
      </c>
      <c r="AU54" s="222" t="s">
        <v>108</v>
      </c>
      <c r="AV54" s="223" t="str">
        <f>IF(AX54=0,"",IF(AX54&gt;0,AX54/AV55))</f>
        <v/>
      </c>
      <c r="AW54" s="224"/>
      <c r="AX54" s="224">
        <f>SUM(AX18:AX53)</f>
        <v>0</v>
      </c>
      <c r="AY54" s="223" t="str">
        <f>IF(BA54=0,"",IF(BA54&gt;0,BA54/AY55))</f>
        <v/>
      </c>
      <c r="AZ54" s="11"/>
      <c r="BA54" s="12">
        <f>SUM(BA18:BA53)</f>
        <v>0</v>
      </c>
    </row>
    <row r="55" spans="1:53" x14ac:dyDescent="0.25">
      <c r="D55" s="94"/>
      <c r="E55" s="163">
        <f>COUNTA(E18:E53)</f>
        <v>0</v>
      </c>
      <c r="F55" s="163">
        <f>COUNTA(F18:F53)</f>
        <v>0</v>
      </c>
      <c r="G55" s="94"/>
      <c r="H55" s="335" t="s">
        <v>34</v>
      </c>
      <c r="I55" s="329"/>
      <c r="J55" s="335" t="s">
        <v>35</v>
      </c>
      <c r="K55" s="329"/>
      <c r="L55" s="329" t="s">
        <v>36</v>
      </c>
      <c r="M55" s="329"/>
      <c r="N55" s="94"/>
      <c r="O55" s="94"/>
      <c r="P55" s="94"/>
      <c r="Q55" s="94"/>
      <c r="R55" s="94"/>
      <c r="S55" s="164" t="e">
        <f t="shared" ref="S55:X55" si="40">S54/S56</f>
        <v>#DIV/0!</v>
      </c>
      <c r="T55" s="164" t="e">
        <f t="shared" si="40"/>
        <v>#DIV/0!</v>
      </c>
      <c r="U55" s="164" t="e">
        <f t="shared" si="40"/>
        <v>#DIV/0!</v>
      </c>
      <c r="V55" s="164" t="e">
        <f t="shared" si="40"/>
        <v>#DIV/0!</v>
      </c>
      <c r="W55" s="164" t="e">
        <f t="shared" si="40"/>
        <v>#DIV/0!</v>
      </c>
      <c r="X55" s="164" t="e">
        <f t="shared" si="40"/>
        <v>#DIV/0!</v>
      </c>
      <c r="Y55" s="164" t="e">
        <f>Y54/Y57</f>
        <v>#DIV/0!</v>
      </c>
      <c r="Z55" s="141">
        <f>Z54/10</f>
        <v>0</v>
      </c>
      <c r="AA55" s="141">
        <f t="shared" ref="AA55:AI55" si="41">AA54/10</f>
        <v>0</v>
      </c>
      <c r="AB55" s="141">
        <f t="shared" si="41"/>
        <v>0</v>
      </c>
      <c r="AC55" s="141">
        <f t="shared" si="41"/>
        <v>0</v>
      </c>
      <c r="AD55" s="141">
        <f t="shared" si="41"/>
        <v>0</v>
      </c>
      <c r="AE55" s="141">
        <f t="shared" si="41"/>
        <v>0</v>
      </c>
      <c r="AF55" s="141">
        <f t="shared" si="41"/>
        <v>0</v>
      </c>
      <c r="AG55" s="141">
        <f t="shared" si="41"/>
        <v>0</v>
      </c>
      <c r="AH55" s="141">
        <f t="shared" si="41"/>
        <v>0</v>
      </c>
      <c r="AI55" s="141">
        <f t="shared" si="41"/>
        <v>0</v>
      </c>
      <c r="AJ55" s="141"/>
      <c r="AK55" s="98"/>
      <c r="AL55" s="98"/>
      <c r="AM55" s="98"/>
      <c r="AN55" s="98"/>
      <c r="AO55" s="165">
        <f>COUNTIF(AO18:AO53,1)</f>
        <v>0</v>
      </c>
      <c r="AP55" s="165">
        <f>SUM(AP18:AP52)</f>
        <v>0</v>
      </c>
      <c r="AQ55" s="163">
        <f>COUNTA(AQ18:AQ53)</f>
        <v>0</v>
      </c>
      <c r="AR55" s="98"/>
      <c r="AS55" s="119" t="str">
        <f>IF($AS$57=0,"",IF($D$2&lt;6,"",IF($D$2&gt;=6,(AS58+AS59)/AS57)))</f>
        <v/>
      </c>
      <c r="AT55" s="119" t="str">
        <f t="shared" ref="AT55:AU55" si="42">IF($AS$57=0,"",IF($D$2&lt;6,"",IF($D$2&gt;=6,(AT58+AT59)/AT57)))</f>
        <v/>
      </c>
      <c r="AU55" s="119" t="str">
        <f t="shared" si="42"/>
        <v/>
      </c>
      <c r="AV55" s="163">
        <f>COUNTA(AV18:AV53)</f>
        <v>0</v>
      </c>
      <c r="AW55" s="163"/>
      <c r="AX55" s="163"/>
      <c r="AY55" s="163">
        <f>COUNTA(AY18:AY53)</f>
        <v>0</v>
      </c>
      <c r="AZ55" s="3"/>
      <c r="BA55" s="3"/>
    </row>
    <row r="56" spans="1:53" ht="13.8" thickBot="1" x14ac:dyDescent="0.3">
      <c r="E56" s="3"/>
      <c r="F56" s="3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3">
        <f t="shared" ref="S56:X56" si="43">COUNTA(H18:H53)</f>
        <v>0</v>
      </c>
      <c r="T56" s="3">
        <f t="shared" si="43"/>
        <v>0</v>
      </c>
      <c r="U56" s="3">
        <f t="shared" si="43"/>
        <v>0</v>
      </c>
      <c r="V56" s="3">
        <f t="shared" si="43"/>
        <v>0</v>
      </c>
      <c r="W56" s="3">
        <f t="shared" si="43"/>
        <v>0</v>
      </c>
      <c r="X56" s="3">
        <f t="shared" si="43"/>
        <v>0</v>
      </c>
      <c r="Y56" s="3">
        <f>COUNTIF(AK18:AK53,"")</f>
        <v>36</v>
      </c>
      <c r="Z56" s="10" t="e">
        <f>Z54/D68*D70</f>
        <v>#DIV/0!</v>
      </c>
      <c r="AA56" s="10" t="e">
        <f>AA54/E68*E70</f>
        <v>#DIV/0!</v>
      </c>
      <c r="AB56" s="10" t="e">
        <f>AB54/F68*F70</f>
        <v>#DIV/0!</v>
      </c>
      <c r="AC56" s="10" t="e">
        <f>AC54/G68*G70</f>
        <v>#DIV/0!</v>
      </c>
      <c r="AD56" s="10" t="e">
        <f>AD54/H68*H70</f>
        <v>#DIV/0!</v>
      </c>
      <c r="AE56" s="10" t="e">
        <f>AE54/D69*D72</f>
        <v>#DIV/0!</v>
      </c>
      <c r="AF56" s="10" t="e">
        <f>AF54/E69*E72</f>
        <v>#DIV/0!</v>
      </c>
      <c r="AG56" s="10" t="e">
        <f>AG54/F69*F72</f>
        <v>#DIV/0!</v>
      </c>
      <c r="AH56" s="10" t="e">
        <f>AH54/G69*G72</f>
        <v>#DIV/0!</v>
      </c>
      <c r="AI56" s="10" t="e">
        <f>AI54/H69*H72</f>
        <v>#DIV/0!</v>
      </c>
      <c r="AO56" s="74"/>
      <c r="AP56" s="74"/>
      <c r="AQ56" s="2">
        <f>(B54-AQ55)</f>
        <v>9</v>
      </c>
      <c r="AR56" s="3"/>
      <c r="AS56" s="119" t="str">
        <f>IF($AS$57=0,"",IF($D$2&lt;6,"",IF($D$2&gt;=6,(AS59/AS57))))</f>
        <v/>
      </c>
      <c r="AT56" s="119" t="str">
        <f t="shared" ref="AT56:AU56" si="44">IF($AS$57=0,"",IF($D$2&lt;6,"",IF($D$2&gt;=6,(AT59/AT57))))</f>
        <v/>
      </c>
      <c r="AU56" s="119" t="str">
        <f t="shared" si="44"/>
        <v/>
      </c>
      <c r="AV56" s="2"/>
      <c r="AW56" s="2"/>
      <c r="AX56" s="2"/>
      <c r="AY56" s="2"/>
      <c r="AZ56" s="3"/>
      <c r="BA56" s="3"/>
    </row>
    <row r="57" spans="1:53" ht="20.399999999999999" thickBot="1" x14ac:dyDescent="0.55000000000000004">
      <c r="B57" s="54" t="s">
        <v>26</v>
      </c>
      <c r="C57" s="268"/>
      <c r="D57" s="53">
        <f>D2</f>
        <v>4</v>
      </c>
      <c r="E57" s="86" t="str">
        <f>E2</f>
        <v>*</v>
      </c>
      <c r="F57" s="13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T57" s="3"/>
      <c r="U57" s="3"/>
      <c r="V57" s="3"/>
      <c r="W57" s="3"/>
      <c r="X57" s="3"/>
      <c r="Y57" s="3">
        <f>36-Y56</f>
        <v>0</v>
      </c>
      <c r="AE57" s="3"/>
      <c r="AO57" s="3"/>
      <c r="AP57" s="3"/>
      <c r="AQ57" s="2"/>
      <c r="AR57" s="3"/>
      <c r="AS57" s="72">
        <f t="shared" ref="AS57:AT57" si="45">COUNTIF(AS18:AS53,"&gt;""")</f>
        <v>0</v>
      </c>
      <c r="AT57" s="72">
        <f t="shared" si="45"/>
        <v>0</v>
      </c>
      <c r="AU57" s="72">
        <f>COUNTIF(AU18:AU53,"&gt;""")</f>
        <v>0</v>
      </c>
      <c r="AV57" s="2"/>
      <c r="AW57" s="2"/>
      <c r="AX57" s="2"/>
      <c r="AY57" s="2"/>
      <c r="AZ57" s="3"/>
      <c r="BA57" s="3"/>
    </row>
    <row r="58" spans="1:53" ht="20.399999999999999" thickBot="1" x14ac:dyDescent="0.55000000000000004">
      <c r="B58" s="54" t="s">
        <v>27</v>
      </c>
      <c r="C58" s="268"/>
      <c r="D58" s="324">
        <f>D3</f>
        <v>46132</v>
      </c>
      <c r="E58" s="325"/>
      <c r="F58" s="13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3"/>
      <c r="T58" s="3"/>
      <c r="U58" s="3"/>
      <c r="V58" s="3"/>
      <c r="W58" s="3"/>
      <c r="X58" s="3"/>
      <c r="Y58" s="3"/>
      <c r="AE58" s="3"/>
      <c r="AO58" s="3"/>
      <c r="AP58" s="3"/>
      <c r="AQ58" s="2"/>
      <c r="AR58" s="3"/>
      <c r="AS58" s="93">
        <f>COUNTIF(AS18:AS53,"1F")</f>
        <v>0</v>
      </c>
      <c r="AT58" s="93">
        <f t="shared" ref="AT58:AU58" si="46">COUNTIF(AT18:AT53,"1F")</f>
        <v>0</v>
      </c>
      <c r="AU58" s="93">
        <f t="shared" si="46"/>
        <v>0</v>
      </c>
      <c r="AV58" s="2"/>
      <c r="AW58" s="2"/>
      <c r="AX58" s="2"/>
      <c r="AY58" s="2"/>
      <c r="AZ58" s="3"/>
      <c r="BA58" s="3"/>
    </row>
    <row r="59" spans="1:53" ht="19.8" x14ac:dyDescent="0.5">
      <c r="B59" s="54"/>
      <c r="C59" s="268"/>
      <c r="D59" s="69"/>
      <c r="E59" s="69"/>
      <c r="F59" s="13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3"/>
      <c r="T59" s="3"/>
      <c r="U59" s="3"/>
      <c r="V59" s="3"/>
      <c r="W59" s="3"/>
      <c r="X59" s="3"/>
      <c r="Y59" s="3"/>
      <c r="AE59" s="3"/>
      <c r="AO59" s="3"/>
      <c r="AP59" s="3"/>
      <c r="AQ59" s="2"/>
      <c r="AR59" s="3"/>
      <c r="AS59" s="93">
        <f>COUNTIF(AS18:AS53,"2F")</f>
        <v>0</v>
      </c>
      <c r="AT59" s="93">
        <f t="shared" ref="AT59" si="47">COUNTIF(AT18:AT53,"2F")</f>
        <v>0</v>
      </c>
      <c r="AU59" s="93">
        <f>COUNTIF(AU18:AU53,"1S")</f>
        <v>0</v>
      </c>
      <c r="AV59" s="2"/>
      <c r="AW59" s="2"/>
      <c r="AX59" s="2"/>
      <c r="AY59" s="2"/>
      <c r="AZ59" s="3"/>
      <c r="BA59" s="3"/>
    </row>
    <row r="60" spans="1:53" ht="19.8" x14ac:dyDescent="0.5">
      <c r="B60" s="54"/>
      <c r="C60" s="268"/>
      <c r="D60" s="69"/>
      <c r="E60" s="69"/>
      <c r="F60" s="13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3"/>
      <c r="T60" s="3"/>
      <c r="U60" s="3"/>
      <c r="V60" s="3"/>
      <c r="W60" s="3"/>
      <c r="X60" s="3"/>
      <c r="Y60" s="3"/>
      <c r="AE60" s="3"/>
      <c r="AO60" s="3"/>
      <c r="AP60" s="3"/>
      <c r="AQ60" s="2"/>
      <c r="AR60" s="3"/>
      <c r="AS60" s="3"/>
      <c r="AT60" s="3"/>
      <c r="AU60" s="3"/>
      <c r="AV60" s="2"/>
      <c r="AW60" s="2"/>
      <c r="AX60" s="2"/>
      <c r="AY60" s="2"/>
      <c r="AZ60" s="3"/>
      <c r="BA60" s="3"/>
    </row>
    <row r="61" spans="1:53" x14ac:dyDescent="0.25">
      <c r="E61" s="13"/>
      <c r="F61" s="13"/>
      <c r="Z61" s="3"/>
      <c r="AE61" s="3"/>
      <c r="AO61" s="13"/>
      <c r="AP61" s="13"/>
    </row>
    <row r="62" spans="1:53" x14ac:dyDescent="0.25">
      <c r="D62" s="4" t="s">
        <v>54</v>
      </c>
      <c r="E62" s="4" t="s">
        <v>55</v>
      </c>
      <c r="F62" s="4" t="s">
        <v>56</v>
      </c>
      <c r="G62" s="3" t="s">
        <v>109</v>
      </c>
      <c r="H62" s="4" t="s">
        <v>58</v>
      </c>
      <c r="I62" s="4" t="s">
        <v>59</v>
      </c>
      <c r="J62" s="4" t="s">
        <v>110</v>
      </c>
      <c r="K62" s="4" t="s">
        <v>111</v>
      </c>
      <c r="L62" s="4" t="s">
        <v>112</v>
      </c>
      <c r="M62" s="4" t="s">
        <v>113</v>
      </c>
      <c r="AE62" s="3"/>
      <c r="AJ62" s="4" t="s">
        <v>114</v>
      </c>
      <c r="AK62" s="4" t="s">
        <v>114</v>
      </c>
      <c r="AL62" s="4" t="s">
        <v>114</v>
      </c>
      <c r="AO62" s="4" t="s">
        <v>115</v>
      </c>
      <c r="AQ62" s="4"/>
    </row>
    <row r="63" spans="1:53" x14ac:dyDescent="0.25">
      <c r="D63" s="10" t="e">
        <f t="shared" ref="D63:I63" si="48">S55</f>
        <v>#DIV/0!</v>
      </c>
      <c r="E63" s="10" t="e">
        <f t="shared" si="48"/>
        <v>#DIV/0!</v>
      </c>
      <c r="F63" s="10" t="e">
        <f t="shared" si="48"/>
        <v>#DIV/0!</v>
      </c>
      <c r="G63" s="10" t="e">
        <f t="shared" si="48"/>
        <v>#DIV/0!</v>
      </c>
      <c r="H63" s="10" t="e">
        <f t="shared" si="48"/>
        <v>#DIV/0!</v>
      </c>
      <c r="I63" s="10" t="e">
        <f t="shared" si="48"/>
        <v>#DIV/0!</v>
      </c>
      <c r="J63" s="10" t="str">
        <f>$AK$54</f>
        <v/>
      </c>
      <c r="K63" s="14">
        <f>$AO$54</f>
        <v>0</v>
      </c>
      <c r="L63" s="10">
        <f>$AP$54</f>
        <v>0</v>
      </c>
      <c r="M63" s="10">
        <f>$AQ$54</f>
        <v>1</v>
      </c>
      <c r="N63" s="10"/>
      <c r="O63" s="10"/>
      <c r="P63" s="10"/>
      <c r="Q63" s="10"/>
      <c r="R63" s="10"/>
      <c r="AJ63" s="10" t="str">
        <f>$AV$54</f>
        <v/>
      </c>
      <c r="AK63" s="10" t="str">
        <f>$AV$54</f>
        <v/>
      </c>
      <c r="AL63" s="10" t="str">
        <f>$AV$54</f>
        <v/>
      </c>
      <c r="AM63" s="10"/>
      <c r="AN63" s="10"/>
      <c r="AO63" s="10" t="str">
        <f>$AY$54</f>
        <v/>
      </c>
      <c r="AQ63" s="13"/>
    </row>
    <row r="64" spans="1:53" x14ac:dyDescent="0.25">
      <c r="E64" s="13"/>
      <c r="F64" s="13"/>
      <c r="AO64" s="13"/>
      <c r="AP64" s="13"/>
    </row>
    <row r="65" spans="1:43" x14ac:dyDescent="0.25">
      <c r="E65" s="13"/>
      <c r="F65" s="13"/>
      <c r="AO65" s="13"/>
      <c r="AP65" s="13"/>
    </row>
    <row r="66" spans="1:43" x14ac:dyDescent="0.25">
      <c r="B66" s="5"/>
      <c r="D66" s="4" t="str">
        <f>IF($E$7="ja","A",IF($E$7="nee",1))</f>
        <v>A</v>
      </c>
      <c r="E66" s="4" t="str">
        <f>IF($E$7="ja","B",IF($E$7="nee",2))</f>
        <v>B</v>
      </c>
      <c r="F66" s="4" t="str">
        <f>IF($E$7="ja","C",IF($E$7="nee",3))</f>
        <v>C</v>
      </c>
      <c r="G66" s="4" t="str">
        <f>IF($E$7="ja","D",IF($E$7="nee",4))</f>
        <v>D</v>
      </c>
      <c r="H66" s="4" t="str">
        <f>IF($E$7="ja","E",IF($E$7="nee",5))</f>
        <v>E</v>
      </c>
    </row>
    <row r="67" spans="1:43" s="4" customFormat="1" x14ac:dyDescent="0.25">
      <c r="A67"/>
      <c r="B67" s="5" t="s">
        <v>116</v>
      </c>
      <c r="C67" s="94"/>
      <c r="D67" s="10">
        <f>IF($E$7="ja",0.25,IF($E$7="nee",0.2))</f>
        <v>0.25</v>
      </c>
      <c r="E67" s="10">
        <f>IF($E$7="ja",0.25,IF($E$7="nee",0.2))</f>
        <v>0.25</v>
      </c>
      <c r="F67" s="10">
        <f>IF($E$7="ja",0.25,IF($E$7="nee",0.2))</f>
        <v>0.25</v>
      </c>
      <c r="G67" s="10">
        <f>IF($E$7="ja",0.15,IF($E$7="nee",0.2))</f>
        <v>0.15</v>
      </c>
      <c r="H67" s="10">
        <f>IF($E$7="ja",0.1,IF($E$7="nee",0.2))</f>
        <v>0.1</v>
      </c>
      <c r="AO67"/>
      <c r="AP67"/>
      <c r="AQ67"/>
    </row>
    <row r="68" spans="1:43" s="4" customFormat="1" x14ac:dyDescent="0.25">
      <c r="A68"/>
      <c r="B68" s="5"/>
      <c r="C68" s="94"/>
      <c r="D68" s="4">
        <f>COUNTIF($D$18:$D$53,"A")</f>
        <v>0</v>
      </c>
      <c r="E68" s="4">
        <f>COUNTIF($D$18:$D$53,"B")</f>
        <v>0</v>
      </c>
      <c r="F68" s="4">
        <f>COUNTIF($D$18:$D$53,"C")</f>
        <v>0</v>
      </c>
      <c r="G68" s="4">
        <f>COUNTIF($D$18:$D$53,"D")</f>
        <v>0</v>
      </c>
      <c r="H68" s="4">
        <f>COUNTIF($D$18:$D$53,"E")</f>
        <v>0</v>
      </c>
      <c r="AO68"/>
      <c r="AP68"/>
      <c r="AQ68"/>
    </row>
    <row r="69" spans="1:43" s="4" customFormat="1" x14ac:dyDescent="0.25">
      <c r="A69"/>
      <c r="B69" s="5"/>
      <c r="C69" s="94"/>
      <c r="D69" s="4">
        <f>COUNTIF($D$18:$D$53,1)</f>
        <v>0</v>
      </c>
      <c r="E69" s="4">
        <f>COUNTIF($D$18:$D$53,2)</f>
        <v>0</v>
      </c>
      <c r="F69" s="4">
        <f>COUNTIF($D$18:$D$53,3)</f>
        <v>0</v>
      </c>
      <c r="G69" s="4">
        <f>COUNTIF($D$18:$D$53,4)</f>
        <v>0</v>
      </c>
      <c r="H69" s="4">
        <f>COUNTIF($D$18:$D$53,5)</f>
        <v>0</v>
      </c>
      <c r="AO69"/>
      <c r="AP69"/>
      <c r="AQ69"/>
    </row>
    <row r="70" spans="1:43" s="4" customFormat="1" x14ac:dyDescent="0.25">
      <c r="A70"/>
      <c r="B70" s="5" t="s">
        <v>117</v>
      </c>
      <c r="C70" s="94"/>
      <c r="D70" s="10">
        <f>D68/$B$54</f>
        <v>0</v>
      </c>
      <c r="E70" s="10">
        <f>E68/$B$54</f>
        <v>0</v>
      </c>
      <c r="F70" s="10">
        <f>F68/$B$54</f>
        <v>0</v>
      </c>
      <c r="G70" s="10">
        <f>G68/$B$54</f>
        <v>0</v>
      </c>
      <c r="H70" s="10">
        <f>H68/$B$54</f>
        <v>0</v>
      </c>
      <c r="AO70"/>
      <c r="AP70"/>
      <c r="AQ70"/>
    </row>
    <row r="71" spans="1:43" s="4" customFormat="1" x14ac:dyDescent="0.25">
      <c r="A71"/>
      <c r="B71" s="5" t="s">
        <v>118</v>
      </c>
      <c r="C71" s="94"/>
      <c r="D71" s="10" t="e">
        <f>Z56</f>
        <v>#DIV/0!</v>
      </c>
      <c r="E71" s="10" t="e">
        <f>AA56</f>
        <v>#DIV/0!</v>
      </c>
      <c r="F71" s="10" t="e">
        <f>AB56</f>
        <v>#DIV/0!</v>
      </c>
      <c r="G71" s="10" t="e">
        <f>AC56</f>
        <v>#DIV/0!</v>
      </c>
      <c r="H71" s="10" t="e">
        <f>AD56</f>
        <v>#DIV/0!</v>
      </c>
      <c r="AO71"/>
      <c r="AP71"/>
      <c r="AQ71"/>
    </row>
    <row r="72" spans="1:43" s="4" customFormat="1" x14ac:dyDescent="0.25">
      <c r="A72"/>
      <c r="B72" s="5" t="s">
        <v>119</v>
      </c>
      <c r="C72" s="94"/>
      <c r="D72" s="10">
        <f>D69/$B$54</f>
        <v>0</v>
      </c>
      <c r="E72" s="10">
        <f>E69/$B$54</f>
        <v>0</v>
      </c>
      <c r="F72" s="10">
        <f>F69/$B$54</f>
        <v>0</v>
      </c>
      <c r="G72" s="10">
        <f>G69/$B$54</f>
        <v>0</v>
      </c>
      <c r="H72" s="10">
        <f>H69/$B$54</f>
        <v>0</v>
      </c>
      <c r="AO72"/>
      <c r="AP72"/>
      <c r="AQ72"/>
    </row>
    <row r="73" spans="1:43" s="4" customFormat="1" x14ac:dyDescent="0.25">
      <c r="A73"/>
      <c r="B73" s="5" t="s">
        <v>120</v>
      </c>
      <c r="C73" s="94"/>
      <c r="D73" s="10" t="e">
        <f>AE56</f>
        <v>#DIV/0!</v>
      </c>
      <c r="E73" s="10" t="e">
        <f>AF56</f>
        <v>#DIV/0!</v>
      </c>
      <c r="F73" s="10" t="e">
        <f>AG56</f>
        <v>#DIV/0!</v>
      </c>
      <c r="G73" s="10" t="e">
        <f>AH56</f>
        <v>#DIV/0!</v>
      </c>
      <c r="H73" s="10" t="e">
        <f>AI56</f>
        <v>#DIV/0!</v>
      </c>
      <c r="AO73"/>
      <c r="AP73"/>
      <c r="AQ73"/>
    </row>
    <row r="74" spans="1:43" s="4" customFormat="1" x14ac:dyDescent="0.25">
      <c r="A74"/>
      <c r="B74" s="5" t="s">
        <v>121</v>
      </c>
      <c r="C74" s="94"/>
      <c r="D74" s="10">
        <f>IF($E$7="ja",D70,IF($E7="nee",D72))</f>
        <v>0</v>
      </c>
      <c r="E74" s="10">
        <f>IF($E$7="ja",E70,IF($E7="nee",E72))</f>
        <v>0</v>
      </c>
      <c r="F74" s="10">
        <f>IF($E$7="ja",F70,IF($E7="nee",F72))</f>
        <v>0</v>
      </c>
      <c r="G74" s="10">
        <f>IF($E$7="ja",G70,IF($E7="nee",G72))</f>
        <v>0</v>
      </c>
      <c r="H74" s="10">
        <f>IF($E$7="ja",H70,IF($E7="nee",H72))</f>
        <v>0</v>
      </c>
      <c r="AO74"/>
      <c r="AP74"/>
      <c r="AQ74"/>
    </row>
    <row r="75" spans="1:43" s="4" customFormat="1" x14ac:dyDescent="0.25">
      <c r="A75"/>
      <c r="B75" s="5" t="s">
        <v>122</v>
      </c>
      <c r="C75" s="94"/>
      <c r="D75" s="10" t="e">
        <f>IF($E$7="ja",D71,IF($E$7="nee",D73))</f>
        <v>#DIV/0!</v>
      </c>
      <c r="E75" s="10" t="e">
        <f>IF($E$7="ja",E71,IF($E$7="nee",E73))</f>
        <v>#DIV/0!</v>
      </c>
      <c r="F75" s="10" t="e">
        <f>IF($E$7="ja",F71,IF($E$7="nee",F73))</f>
        <v>#DIV/0!</v>
      </c>
      <c r="G75" s="10" t="e">
        <f>IF($E$7="ja",G71,IF($E$7="nee",G73))</f>
        <v>#DIV/0!</v>
      </c>
      <c r="H75" s="10" t="e">
        <f>IF($E$7="ja",H71,IF($E$7="nee",H73))</f>
        <v>#DIV/0!</v>
      </c>
      <c r="AO75"/>
      <c r="AP75"/>
      <c r="AQ75"/>
    </row>
  </sheetData>
  <sheetProtection sheet="1" objects="1" scenarios="1"/>
  <mergeCells count="14">
    <mergeCell ref="B8:D8"/>
    <mergeCell ref="D3:E3"/>
    <mergeCell ref="B5:AY5"/>
    <mergeCell ref="B7:D7"/>
    <mergeCell ref="D58:E58"/>
    <mergeCell ref="L10:M10"/>
    <mergeCell ref="D54:G54"/>
    <mergeCell ref="L55:M55"/>
    <mergeCell ref="H10:I10"/>
    <mergeCell ref="J10:K10"/>
    <mergeCell ref="H55:I55"/>
    <mergeCell ref="J55:K55"/>
    <mergeCell ref="AS10:AU10"/>
    <mergeCell ref="C11:C13"/>
  </mergeCells>
  <phoneticPr fontId="24" type="noConversion"/>
  <conditionalFormatting sqref="B18:D53">
    <cfRule type="cellIs" dxfId="1347" priority="197" stopIfTrue="1" operator="equal">
      <formula>""</formula>
    </cfRule>
  </conditionalFormatting>
  <conditionalFormatting sqref="E7:E8 D9">
    <cfRule type="cellIs" dxfId="1346" priority="225" stopIfTrue="1" operator="equal">
      <formula>"ja"</formula>
    </cfRule>
    <cfRule type="cellIs" dxfId="1345" priority="226" stopIfTrue="1" operator="equal">
      <formula>"nee"</formula>
    </cfRule>
  </conditionalFormatting>
  <conditionalFormatting sqref="E18:E53">
    <cfRule type="cellIs" dxfId="1344" priority="247" stopIfTrue="1" operator="equal">
      <formula>""</formula>
    </cfRule>
  </conditionalFormatting>
  <conditionalFormatting sqref="E18:F53">
    <cfRule type="cellIs" dxfId="1343" priority="244" stopIfTrue="1" operator="equal">
      <formula>"x"</formula>
    </cfRule>
  </conditionalFormatting>
  <conditionalFormatting sqref="F18:F53">
    <cfRule type="cellIs" dxfId="1342" priority="245" stopIfTrue="1" operator="equal">
      <formula>""</formula>
    </cfRule>
  </conditionalFormatting>
  <conditionalFormatting sqref="G11:G13">
    <cfRule type="expression" dxfId="1341" priority="29" stopIfTrue="1">
      <formula>$J$3="ja"</formula>
    </cfRule>
    <cfRule type="expression" dxfId="1340" priority="30" stopIfTrue="1">
      <formula>$L$3="ja"</formula>
    </cfRule>
  </conditionalFormatting>
  <conditionalFormatting sqref="G18:G53">
    <cfRule type="cellIs" dxfId="1339" priority="143" stopIfTrue="1" operator="greaterThan">
      <formula>""</formula>
    </cfRule>
    <cfRule type="cellIs" dxfId="1338" priority="142" stopIfTrue="1" operator="equal">
      <formula>""</formula>
    </cfRule>
  </conditionalFormatting>
  <conditionalFormatting sqref="H11:H13">
    <cfRule type="expression" dxfId="1337" priority="27">
      <formula>$K$2="ja"</formula>
    </cfRule>
    <cfRule type="expression" dxfId="1336" priority="31" stopIfTrue="1">
      <formula>$J$2="ja"</formula>
    </cfRule>
    <cfRule type="expression" dxfId="1335" priority="32" stopIfTrue="1">
      <formula>$L$2="ja"</formula>
    </cfRule>
  </conditionalFormatting>
  <conditionalFormatting sqref="H18:M53">
    <cfRule type="cellIs" dxfId="1334" priority="218" stopIfTrue="1" operator="notEqual">
      <formula>$D18</formula>
    </cfRule>
    <cfRule type="cellIs" dxfId="1333" priority="217" stopIfTrue="1" operator="lessThanOrEqual">
      <formula>$D18</formula>
    </cfRule>
    <cfRule type="cellIs" dxfId="1332" priority="216" stopIfTrue="1" operator="equal">
      <formula>0</formula>
    </cfRule>
  </conditionalFormatting>
  <conditionalFormatting sqref="I11:I13">
    <cfRule type="expression" dxfId="1331" priority="33" stopIfTrue="1">
      <formula>$J$3="ja"</formula>
    </cfRule>
  </conditionalFormatting>
  <conditionalFormatting sqref="I11:J13">
    <cfRule type="expression" dxfId="1330" priority="25">
      <formula>$M$2="ja"</formula>
    </cfRule>
  </conditionalFormatting>
  <conditionalFormatting sqref="I11:K13">
    <cfRule type="expression" dxfId="1329" priority="24">
      <formula>$L$3="ja"</formula>
    </cfRule>
  </conditionalFormatting>
  <conditionalFormatting sqref="J11:J13">
    <cfRule type="expression" dxfId="1328" priority="26">
      <formula>$K$2="ja"</formula>
    </cfRule>
    <cfRule type="expression" dxfId="1327" priority="28">
      <formula>$L$2="ja"</formula>
    </cfRule>
  </conditionalFormatting>
  <conditionalFormatting sqref="J11:R13">
    <cfRule type="expression" dxfId="1326" priority="20">
      <formula>$J$3="ja"</formula>
    </cfRule>
  </conditionalFormatting>
  <conditionalFormatting sqref="L11:R13">
    <cfRule type="expression" dxfId="1325" priority="19">
      <formula>$K$2="ja"</formula>
    </cfRule>
    <cfRule type="expression" dxfId="1324" priority="21" stopIfTrue="1">
      <formula>$L$2="ja"</formula>
    </cfRule>
    <cfRule type="expression" dxfId="1323" priority="22" stopIfTrue="1">
      <formula>$M$2="ja"</formula>
    </cfRule>
    <cfRule type="expression" dxfId="1322" priority="23" stopIfTrue="1">
      <formula>$S$2="ja"</formula>
    </cfRule>
  </conditionalFormatting>
  <conditionalFormatting sqref="AJ18:AJ53">
    <cfRule type="cellIs" dxfId="1321" priority="241" stopIfTrue="1" operator="notEqual">
      <formula>""</formula>
    </cfRule>
  </conditionalFormatting>
  <conditionalFormatting sqref="AL11:AL13">
    <cfRule type="cellIs" dxfId="1318" priority="16" stopIfTrue="1" operator="equal">
      <formula>1</formula>
    </cfRule>
    <cfRule type="cellIs" dxfId="1317" priority="17" stopIfTrue="1" operator="lessThan">
      <formula>1</formula>
    </cfRule>
  </conditionalFormatting>
  <conditionalFormatting sqref="AL18:AL53">
    <cfRule type="expression" dxfId="1316" priority="35">
      <formula>$G18=""</formula>
    </cfRule>
    <cfRule type="expression" dxfId="1315" priority="36">
      <formula>$AM18=""</formula>
    </cfRule>
    <cfRule type="expression" dxfId="1314" priority="37">
      <formula>$AM18&lt;$AR18</formula>
    </cfRule>
    <cfRule type="expression" dxfId="1313" priority="38">
      <formula>$AM18&gt;=$AR18</formula>
    </cfRule>
  </conditionalFormatting>
  <conditionalFormatting sqref="AL18:AL54">
    <cfRule type="expression" dxfId="1312" priority="34">
      <formula>$B18&gt;0</formula>
    </cfRule>
  </conditionalFormatting>
  <conditionalFormatting sqref="AM18:AN53">
    <cfRule type="expression" dxfId="1311" priority="147" stopIfTrue="1">
      <formula>$L$3="ja"</formula>
    </cfRule>
  </conditionalFormatting>
  <conditionalFormatting sqref="AO18:AO53">
    <cfRule type="cellIs" dxfId="1310" priority="252" stopIfTrue="1" operator="equal">
      <formula>1</formula>
    </cfRule>
    <cfRule type="cellIs" dxfId="1309" priority="253" stopIfTrue="1" operator="equal">
      <formula>""</formula>
    </cfRule>
  </conditionalFormatting>
  <conditionalFormatting sqref="AP18:AP53">
    <cfRule type="cellIs" dxfId="1308" priority="256" stopIfTrue="1" operator="equal">
      <formula>""</formula>
    </cfRule>
    <cfRule type="cellIs" dxfId="1307" priority="255" stopIfTrue="1" operator="equal">
      <formula>1</formula>
    </cfRule>
  </conditionalFormatting>
  <conditionalFormatting sqref="AQ18:AQ53">
    <cfRule type="expression" dxfId="1306" priority="63" stopIfTrue="1">
      <formula>$B18&gt;0</formula>
    </cfRule>
    <cfRule type="cellIs" dxfId="1305" priority="64" stopIfTrue="1" operator="equal">
      <formula>""</formula>
    </cfRule>
    <cfRule type="cellIs" dxfId="1304" priority="62" stopIfTrue="1" operator="equal">
      <formula>"x"</formula>
    </cfRule>
  </conditionalFormatting>
  <conditionalFormatting sqref="AR18:AR54">
    <cfRule type="expression" dxfId="1303" priority="61" stopIfTrue="1">
      <formula>$L$3="ja"</formula>
    </cfRule>
  </conditionalFormatting>
  <conditionalFormatting sqref="AR54">
    <cfRule type="expression" dxfId="1302" priority="60" stopIfTrue="1">
      <formula>$J$3="ja"</formula>
    </cfRule>
  </conditionalFormatting>
  <conditionalFormatting sqref="AS11:AS13">
    <cfRule type="expression" dxfId="1301" priority="12" stopIfTrue="1">
      <formula>$J$3="ja"</formula>
    </cfRule>
  </conditionalFormatting>
  <conditionalFormatting sqref="AS11:AT13">
    <cfRule type="expression" dxfId="1300" priority="15">
      <formula>$L$3="ja"</formula>
    </cfRule>
    <cfRule type="expression" dxfId="1299" priority="14">
      <formula>$M$2="ja"</formula>
    </cfRule>
  </conditionalFormatting>
  <conditionalFormatting sqref="AS18:AT53">
    <cfRule type="cellIs" dxfId="1298" priority="45" operator="equal">
      <formula>"2F"</formula>
    </cfRule>
  </conditionalFormatting>
  <conditionalFormatting sqref="AS18:AU53">
    <cfRule type="expression" dxfId="1297" priority="49" stopIfTrue="1">
      <formula>$L$3="ja"</formula>
    </cfRule>
    <cfRule type="cellIs" dxfId="1296" priority="48" operator="equal">
      <formula>"1F"</formula>
    </cfRule>
    <cfRule type="cellIs" dxfId="1295" priority="47" operator="equal">
      <formula>"&lt;1F"</formula>
    </cfRule>
  </conditionalFormatting>
  <conditionalFormatting sqref="AS54:AU54">
    <cfRule type="expression" dxfId="1294" priority="57" stopIfTrue="1">
      <formula>$L$3="ja"</formula>
    </cfRule>
  </conditionalFormatting>
  <conditionalFormatting sqref="AS54:AY54">
    <cfRule type="expression" dxfId="1293" priority="58" stopIfTrue="1">
      <formula>$J$3="ja"</formula>
    </cfRule>
  </conditionalFormatting>
  <conditionalFormatting sqref="AT11:AT13">
    <cfRule type="expression" dxfId="1292" priority="13">
      <formula>$L$2="ja"</formula>
    </cfRule>
  </conditionalFormatting>
  <conditionalFormatting sqref="AT11:AU13">
    <cfRule type="expression" dxfId="1291" priority="7">
      <formula>$K$2="ja"</formula>
    </cfRule>
  </conditionalFormatting>
  <conditionalFormatting sqref="AT11:AV13">
    <cfRule type="expression" dxfId="1290" priority="8">
      <formula>$J$3="ja"</formula>
    </cfRule>
  </conditionalFormatting>
  <conditionalFormatting sqref="AU11:AU13">
    <cfRule type="expression" dxfId="1289" priority="11" stopIfTrue="1">
      <formula>$S$2="ja"</formula>
    </cfRule>
    <cfRule type="expression" dxfId="1288" priority="10" stopIfTrue="1">
      <formula>$M$2="ja"</formula>
    </cfRule>
    <cfRule type="expression" dxfId="1287" priority="9" stopIfTrue="1">
      <formula>$L$2="ja"</formula>
    </cfRule>
  </conditionalFormatting>
  <conditionalFormatting sqref="AU18:AU53">
    <cfRule type="cellIs" dxfId="1286" priority="46" operator="equal">
      <formula>"1S"</formula>
    </cfRule>
  </conditionalFormatting>
  <conditionalFormatting sqref="AV11:AV13 AY11:AY13">
    <cfRule type="expression" dxfId="1285" priority="18" stopIfTrue="1">
      <formula>$L$3="ja"</formula>
    </cfRule>
  </conditionalFormatting>
  <conditionalFormatting sqref="AV18:AV53">
    <cfRule type="expression" dxfId="1284" priority="55">
      <formula>$AW18&gt;=$AR18</formula>
    </cfRule>
    <cfRule type="expression" dxfId="1283" priority="54">
      <formula>$AW18&lt;$AR18</formula>
    </cfRule>
    <cfRule type="expression" dxfId="1282" priority="53">
      <formula>$AW18=""</formula>
    </cfRule>
  </conditionalFormatting>
  <conditionalFormatting sqref="AV54:AY54">
    <cfRule type="expression" dxfId="1281" priority="59" stopIfTrue="1">
      <formula>$L$3="ja"</formula>
    </cfRule>
  </conditionalFormatting>
  <conditionalFormatting sqref="AW18:AX53">
    <cfRule type="expression" dxfId="1280" priority="56" stopIfTrue="1">
      <formula>$L$3="ja"</formula>
    </cfRule>
  </conditionalFormatting>
  <conditionalFormatting sqref="AY18:AY53">
    <cfRule type="expression" dxfId="1279" priority="52">
      <formula>$AZ18&gt;=$AW18</formula>
    </cfRule>
    <cfRule type="expression" dxfId="1278" priority="51">
      <formula>$AZ18&lt;$AW18</formula>
    </cfRule>
    <cfRule type="expression" dxfId="1277" priority="50">
      <formula>$AZ18=""</formula>
    </cfRule>
  </conditionalFormatting>
  <conditionalFormatting sqref="AZ18:BA53">
    <cfRule type="expression" dxfId="1276" priority="179" stopIfTrue="1">
      <formula>$L$3="ja"</formula>
    </cfRule>
  </conditionalFormatting>
  <conditionalFormatting sqref="BA54">
    <cfRule type="expression" dxfId="1275" priority="176" stopIfTrue="1">
      <formula>$J$3="ja"</formula>
    </cfRule>
    <cfRule type="expression" dxfId="1274" priority="177" stopIfTrue="1">
      <formula>$L$3="ja"</formula>
    </cfRule>
  </conditionalFormatting>
  <conditionalFormatting sqref="AK18:AK53">
    <cfRule type="expression" dxfId="93" priority="1" stopIfTrue="1">
      <formula>$AK18=1</formula>
    </cfRule>
    <cfRule type="expression" dxfId="94" priority="6" stopIfTrue="1">
      <formula>$AK18&lt;$AK$54</formula>
    </cfRule>
  </conditionalFormatting>
  <conditionalFormatting sqref="AK11:AK13">
    <cfRule type="cellIs" dxfId="92" priority="3" stopIfTrue="1" operator="equal">
      <formula>1</formula>
    </cfRule>
    <cfRule type="cellIs" dxfId="91" priority="4" stopIfTrue="1" operator="lessThan">
      <formula>1</formula>
    </cfRule>
  </conditionalFormatting>
  <conditionalFormatting sqref="AK18:AK53">
    <cfRule type="expression" dxfId="90" priority="5">
      <formula>$AK18&gt;=$AK$54</formula>
    </cfRule>
  </conditionalFormatting>
  <conditionalFormatting sqref="AK18:AK53">
    <cfRule type="cellIs" dxfId="89" priority="2" operator="equal">
      <formula>""</formula>
    </cfRule>
  </conditionalFormatting>
  <dataValidations count="5">
    <dataValidation type="list" allowBlank="1" showInputMessage="1" showErrorMessage="1" sqref="E7" xr:uid="{C9BCED20-A552-4973-A119-C9142D084A3F}">
      <formula1>"ja,nee,"</formula1>
    </dataValidation>
    <dataValidation type="list" allowBlank="1" showInputMessage="1" showErrorMessage="1" sqref="D2" xr:uid="{7CC0CF8B-B094-4A3A-9E6C-97C25A936B58}">
      <formula1>"3,4,5,6,7,8,"</formula1>
    </dataValidation>
    <dataValidation type="list" allowBlank="1" showInputMessage="1" showErrorMessage="1" sqref="E2" xr:uid="{13BA2EB0-B332-4F4B-AB09-884461952109}">
      <formula1>"*,--,A,B,C,D,E,F,G,H,I,J,"</formula1>
    </dataValidation>
    <dataValidation type="list" allowBlank="1" showInputMessage="1" showErrorMessage="1" sqref="AY18:AY53 AV18:AV53" xr:uid="{1B6BB52F-1EE3-4E9F-AE80-F8131C433DFE}">
      <formula1>"PRO,LWOO,BBL,BBL/Kader,Kader,Kader/TL,TL,TL/Havo,Havo,Havo/Vwo,Vwo,"</formula1>
    </dataValidation>
    <dataValidation type="list" allowBlank="1" showInputMessage="1" showErrorMessage="1" sqref="G18:G53" xr:uid="{BD716402-3C47-4B52-A5EB-686C2CA90374}">
      <formula1>"PRO,PRO/BBL,BBL,BBL/Kader,Kader,Kader/TL,TL,TL/Havo,Havo,Havo/Vwo,Vwo,"</formula1>
    </dataValidation>
  </dataValidations>
  <pageMargins left="0.89" right="0.28000000000000003" top="0.57999999999999996" bottom="0.22" header="0.13" footer="0.14000000000000001"/>
  <pageSetup paperSize="9" scale="56" orientation="landscape" r:id="rId1"/>
  <headerFooter alignWithMargins="0">
    <oddFooter>&amp;L&amp;8© Meesterwerk</oddFooter>
  </headerFooter>
  <colBreaks count="1" manualBreakCount="1">
    <brk id="51" min="1" max="55" man="1"/>
  </colBreaks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E5A4A-6051-46A8-9CB2-770017FBDF1E}">
  <sheetPr codeName="Blad15">
    <tabColor rgb="FFCC00FF"/>
  </sheetPr>
  <dimension ref="A1:BB75"/>
  <sheetViews>
    <sheetView showGridLines="0" showRowColHeaders="0" zoomScale="85" zoomScaleNormal="85" workbookViewId="0">
      <selection activeCell="K31" sqref="K31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RowHeight="13.2" x14ac:dyDescent="0.25"/>
  <cols>
    <col min="1" max="1" width="3.6640625" customWidth="1"/>
    <col min="2" max="2" width="20.6640625" customWidth="1"/>
    <col min="3" max="3" width="10.6640625" style="94" customWidth="1"/>
    <col min="4" max="4" width="10.6640625" style="4" customWidth="1"/>
    <col min="5" max="6" width="10.6640625" customWidth="1"/>
    <col min="7" max="13" width="10.6640625" style="4" customWidth="1"/>
    <col min="14" max="19" width="10.5546875" style="4" hidden="1" customWidth="1"/>
    <col min="20" max="36" width="9.33203125" style="4" hidden="1" customWidth="1"/>
    <col min="37" max="38" width="10.6640625" style="4" customWidth="1"/>
    <col min="39" max="40" width="11.33203125" style="4" hidden="1" customWidth="1"/>
    <col min="41" max="43" width="10.6640625" customWidth="1"/>
    <col min="44" max="44" width="9.33203125" style="4" hidden="1" customWidth="1"/>
    <col min="45" max="47" width="9.33203125" style="4" customWidth="1"/>
    <col min="48" max="48" width="10.6640625" style="4" customWidth="1"/>
    <col min="49" max="50" width="9.33203125" style="4" hidden="1" customWidth="1"/>
    <col min="51" max="51" width="10.6640625" style="4" customWidth="1"/>
    <col min="52" max="53" width="9.33203125" style="4" hidden="1" customWidth="1"/>
    <col min="54" max="54" width="9.5546875" hidden="1" customWidth="1"/>
  </cols>
  <sheetData>
    <row r="1" spans="1:53" ht="13.8" thickBot="1" x14ac:dyDescent="0.3"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</row>
    <row r="2" spans="1:53" ht="20.399999999999999" thickBot="1" x14ac:dyDescent="0.55000000000000004">
      <c r="A2" s="52"/>
      <c r="B2" s="54" t="s">
        <v>26</v>
      </c>
      <c r="C2" s="268"/>
      <c r="D2" s="53">
        <v>4</v>
      </c>
      <c r="E2" s="71"/>
      <c r="F2" s="13"/>
      <c r="G2" s="167"/>
      <c r="H2" s="167"/>
      <c r="J2" s="72" t="b">
        <f>IF($D$2=3,"ja",IF($D$2="3A","ja",IF($D$2="3B","ja",IF($D$2="3C","ja"))))</f>
        <v>0</v>
      </c>
      <c r="K2" s="72" t="b">
        <f>IF($D$2=5,"ja",IF($D$2="5A","ja",IF($D$2="5B","ja",IF($D$2="5C","ja"))))</f>
        <v>0</v>
      </c>
      <c r="L2" s="72" t="str">
        <f>IF($D$2=4,"ja",IF($D$2="4A","ja",IF($D$2="4B","ja",IF($D$2="4C","ja"))))</f>
        <v>ja</v>
      </c>
      <c r="M2" s="72" t="b">
        <f>IF($D$2=6,"ja",IF($D$2="6A","ja",IF($D$2="6B","ja",IF($D$2="6C","ja"))))</f>
        <v>0</v>
      </c>
      <c r="N2" s="72"/>
      <c r="O2" s="72"/>
      <c r="P2" s="72"/>
      <c r="Q2" s="72"/>
      <c r="R2" s="72"/>
      <c r="S2" s="70" t="b">
        <f>IF($D$2=8,"ja",IF($D$2="8A","ja",IF($D$2="8B","ja",IF($D$2="8C","ja"))))</f>
        <v>0</v>
      </c>
      <c r="T2" s="70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70"/>
      <c r="AM2" s="3"/>
      <c r="AN2" s="3"/>
    </row>
    <row r="3" spans="1:53" ht="20.399999999999999" thickBot="1" x14ac:dyDescent="0.55000000000000004">
      <c r="A3" s="52"/>
      <c r="B3" s="54" t="s">
        <v>27</v>
      </c>
      <c r="C3" s="268"/>
      <c r="D3" s="324">
        <v>46031</v>
      </c>
      <c r="E3" s="325"/>
      <c r="F3" s="13"/>
      <c r="G3" s="168"/>
      <c r="H3" s="168"/>
      <c r="I3" s="3"/>
      <c r="J3" s="72" t="b">
        <f>IF($D$2=7,"ja",IF($D$2="7A","ja",IF($D$2="7B","ja",IF($D$2="7C","ja"))))</f>
        <v>0</v>
      </c>
      <c r="K3" s="72"/>
      <c r="L3" s="72" t="b">
        <f>IF($D$2=8,"ja",IF($D$2="8A","ja",IF($D$2="8B","ja",IF($D$2="8C","ja"))))</f>
        <v>0</v>
      </c>
      <c r="M3" s="72"/>
      <c r="N3" s="72"/>
      <c r="O3" s="72"/>
      <c r="P3" s="72"/>
      <c r="Q3" s="72"/>
      <c r="R3" s="72"/>
      <c r="S3" s="70"/>
      <c r="T3" s="70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70"/>
      <c r="AM3" s="3"/>
      <c r="AN3" s="3"/>
    </row>
    <row r="4" spans="1:53" ht="19.8" x14ac:dyDescent="0.45">
      <c r="B4" s="1"/>
      <c r="C4" s="269"/>
      <c r="D4" s="51"/>
      <c r="E4" s="51"/>
      <c r="F4" s="1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70"/>
      <c r="AM4" s="3"/>
      <c r="AN4" s="3"/>
    </row>
    <row r="5" spans="1:53" s="94" customFormat="1" ht="20.100000000000001" customHeight="1" x14ac:dyDescent="0.25">
      <c r="B5" s="330" t="s">
        <v>28</v>
      </c>
      <c r="C5" s="331"/>
      <c r="D5" s="331"/>
      <c r="E5" s="331"/>
      <c r="F5" s="331"/>
      <c r="G5" s="331"/>
      <c r="H5" s="331"/>
      <c r="I5" s="331"/>
      <c r="J5" s="331"/>
      <c r="K5" s="331"/>
      <c r="L5" s="331"/>
      <c r="M5" s="331"/>
      <c r="N5" s="331"/>
      <c r="O5" s="331"/>
      <c r="P5" s="331"/>
      <c r="Q5" s="331"/>
      <c r="R5" s="331"/>
      <c r="S5" s="331"/>
      <c r="T5" s="331"/>
      <c r="U5" s="331"/>
      <c r="V5" s="331"/>
      <c r="W5" s="331"/>
      <c r="X5" s="331"/>
      <c r="Y5" s="331"/>
      <c r="Z5" s="331"/>
      <c r="AA5" s="331"/>
      <c r="AB5" s="331"/>
      <c r="AC5" s="331"/>
      <c r="AD5" s="331"/>
      <c r="AE5" s="331"/>
      <c r="AF5" s="331"/>
      <c r="AG5" s="331"/>
      <c r="AH5" s="331"/>
      <c r="AI5" s="331"/>
      <c r="AJ5" s="331"/>
      <c r="AK5" s="331"/>
      <c r="AL5" s="331"/>
      <c r="AM5" s="331"/>
      <c r="AN5" s="331"/>
      <c r="AO5" s="331"/>
      <c r="AP5" s="331"/>
      <c r="AQ5" s="331"/>
      <c r="AR5" s="331"/>
      <c r="AS5" s="331"/>
      <c r="AT5" s="331"/>
      <c r="AU5" s="331"/>
      <c r="AV5" s="331"/>
      <c r="AW5" s="331"/>
      <c r="AX5" s="331"/>
      <c r="AY5" s="332"/>
    </row>
    <row r="6" spans="1:53" x14ac:dyDescent="0.25">
      <c r="B6" s="21"/>
      <c r="C6" s="122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</row>
    <row r="7" spans="1:53" x14ac:dyDescent="0.25">
      <c r="B7" s="333" t="s">
        <v>29</v>
      </c>
      <c r="C7" s="334"/>
      <c r="D7" s="334"/>
      <c r="E7" s="49" t="s">
        <v>30</v>
      </c>
      <c r="I7" s="3"/>
      <c r="J7" s="3"/>
      <c r="K7" s="3"/>
    </row>
    <row r="8" spans="1:53" x14ac:dyDescent="0.25">
      <c r="B8" s="333" t="s">
        <v>31</v>
      </c>
      <c r="C8" s="334"/>
      <c r="D8" s="334"/>
      <c r="E8" s="50" t="str">
        <f>IF(E7="ja","nee",IF(E7="nee","ja",IF(E7="","")))</f>
        <v>nee</v>
      </c>
    </row>
    <row r="9" spans="1:53" x14ac:dyDescent="0.25">
      <c r="B9" s="15"/>
      <c r="C9" s="124"/>
      <c r="D9" s="16"/>
    </row>
    <row r="10" spans="1:53" s="94" customFormat="1" ht="20.100000000000001" customHeight="1" x14ac:dyDescent="0.25">
      <c r="B10" s="134" t="s">
        <v>32</v>
      </c>
      <c r="C10" s="137" t="s">
        <v>33</v>
      </c>
      <c r="D10" s="137" t="s">
        <v>33</v>
      </c>
      <c r="E10" s="137" t="s">
        <v>33</v>
      </c>
      <c r="F10" s="137" t="s">
        <v>33</v>
      </c>
      <c r="G10" s="138" t="s">
        <v>33</v>
      </c>
      <c r="H10" s="326" t="s">
        <v>34</v>
      </c>
      <c r="I10" s="327"/>
      <c r="J10" s="326" t="s">
        <v>35</v>
      </c>
      <c r="K10" s="327"/>
      <c r="L10" s="326" t="s">
        <v>36</v>
      </c>
      <c r="M10" s="327"/>
      <c r="AK10" s="137" t="s">
        <v>33</v>
      </c>
      <c r="AL10" s="137" t="s">
        <v>33</v>
      </c>
      <c r="AM10" s="137"/>
      <c r="AN10" s="137"/>
      <c r="AO10" s="137" t="s">
        <v>33</v>
      </c>
      <c r="AP10" s="137" t="s">
        <v>33</v>
      </c>
      <c r="AQ10" s="137" t="s">
        <v>33</v>
      </c>
      <c r="AR10" s="136"/>
      <c r="AS10" s="336" t="s">
        <v>37</v>
      </c>
      <c r="AT10" s="337"/>
      <c r="AU10" s="327"/>
      <c r="AV10" s="137" t="s">
        <v>33</v>
      </c>
      <c r="AW10" s="137"/>
      <c r="AX10" s="137"/>
      <c r="AY10" s="137" t="s">
        <v>33</v>
      </c>
    </row>
    <row r="11" spans="1:53" x14ac:dyDescent="0.25">
      <c r="B11" s="286" t="s">
        <v>38</v>
      </c>
      <c r="C11" s="338" t="s">
        <v>39</v>
      </c>
      <c r="D11" s="23" t="s">
        <v>40</v>
      </c>
      <c r="E11" s="26" t="s">
        <v>41</v>
      </c>
      <c r="F11" s="26" t="s">
        <v>42</v>
      </c>
      <c r="G11" s="29" t="s">
        <v>43</v>
      </c>
      <c r="H11" s="30" t="s">
        <v>44</v>
      </c>
      <c r="I11" s="29" t="s">
        <v>45</v>
      </c>
      <c r="J11" s="31" t="s">
        <v>46</v>
      </c>
      <c r="K11" s="31" t="s">
        <v>47</v>
      </c>
      <c r="L11" s="29" t="s">
        <v>48</v>
      </c>
      <c r="M11" s="29" t="s">
        <v>49</v>
      </c>
      <c r="N11" s="133" t="s">
        <v>50</v>
      </c>
      <c r="O11" s="133" t="s">
        <v>51</v>
      </c>
      <c r="P11" s="133" t="s">
        <v>52</v>
      </c>
      <c r="Q11" s="133" t="s">
        <v>51</v>
      </c>
      <c r="R11" s="133" t="s">
        <v>53</v>
      </c>
      <c r="S11" s="4" t="s">
        <v>54</v>
      </c>
      <c r="T11" s="4" t="s">
        <v>55</v>
      </c>
      <c r="U11" s="4" t="s">
        <v>56</v>
      </c>
      <c r="V11" s="3" t="s">
        <v>57</v>
      </c>
      <c r="W11" s="4" t="s">
        <v>58</v>
      </c>
      <c r="X11" s="4" t="s">
        <v>59</v>
      </c>
      <c r="Y11" s="4" t="s">
        <v>60</v>
      </c>
      <c r="AJ11" s="43" t="s">
        <v>53</v>
      </c>
      <c r="AK11" s="66" t="s">
        <v>61</v>
      </c>
      <c r="AL11" s="66" t="s">
        <v>43</v>
      </c>
      <c r="AM11" s="6" t="s">
        <v>62</v>
      </c>
      <c r="AN11" s="6" t="s">
        <v>63</v>
      </c>
      <c r="AO11" s="46" t="s">
        <v>42</v>
      </c>
      <c r="AP11" s="38" t="s">
        <v>41</v>
      </c>
      <c r="AQ11" s="23" t="s">
        <v>64</v>
      </c>
      <c r="AR11" s="22" t="s">
        <v>62</v>
      </c>
      <c r="AS11" s="29" t="s">
        <v>45</v>
      </c>
      <c r="AT11" s="31" t="s">
        <v>46</v>
      </c>
      <c r="AU11" s="29" t="s">
        <v>49</v>
      </c>
      <c r="AV11" s="29" t="s">
        <v>65</v>
      </c>
      <c r="AW11" s="6" t="s">
        <v>62</v>
      </c>
      <c r="AX11" s="6" t="s">
        <v>63</v>
      </c>
      <c r="AY11" s="29" t="s">
        <v>66</v>
      </c>
      <c r="AZ11" s="6" t="s">
        <v>62</v>
      </c>
      <c r="BA11" s="6" t="s">
        <v>63</v>
      </c>
    </row>
    <row r="12" spans="1:53" x14ac:dyDescent="0.25">
      <c r="B12" s="41"/>
      <c r="C12" s="339"/>
      <c r="D12" s="24" t="s">
        <v>67</v>
      </c>
      <c r="E12" s="27" t="s">
        <v>68</v>
      </c>
      <c r="F12" s="27"/>
      <c r="G12" s="32" t="s">
        <v>69</v>
      </c>
      <c r="H12" s="33" t="s">
        <v>70</v>
      </c>
      <c r="I12" s="32" t="s">
        <v>71</v>
      </c>
      <c r="J12" s="34"/>
      <c r="K12" s="34" t="s">
        <v>46</v>
      </c>
      <c r="L12" s="32" t="s">
        <v>72</v>
      </c>
      <c r="M12" s="32" t="s">
        <v>73</v>
      </c>
      <c r="N12" s="133"/>
      <c r="O12" s="133" t="s">
        <v>74</v>
      </c>
      <c r="P12" s="133" t="s">
        <v>75</v>
      </c>
      <c r="Q12" s="133" t="s">
        <v>76</v>
      </c>
      <c r="R12" s="133" t="s">
        <v>77</v>
      </c>
      <c r="S12" s="4" t="s">
        <v>70</v>
      </c>
      <c r="T12" s="4" t="s">
        <v>71</v>
      </c>
      <c r="U12" s="4" t="s">
        <v>56</v>
      </c>
      <c r="V12" s="4" t="s">
        <v>56</v>
      </c>
      <c r="W12" s="4" t="s">
        <v>72</v>
      </c>
      <c r="X12" s="4" t="s">
        <v>73</v>
      </c>
      <c r="Z12" s="4" t="s">
        <v>78</v>
      </c>
      <c r="AA12" s="4" t="s">
        <v>79</v>
      </c>
      <c r="AB12" s="4" t="s">
        <v>80</v>
      </c>
      <c r="AC12" s="4" t="s">
        <v>81</v>
      </c>
      <c r="AD12" s="4" t="s">
        <v>82</v>
      </c>
      <c r="AE12" s="4">
        <v>1</v>
      </c>
      <c r="AF12" s="4">
        <v>2</v>
      </c>
      <c r="AG12" s="4">
        <v>3</v>
      </c>
      <c r="AH12" s="4">
        <v>4</v>
      </c>
      <c r="AI12" s="4">
        <v>5</v>
      </c>
      <c r="AJ12" s="44" t="s">
        <v>83</v>
      </c>
      <c r="AK12" s="67" t="s">
        <v>84</v>
      </c>
      <c r="AL12" s="67" t="s">
        <v>85</v>
      </c>
      <c r="AM12" s="8"/>
      <c r="AN12" s="8"/>
      <c r="AO12" s="47"/>
      <c r="AP12" s="39" t="s">
        <v>68</v>
      </c>
      <c r="AQ12" s="24" t="s">
        <v>86</v>
      </c>
      <c r="AR12" s="20"/>
      <c r="AS12" s="32" t="s">
        <v>71</v>
      </c>
      <c r="AT12" s="34"/>
      <c r="AU12" s="32" t="s">
        <v>73</v>
      </c>
      <c r="AV12" s="32" t="s">
        <v>69</v>
      </c>
      <c r="AW12" s="8"/>
      <c r="AX12" s="8"/>
      <c r="AY12" s="32" t="s">
        <v>87</v>
      </c>
      <c r="AZ12" s="8"/>
      <c r="BA12" s="8"/>
    </row>
    <row r="13" spans="1:53" s="13" customFormat="1" x14ac:dyDescent="0.25">
      <c r="B13" s="42"/>
      <c r="C13" s="340"/>
      <c r="D13" s="25"/>
      <c r="E13" s="28"/>
      <c r="F13" s="28"/>
      <c r="G13" s="36"/>
      <c r="H13" s="35" t="s">
        <v>88</v>
      </c>
      <c r="I13" s="36" t="s">
        <v>88</v>
      </c>
      <c r="J13" s="37" t="s">
        <v>88</v>
      </c>
      <c r="K13" s="37" t="s">
        <v>88</v>
      </c>
      <c r="L13" s="36" t="s">
        <v>89</v>
      </c>
      <c r="M13" s="36" t="s">
        <v>89</v>
      </c>
      <c r="N13" s="133"/>
      <c r="O13" s="133"/>
      <c r="P13" s="133"/>
      <c r="Q13" s="133"/>
      <c r="R13" s="13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45"/>
      <c r="AK13" s="55" t="s">
        <v>90</v>
      </c>
      <c r="AL13" s="55" t="s">
        <v>91</v>
      </c>
      <c r="AM13" s="7"/>
      <c r="AN13" s="7"/>
      <c r="AO13" s="48" t="s">
        <v>92</v>
      </c>
      <c r="AP13" s="18" t="s">
        <v>93</v>
      </c>
      <c r="AQ13" s="25" t="s">
        <v>94</v>
      </c>
      <c r="AR13" s="20"/>
      <c r="AS13" s="36" t="s">
        <v>88</v>
      </c>
      <c r="AT13" s="37" t="s">
        <v>88</v>
      </c>
      <c r="AU13" s="36" t="s">
        <v>89</v>
      </c>
      <c r="AV13" s="36" t="s">
        <v>95</v>
      </c>
      <c r="AW13" s="7"/>
      <c r="AX13" s="7"/>
      <c r="AY13" s="36" t="s">
        <v>96</v>
      </c>
      <c r="AZ13" s="7"/>
      <c r="BA13" s="7"/>
    </row>
    <row r="14" spans="1:53" s="13" customFormat="1" hidden="1" x14ac:dyDescent="0.25">
      <c r="B14" s="61" t="s">
        <v>97</v>
      </c>
      <c r="C14" s="63"/>
      <c r="D14" s="62" t="s">
        <v>78</v>
      </c>
      <c r="E14" s="63" t="s">
        <v>98</v>
      </c>
      <c r="F14" s="63" t="s">
        <v>81</v>
      </c>
      <c r="G14" s="62" t="s">
        <v>78</v>
      </c>
      <c r="H14" s="62" t="s">
        <v>99</v>
      </c>
      <c r="I14" s="62" t="s">
        <v>79</v>
      </c>
      <c r="J14" s="63" t="s">
        <v>98</v>
      </c>
      <c r="K14" s="63"/>
      <c r="L14" s="62" t="s">
        <v>100</v>
      </c>
      <c r="M14" s="62" t="s">
        <v>101</v>
      </c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44"/>
      <c r="AK14" s="65" t="s">
        <v>82</v>
      </c>
      <c r="AL14" s="65" t="s">
        <v>82</v>
      </c>
      <c r="AM14" s="3"/>
      <c r="AN14" s="3"/>
      <c r="AO14" s="57" t="s">
        <v>81</v>
      </c>
      <c r="AP14" s="55" t="s">
        <v>98</v>
      </c>
      <c r="AQ14" s="7" t="s">
        <v>98</v>
      </c>
      <c r="AR14" s="3"/>
      <c r="AS14" s="3"/>
      <c r="AT14" s="3"/>
      <c r="AU14" s="3"/>
      <c r="AV14" s="3" t="s">
        <v>102</v>
      </c>
      <c r="AW14" s="3"/>
      <c r="AX14" s="3"/>
      <c r="AY14" s="56" t="s">
        <v>102</v>
      </c>
      <c r="AZ14" s="3"/>
      <c r="BA14" s="3"/>
    </row>
    <row r="15" spans="1:53" s="13" customFormat="1" hidden="1" x14ac:dyDescent="0.25">
      <c r="B15" s="61" t="s">
        <v>81</v>
      </c>
      <c r="C15" s="63"/>
      <c r="D15" s="62"/>
      <c r="E15" s="63"/>
      <c r="F15" s="63"/>
      <c r="G15" s="62"/>
      <c r="H15" s="62"/>
      <c r="I15" s="62"/>
      <c r="J15" s="63"/>
      <c r="K15" s="63"/>
      <c r="L15" s="62"/>
      <c r="M15" s="62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44"/>
      <c r="AK15" s="65"/>
      <c r="AL15" s="65"/>
      <c r="AM15" s="3"/>
      <c r="AN15" s="3"/>
      <c r="AO15" s="57"/>
      <c r="AP15" s="55"/>
      <c r="AQ15" s="7"/>
      <c r="AR15" s="3"/>
      <c r="AS15" s="3"/>
      <c r="AT15" s="3"/>
      <c r="AU15" s="3"/>
      <c r="AV15" s="3"/>
      <c r="AW15" s="3"/>
      <c r="AX15" s="3"/>
      <c r="AY15" s="56"/>
      <c r="AZ15" s="3"/>
      <c r="BA15" s="3"/>
    </row>
    <row r="16" spans="1:53" s="13" customFormat="1" hidden="1" x14ac:dyDescent="0.25">
      <c r="B16" s="61" t="s">
        <v>103</v>
      </c>
      <c r="C16" s="63"/>
      <c r="D16" s="62"/>
      <c r="E16" s="63"/>
      <c r="F16" s="63"/>
      <c r="G16" s="62"/>
      <c r="H16" s="62"/>
      <c r="I16" s="62"/>
      <c r="J16" s="63"/>
      <c r="K16" s="63"/>
      <c r="L16" s="62"/>
      <c r="M16" s="62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44"/>
      <c r="AK16" s="65"/>
      <c r="AL16" s="65"/>
      <c r="AM16" s="3"/>
      <c r="AN16" s="3"/>
      <c r="AO16" s="57"/>
      <c r="AP16" s="55"/>
      <c r="AQ16" s="7"/>
      <c r="AR16" s="3"/>
      <c r="AS16" s="3"/>
      <c r="AT16" s="3"/>
      <c r="AU16" s="3"/>
      <c r="AV16" s="3"/>
      <c r="AW16" s="3"/>
      <c r="AX16" s="3"/>
      <c r="AY16" s="56"/>
      <c r="AZ16" s="3"/>
      <c r="BA16" s="3"/>
    </row>
    <row r="17" spans="1:53" s="13" customFormat="1" hidden="1" x14ac:dyDescent="0.25">
      <c r="B17" s="61" t="s">
        <v>104</v>
      </c>
      <c r="C17" s="63"/>
      <c r="D17" s="62"/>
      <c r="E17" s="63"/>
      <c r="F17" s="63"/>
      <c r="G17" s="62"/>
      <c r="H17" s="62"/>
      <c r="I17" s="62"/>
      <c r="J17" s="63"/>
      <c r="K17" s="63"/>
      <c r="L17" s="62"/>
      <c r="M17" s="62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44"/>
      <c r="AK17" s="65"/>
      <c r="AL17" s="65"/>
      <c r="AM17" s="3"/>
      <c r="AN17" s="3"/>
      <c r="AO17" s="57"/>
      <c r="AP17" s="55"/>
      <c r="AQ17" s="7"/>
      <c r="AR17" s="3"/>
      <c r="AS17" s="3"/>
      <c r="AT17" s="3"/>
      <c r="AU17" s="3"/>
      <c r="AV17" s="3"/>
      <c r="AW17" s="3"/>
      <c r="AX17" s="3"/>
      <c r="AY17" s="56"/>
      <c r="AZ17" s="3"/>
      <c r="BA17" s="3"/>
    </row>
    <row r="18" spans="1:53" ht="15" customHeight="1" x14ac:dyDescent="0.25">
      <c r="A18">
        <v>1</v>
      </c>
      <c r="B18" s="237" t="str">
        <f>'M4'!B18</f>
        <v>leerling 1</v>
      </c>
      <c r="C18" s="234">
        <f>'M4'!C18</f>
        <v>0</v>
      </c>
      <c r="D18" s="234" t="str">
        <f>IF('M4'!D18="","",IF('M4'!D18&gt;0,'M4'!D18))</f>
        <v/>
      </c>
      <c r="E18" s="139"/>
      <c r="F18" s="139"/>
      <c r="G18" s="140"/>
      <c r="H18" s="179"/>
      <c r="I18" s="178"/>
      <c r="J18" s="178"/>
      <c r="K18" s="147"/>
      <c r="L18" s="178"/>
      <c r="M18" s="177"/>
      <c r="N18" s="287">
        <f>COUNTA(I18,J18,M18)</f>
        <v>0</v>
      </c>
      <c r="O18" s="288" t="str">
        <f>IF(M18="E",1,IF(M18="D",2,IF(M18="C",3,IF(M18="B",4,IF(M18="A",5,IF(M18=5,1,IF(M18=4,2,IF(M18=3,3,IF(M18=2,4,IF(M18=1,5,IF(M18="","")))))))))))</f>
        <v/>
      </c>
      <c r="P18" s="288" t="str">
        <f t="shared" ref="P18:Q53" si="0">IF(I18="E",1,IF(I18="D",2,IF(I18="C",3,IF(I18="B",4,IF(I18="A",5,IF(I18=5,1,IF(I18=4,2,IF(I18=3,3,IF(I18=2,4,IF(I18=1,5,IF(I18="","")))))))))))</f>
        <v/>
      </c>
      <c r="Q18" s="288" t="str">
        <f t="shared" si="0"/>
        <v/>
      </c>
      <c r="R18" s="288">
        <f>IF(N18&lt;3,2,IF($D$2&lt;6,0,IF($D$2&gt;=6,SUM(O18:Q18))))</f>
        <v>2</v>
      </c>
      <c r="S18" s="94" t="str">
        <f t="shared" ref="S18:S53" si="1">IF(D18="","",IF(H18="","",IF(H18=$D18,1,IF(H18&lt;$D18,1,IF(H18&gt;$D18,"",IF(H18="A+",1))))))</f>
        <v/>
      </c>
      <c r="T18" s="94" t="str">
        <f t="shared" ref="T18:T53" si="2">IF(D18="","",IF(I18="","",IF(I18=$D18,1,IF(I18&lt;$D18,1,IF(I18&gt;$D18,"",IF(I18="A+",1))))))</f>
        <v/>
      </c>
      <c r="U18" s="94" t="str">
        <f t="shared" ref="U18:U53" si="3">IF(D18="","",IF(J18="","",IF(J18=$D18,1,IF(J18&lt;$D18,1,IF(J18&gt;$D18,"",IF(J18="A+",1))))))</f>
        <v/>
      </c>
      <c r="V18" s="94" t="str">
        <f>IF(D18="","",IF(K18="","",IF(K18=$D18,1,IF(K18&lt;$D18,1,IF(K18&gt;$D18,"",IF(K18="A+",1))))))</f>
        <v/>
      </c>
      <c r="W18" s="94" t="str">
        <f t="shared" ref="W18:W53" si="4">IF(D18="","",IF(L18="","",IF(L18=$D18,1,IF(L18&lt;$D18,1,IF(L18&gt;$D18,"",IF(L18="A+",1))))))</f>
        <v/>
      </c>
      <c r="X18" s="94" t="str">
        <f t="shared" ref="X18:X53" si="5">IF(D18="","",IF(M18="","",IF(M18=$D18,1,IF(M18&lt;$D18,1,IF(M18&gt;$D18,"",IF(M18="A+",1))))))</f>
        <v/>
      </c>
      <c r="Y18" s="94">
        <f t="shared" ref="Y18:Y53" si="6">SUM(S18:X18)</f>
        <v>0</v>
      </c>
      <c r="Z18" s="141" t="b">
        <f t="shared" ref="Z18:Z53" si="7">IF($D18="A",$AK18)</f>
        <v>0</v>
      </c>
      <c r="AA18" s="141" t="b">
        <f t="shared" ref="AA18:AA53" si="8">IF($D18="B",$AK18)</f>
        <v>0</v>
      </c>
      <c r="AB18" s="141" t="b">
        <f t="shared" ref="AB18:AB53" si="9">IF($D18="C",$AK18)</f>
        <v>0</v>
      </c>
      <c r="AC18" s="141" t="b">
        <f t="shared" ref="AC18:AC53" si="10">IF($D18="D",$AK18)</f>
        <v>0</v>
      </c>
      <c r="AD18" s="141" t="b">
        <f t="shared" ref="AD18:AD53" si="11">IF($D18="E",$AK18)</f>
        <v>0</v>
      </c>
      <c r="AE18" s="141" t="b">
        <f>IF($D18=1,$AK18)</f>
        <v>0</v>
      </c>
      <c r="AF18" s="141" t="b">
        <f>IF($D18=2,$AK18)</f>
        <v>0</v>
      </c>
      <c r="AG18" s="141" t="b">
        <f>IF($D18=3,$AK18)</f>
        <v>0</v>
      </c>
      <c r="AH18" s="141" t="b">
        <f>IF($D18=4,$AK18)</f>
        <v>0</v>
      </c>
      <c r="AI18" s="141" t="b">
        <f>IF($D18=5,$AK18)</f>
        <v>0</v>
      </c>
      <c r="AJ18" s="142" t="str">
        <f t="shared" ref="AJ18:AJ53" si="12">IF(D18="","",IF(D18&gt;0,COUNTA(H18:M18)))</f>
        <v/>
      </c>
      <c r="AK18" s="143" t="str">
        <f>IF(AJ18=0,"",IF(AJ18="","",IF(AJ18&gt;0,Y18/AJ18)))</f>
        <v/>
      </c>
      <c r="AL18" s="216" t="str">
        <f>IF($D$2&lt;6,"",IF(N18&lt;3,"",IF(R18=15,"Vwo",IF(R18&gt;13,"Havo/Vwo",IF(R18=13,"Havo",IF(R18&gt;11,"TL/Havo",IF(R18=11,"TL",IF(R18&gt;9,"Kader/TL",IF(R18=9,"Kader",IF(R18&gt;6,"BBL/Kader",IF(R18=6,"BBL",IF(R18&gt;3,"PRO/BBL",IF(R18=3,"PRO")))))))))))))</f>
        <v/>
      </c>
      <c r="AM18" s="144" t="str">
        <f>IF(AL18="","",IF(AL18="PRO",1,IF(AL18="PRO/BBL",2,IF(AL18="BBL",3,IF(AL18="BBL/Kader",4,IF(AL18="Kader",5,IF(AL18="Kader/TL",6,IF(AL18="TL",7,IF(AL18="TL/Havo",8,IF(AL18="Havo",9,IF(AL18="Havo/VWO",10,IF(AL18="VWO",11))))))))))))</f>
        <v/>
      </c>
      <c r="AN18" s="145">
        <f>IF(AM18="",0,IF(AM18&lt;AR18,0,IF(AM18&gt;=AR18,1)))</f>
        <v>0</v>
      </c>
      <c r="AO18" s="135" t="str">
        <f>IF(F18="","",IF(F18="x",1))</f>
        <v/>
      </c>
      <c r="AP18" s="136" t="str">
        <f>IF(E18="","",IF(E18="X",1))</f>
        <v/>
      </c>
      <c r="AQ18" s="126"/>
      <c r="AR18" s="144" t="str">
        <f>IF(G18="","",IF(G18="PRO",1,IF(G18="LWOO",2,IF(G18="BBL",3,IF(G18="BBL/Kader",4,IF(G18="Kader",5,IF(G18="Kader/TL",6,IF(G18="TL",7,IF(G18="TL/Havo",8,IF(G18="Havo",9,IF(G18="Havo/VWO",10,IF(G18="VWO",11))))))))))))</f>
        <v/>
      </c>
      <c r="AS18" s="219" t="str">
        <f>IF($D$2&lt;6,"",IF($N18&lt;3,"",IF(P18=1,"&lt;1F",IF(P18&gt;3,"2F",IF(P18&gt;1,"1F")))))</f>
        <v/>
      </c>
      <c r="AT18" s="219" t="str">
        <f>IF($D$2&lt;6,"",IF($N18&lt;3,"",IF(Q18=1,"&lt;1F",IF(Q18&gt;3,"2F",IF(Q18&gt;1,"1F")))))</f>
        <v/>
      </c>
      <c r="AU18" s="219" t="str">
        <f>IF($D$2&lt;6,"",IF($N18&lt;3,"",IF(O18&lt;=2,"&lt;1F",IF(O18&gt;3,"1S",IF(O18&gt;2,"1F")))))</f>
        <v/>
      </c>
      <c r="AV18" s="218"/>
      <c r="AW18" s="219"/>
      <c r="AX18" s="219"/>
      <c r="AY18" s="218"/>
      <c r="AZ18" s="59" t="str">
        <f>IF(AY18="","",IF(AY18="PRO",1,IF(AY18="LWOO",2,IF(AY18="BBL",3,IF(AY18="BBL/Kader",4,IF(AY18="Kader",5,IF(AY18="Kader/TL",6,IF(AY18="TL",7,IF(AY18="TL/Havo",8,IF(AY18="Havo",9,IF(AY18="Havo/VWO",10,IF(AY18="VWO",11))))))))))))</f>
        <v/>
      </c>
      <c r="BA18" s="60">
        <f t="shared" ref="BA18:BA53" si="13">IF(AZ18="",0,IF(AZ18&lt;AW18,0,IF(AZ18&gt;=AW18,1)))</f>
        <v>0</v>
      </c>
    </row>
    <row r="19" spans="1:53" ht="15" customHeight="1" x14ac:dyDescent="0.25">
      <c r="A19">
        <v>2</v>
      </c>
      <c r="B19" s="237" t="str">
        <f>'M4'!B19</f>
        <v>leerling 2</v>
      </c>
      <c r="C19" s="234">
        <f>'M4'!C19</f>
        <v>0</v>
      </c>
      <c r="D19" s="234" t="str">
        <f>IF('M4'!D19="","",IF('M4'!D19&gt;0,'M4'!D19))</f>
        <v/>
      </c>
      <c r="E19" s="126"/>
      <c r="F19" s="126"/>
      <c r="G19" s="140"/>
      <c r="H19" s="179"/>
      <c r="I19" s="147"/>
      <c r="J19" s="178"/>
      <c r="K19" s="147"/>
      <c r="L19" s="178"/>
      <c r="M19" s="177"/>
      <c r="N19" s="287">
        <f t="shared" ref="N19:N53" si="14">COUNTA(I19,J19,M19)</f>
        <v>0</v>
      </c>
      <c r="O19" s="288" t="str">
        <f t="shared" ref="O19:O53" si="15">IF(M19="E",1,IF(M19="D",2,IF(M19="C",3,IF(M19="B",4,IF(M19="A",5,IF(M19=5,1,IF(M19=4,2,IF(M19=3,3,IF(M19=2,4,IF(M19=1,5,IF(M19="","")))))))))))</f>
        <v/>
      </c>
      <c r="P19" s="288" t="str">
        <f t="shared" si="0"/>
        <v/>
      </c>
      <c r="Q19" s="288" t="str">
        <f t="shared" si="0"/>
        <v/>
      </c>
      <c r="R19" s="288">
        <f t="shared" ref="R19:R53" si="16">IF($D$2&lt;6,0,IF($D$2&gt;=6,SUM(O19:Q19)))</f>
        <v>0</v>
      </c>
      <c r="S19" s="94" t="str">
        <f t="shared" si="1"/>
        <v/>
      </c>
      <c r="T19" s="94" t="str">
        <f t="shared" si="2"/>
        <v/>
      </c>
      <c r="U19" s="94" t="str">
        <f t="shared" si="3"/>
        <v/>
      </c>
      <c r="V19" s="94" t="str">
        <f t="shared" ref="V19:V53" si="17">IF(D19="","",IF(K19="","",IF(K19=$D19,1,IF(K19&lt;$D19,1,IF(K19&gt;$D19,"",IF(K19="A+",1))))))</f>
        <v/>
      </c>
      <c r="W19" s="94" t="str">
        <f t="shared" si="4"/>
        <v/>
      </c>
      <c r="X19" s="94" t="str">
        <f t="shared" si="5"/>
        <v/>
      </c>
      <c r="Y19" s="94">
        <f t="shared" si="6"/>
        <v>0</v>
      </c>
      <c r="Z19" s="141" t="b">
        <f t="shared" si="7"/>
        <v>0</v>
      </c>
      <c r="AA19" s="141" t="b">
        <f t="shared" si="8"/>
        <v>0</v>
      </c>
      <c r="AB19" s="141" t="b">
        <f t="shared" si="9"/>
        <v>0</v>
      </c>
      <c r="AC19" s="141" t="b">
        <f t="shared" si="10"/>
        <v>0</v>
      </c>
      <c r="AD19" s="141" t="b">
        <f t="shared" si="11"/>
        <v>0</v>
      </c>
      <c r="AE19" s="141" t="b">
        <f t="shared" ref="AE19:AE53" si="18">IF($D19="1",$AK19)</f>
        <v>0</v>
      </c>
      <c r="AF19" s="141" t="b">
        <f t="shared" ref="AF19:AF53" si="19">IF($D19=2,$AK19)</f>
        <v>0</v>
      </c>
      <c r="AG19" s="141" t="b">
        <f t="shared" ref="AG19:AG53" si="20">IF($D19=3,$AK19)</f>
        <v>0</v>
      </c>
      <c r="AH19" s="141" t="b">
        <f t="shared" ref="AH19:AH53" si="21">IF($D19=4,$AK19)</f>
        <v>0</v>
      </c>
      <c r="AI19" s="141" t="b">
        <f t="shared" ref="AI19:AI53" si="22">IF($D19=5,$AK19)</f>
        <v>0</v>
      </c>
      <c r="AJ19" s="146" t="str">
        <f t="shared" si="12"/>
        <v/>
      </c>
      <c r="AK19" s="143" t="str">
        <f t="shared" ref="AK19:AK53" si="23">IF(AJ19=0,"",IF(AJ19="","",IF(AJ19&gt;0,Y19/AJ19)))</f>
        <v/>
      </c>
      <c r="AL19" s="216" t="str">
        <f t="shared" ref="AL19:AL53" si="24">IF($D$2&lt;6,"",IF(N19&lt;3,"",IF(R19=15,"Vwo",IF(R19&gt;13,"Havo/Vwo",IF(R19=13,"Havo",IF(R19&gt;11,"TL/Havo",IF(R19=11,"TL",IF(R19&gt;9,"Kader/TL",IF(R19=9,"Kader",IF(R19&gt;6,"BBL/Kader",IF(R19=6,"BBL",IF(R19&gt;3,"PRO/BBL",IF(R19=3,"PRO")))))))))))))</f>
        <v/>
      </c>
      <c r="AM19" s="144" t="str">
        <f t="shared" ref="AM19:AM53" si="25">IF(AL19="","",IF(AL19="PRO",1,IF(AL19="PRO/BBL",2,IF(AL19="BBL",3,IF(AL19="BBL/Kader",4,IF(AL19="Kader",5,IF(AL19="Kader/TL",6,IF(AL19="TL",7,IF(AL19="TL/Havo",8,IF(AL19="Havo",9,IF(AL19="Havo/VWO",10,IF(AL19="VWO",11))))))))))))</f>
        <v/>
      </c>
      <c r="AN19" s="145">
        <f t="shared" ref="AN19:AN53" si="26">IF(AM19="",0,IF(AM19&lt;AR19,0,IF(AM19&gt;=AR19,1)))</f>
        <v>0</v>
      </c>
      <c r="AO19" s="135" t="str">
        <f t="shared" ref="AO19:AO53" si="27">IF(F19="","",IF(F19="x",1))</f>
        <v/>
      </c>
      <c r="AP19" s="136" t="str">
        <f t="shared" ref="AP19:AP53" si="28">IF(E19="","",IF(E19="X",1))</f>
        <v/>
      </c>
      <c r="AQ19" s="126"/>
      <c r="AR19" s="144" t="str">
        <f t="shared" ref="AR19:AR53" si="29">IF(G19="","",IF(G19="PRO",1,IF(G19="LWOO",2,IF(G19="BBL",3,IF(G19="BBL/Kader",4,IF(G19="Kader",5,IF(G19="Kader/TL",6,IF(G19="TL",7,IF(G19="TL/Havo",8,IF(G19="Havo",9,IF(G19="Havo/VWO",10,IF(G19="VWO",11))))))))))))</f>
        <v/>
      </c>
      <c r="AS19" s="219" t="str">
        <f t="shared" ref="AS19:AS53" si="30">IF($D$2&lt;6,"",IF(N19&lt;3,"",IF(P19=1,"&lt;1F",IF(P19&gt;3,"2F",IF(P19&gt;1,"1F")))))</f>
        <v/>
      </c>
      <c r="AT19" s="219" t="str">
        <f t="shared" ref="AT19:AT53" si="31">IF($D$2&lt;6,"",IF($N19&lt;3,"",IF(Q19=1,"&lt;1F",IF(Q19&gt;3,"2F",IF(Q19&gt;1,"1F")))))</f>
        <v/>
      </c>
      <c r="AU19" s="219" t="str">
        <f t="shared" ref="AU19:AU53" si="32">IF($D$2&lt;6,"",IF($N19&lt;3,"",IF(O19&lt;=2,"&lt;1F",IF(O19&gt;3,"1S",IF(O19&gt;2,"1F")))))</f>
        <v/>
      </c>
      <c r="AV19" s="218"/>
      <c r="AW19" s="219"/>
      <c r="AX19" s="219"/>
      <c r="AY19" s="218"/>
      <c r="AZ19" s="59" t="str">
        <f t="shared" ref="AZ19:AZ53" si="33">IF(AY19="","",IF(AY19="PRO",1,IF(AY19="LWOO",2,IF(AY19="BBL",3,IF(AY19="BBL/Kader",4,IF(AY19="Kader",5,IF(AY19="Kader/TL",6,IF(AY19="TL",7,IF(AY19="TL/Havo",8,IF(AY19="Havo",9,IF(AY19="Havo/VWO",10,IF(AY19="VWO",11))))))))))))</f>
        <v/>
      </c>
      <c r="BA19" s="60">
        <f t="shared" si="13"/>
        <v>0</v>
      </c>
    </row>
    <row r="20" spans="1:53" ht="15" customHeight="1" x14ac:dyDescent="0.25">
      <c r="A20">
        <v>3</v>
      </c>
      <c r="B20" s="237" t="str">
        <f>'M4'!B20</f>
        <v>leerling 3</v>
      </c>
      <c r="C20" s="234">
        <f>'M4'!C20</f>
        <v>0</v>
      </c>
      <c r="D20" s="234" t="str">
        <f>IF('M4'!D20="","",IF('M4'!D20&gt;0,'M4'!D20))</f>
        <v/>
      </c>
      <c r="E20" s="150"/>
      <c r="F20" s="126"/>
      <c r="G20" s="140"/>
      <c r="H20" s="179"/>
      <c r="I20" s="147"/>
      <c r="J20" s="178"/>
      <c r="K20" s="147"/>
      <c r="L20" s="178"/>
      <c r="M20" s="177"/>
      <c r="N20" s="287">
        <f t="shared" si="14"/>
        <v>0</v>
      </c>
      <c r="O20" s="288" t="str">
        <f t="shared" si="15"/>
        <v/>
      </c>
      <c r="P20" s="288" t="str">
        <f t="shared" si="0"/>
        <v/>
      </c>
      <c r="Q20" s="288" t="str">
        <f t="shared" si="0"/>
        <v/>
      </c>
      <c r="R20" s="288">
        <f t="shared" si="16"/>
        <v>0</v>
      </c>
      <c r="S20" s="94" t="str">
        <f t="shared" si="1"/>
        <v/>
      </c>
      <c r="T20" s="94" t="str">
        <f t="shared" si="2"/>
        <v/>
      </c>
      <c r="U20" s="94" t="str">
        <f t="shared" si="3"/>
        <v/>
      </c>
      <c r="V20" s="94" t="str">
        <f t="shared" si="17"/>
        <v/>
      </c>
      <c r="W20" s="94" t="str">
        <f t="shared" si="4"/>
        <v/>
      </c>
      <c r="X20" s="94" t="str">
        <f t="shared" si="5"/>
        <v/>
      </c>
      <c r="Y20" s="94">
        <f t="shared" si="6"/>
        <v>0</v>
      </c>
      <c r="Z20" s="141" t="b">
        <f t="shared" si="7"/>
        <v>0</v>
      </c>
      <c r="AA20" s="141" t="b">
        <f t="shared" si="8"/>
        <v>0</v>
      </c>
      <c r="AB20" s="141" t="b">
        <f t="shared" si="9"/>
        <v>0</v>
      </c>
      <c r="AC20" s="141" t="b">
        <f t="shared" si="10"/>
        <v>0</v>
      </c>
      <c r="AD20" s="141" t="b">
        <f t="shared" si="11"/>
        <v>0</v>
      </c>
      <c r="AE20" s="141" t="b">
        <f t="shared" si="18"/>
        <v>0</v>
      </c>
      <c r="AF20" s="141" t="b">
        <f t="shared" si="19"/>
        <v>0</v>
      </c>
      <c r="AG20" s="141" t="b">
        <f t="shared" si="20"/>
        <v>0</v>
      </c>
      <c r="AH20" s="141" t="b">
        <f t="shared" si="21"/>
        <v>0</v>
      </c>
      <c r="AI20" s="141" t="b">
        <f t="shared" si="22"/>
        <v>0</v>
      </c>
      <c r="AJ20" s="146" t="str">
        <f t="shared" si="12"/>
        <v/>
      </c>
      <c r="AK20" s="143" t="str">
        <f t="shared" si="23"/>
        <v/>
      </c>
      <c r="AL20" s="216" t="str">
        <f t="shared" si="24"/>
        <v/>
      </c>
      <c r="AM20" s="144" t="str">
        <f t="shared" si="25"/>
        <v/>
      </c>
      <c r="AN20" s="145">
        <f t="shared" si="26"/>
        <v>0</v>
      </c>
      <c r="AO20" s="135" t="str">
        <f t="shared" si="27"/>
        <v/>
      </c>
      <c r="AP20" s="136" t="str">
        <f t="shared" si="28"/>
        <v/>
      </c>
      <c r="AQ20" s="126"/>
      <c r="AR20" s="144" t="str">
        <f t="shared" si="29"/>
        <v/>
      </c>
      <c r="AS20" s="219" t="str">
        <f t="shared" si="30"/>
        <v/>
      </c>
      <c r="AT20" s="219" t="str">
        <f t="shared" si="31"/>
        <v/>
      </c>
      <c r="AU20" s="219" t="str">
        <f t="shared" si="32"/>
        <v/>
      </c>
      <c r="AV20" s="218"/>
      <c r="AW20" s="219"/>
      <c r="AX20" s="219"/>
      <c r="AY20" s="218"/>
      <c r="AZ20" s="59" t="str">
        <f t="shared" si="33"/>
        <v/>
      </c>
      <c r="BA20" s="60">
        <f t="shared" si="13"/>
        <v>0</v>
      </c>
    </row>
    <row r="21" spans="1:53" ht="15" customHeight="1" x14ac:dyDescent="0.25">
      <c r="A21">
        <v>4</v>
      </c>
      <c r="B21" s="237" t="str">
        <f>'M4'!B21</f>
        <v>leerling 4</v>
      </c>
      <c r="C21" s="234">
        <f>'M4'!C21</f>
        <v>0</v>
      </c>
      <c r="D21" s="234" t="str">
        <f>IF('M4'!D21="","",IF('M4'!D21&gt;0,'M4'!D21))</f>
        <v/>
      </c>
      <c r="E21" s="126"/>
      <c r="F21" s="126"/>
      <c r="G21" s="140"/>
      <c r="H21" s="179"/>
      <c r="I21" s="147"/>
      <c r="J21" s="178"/>
      <c r="K21" s="147"/>
      <c r="L21" s="178"/>
      <c r="M21" s="177"/>
      <c r="N21" s="287">
        <f t="shared" si="14"/>
        <v>0</v>
      </c>
      <c r="O21" s="288" t="str">
        <f t="shared" si="15"/>
        <v/>
      </c>
      <c r="P21" s="288" t="str">
        <f t="shared" si="0"/>
        <v/>
      </c>
      <c r="Q21" s="288" t="str">
        <f t="shared" si="0"/>
        <v/>
      </c>
      <c r="R21" s="288">
        <f t="shared" si="16"/>
        <v>0</v>
      </c>
      <c r="S21" s="94" t="str">
        <f t="shared" si="1"/>
        <v/>
      </c>
      <c r="T21" s="94" t="str">
        <f t="shared" si="2"/>
        <v/>
      </c>
      <c r="U21" s="94" t="str">
        <f t="shared" si="3"/>
        <v/>
      </c>
      <c r="V21" s="94" t="str">
        <f t="shared" si="17"/>
        <v/>
      </c>
      <c r="W21" s="94" t="str">
        <f t="shared" si="4"/>
        <v/>
      </c>
      <c r="X21" s="94" t="str">
        <f t="shared" si="5"/>
        <v/>
      </c>
      <c r="Y21" s="94">
        <f t="shared" si="6"/>
        <v>0</v>
      </c>
      <c r="Z21" s="141" t="b">
        <f t="shared" si="7"/>
        <v>0</v>
      </c>
      <c r="AA21" s="141" t="b">
        <f t="shared" si="8"/>
        <v>0</v>
      </c>
      <c r="AB21" s="141" t="b">
        <f t="shared" si="9"/>
        <v>0</v>
      </c>
      <c r="AC21" s="141" t="b">
        <f t="shared" si="10"/>
        <v>0</v>
      </c>
      <c r="AD21" s="141" t="b">
        <f t="shared" si="11"/>
        <v>0</v>
      </c>
      <c r="AE21" s="141" t="b">
        <f t="shared" si="18"/>
        <v>0</v>
      </c>
      <c r="AF21" s="141" t="b">
        <f t="shared" si="19"/>
        <v>0</v>
      </c>
      <c r="AG21" s="141" t="b">
        <f t="shared" si="20"/>
        <v>0</v>
      </c>
      <c r="AH21" s="141" t="b">
        <f t="shared" si="21"/>
        <v>0</v>
      </c>
      <c r="AI21" s="141" t="b">
        <f t="shared" si="22"/>
        <v>0</v>
      </c>
      <c r="AJ21" s="146" t="str">
        <f t="shared" si="12"/>
        <v/>
      </c>
      <c r="AK21" s="143" t="str">
        <f t="shared" si="23"/>
        <v/>
      </c>
      <c r="AL21" s="216" t="str">
        <f t="shared" si="24"/>
        <v/>
      </c>
      <c r="AM21" s="144" t="str">
        <f t="shared" si="25"/>
        <v/>
      </c>
      <c r="AN21" s="145">
        <f t="shared" si="26"/>
        <v>0</v>
      </c>
      <c r="AO21" s="135" t="str">
        <f t="shared" si="27"/>
        <v/>
      </c>
      <c r="AP21" s="136" t="str">
        <f t="shared" si="28"/>
        <v/>
      </c>
      <c r="AQ21" s="126"/>
      <c r="AR21" s="144" t="str">
        <f t="shared" si="29"/>
        <v/>
      </c>
      <c r="AS21" s="219" t="str">
        <f t="shared" si="30"/>
        <v/>
      </c>
      <c r="AT21" s="219" t="str">
        <f t="shared" si="31"/>
        <v/>
      </c>
      <c r="AU21" s="219" t="str">
        <f t="shared" si="32"/>
        <v/>
      </c>
      <c r="AV21" s="218"/>
      <c r="AW21" s="219"/>
      <c r="AX21" s="219"/>
      <c r="AY21" s="218"/>
      <c r="AZ21" s="59" t="str">
        <f t="shared" si="33"/>
        <v/>
      </c>
      <c r="BA21" s="60">
        <f t="shared" si="13"/>
        <v>0</v>
      </c>
    </row>
    <row r="22" spans="1:53" ht="15" customHeight="1" x14ac:dyDescent="0.25">
      <c r="A22">
        <v>5</v>
      </c>
      <c r="B22" s="237" t="str">
        <f>'M4'!B22</f>
        <v>leerling 5</v>
      </c>
      <c r="C22" s="234">
        <f>'M4'!C22</f>
        <v>0</v>
      </c>
      <c r="D22" s="234" t="str">
        <f>IF('M4'!D22="","",IF('M4'!D22&gt;0,'M4'!D22))</f>
        <v/>
      </c>
      <c r="E22" s="126"/>
      <c r="F22" s="126"/>
      <c r="G22" s="140"/>
      <c r="H22" s="179"/>
      <c r="I22" s="147"/>
      <c r="J22" s="178"/>
      <c r="K22" s="147"/>
      <c r="L22" s="178"/>
      <c r="M22" s="177"/>
      <c r="N22" s="287">
        <f t="shared" si="14"/>
        <v>0</v>
      </c>
      <c r="O22" s="288" t="str">
        <f t="shared" si="15"/>
        <v/>
      </c>
      <c r="P22" s="288" t="str">
        <f t="shared" si="0"/>
        <v/>
      </c>
      <c r="Q22" s="288" t="str">
        <f t="shared" si="0"/>
        <v/>
      </c>
      <c r="R22" s="288">
        <f t="shared" si="16"/>
        <v>0</v>
      </c>
      <c r="S22" s="94" t="str">
        <f t="shared" si="1"/>
        <v/>
      </c>
      <c r="T22" s="94" t="str">
        <f t="shared" si="2"/>
        <v/>
      </c>
      <c r="U22" s="94" t="str">
        <f t="shared" si="3"/>
        <v/>
      </c>
      <c r="V22" s="94" t="str">
        <f t="shared" si="17"/>
        <v/>
      </c>
      <c r="W22" s="94" t="str">
        <f t="shared" si="4"/>
        <v/>
      </c>
      <c r="X22" s="94" t="str">
        <f t="shared" si="5"/>
        <v/>
      </c>
      <c r="Y22" s="94">
        <f t="shared" si="6"/>
        <v>0</v>
      </c>
      <c r="Z22" s="141" t="b">
        <f t="shared" si="7"/>
        <v>0</v>
      </c>
      <c r="AA22" s="141" t="b">
        <f t="shared" si="8"/>
        <v>0</v>
      </c>
      <c r="AB22" s="141" t="b">
        <f t="shared" si="9"/>
        <v>0</v>
      </c>
      <c r="AC22" s="141" t="b">
        <f t="shared" si="10"/>
        <v>0</v>
      </c>
      <c r="AD22" s="141" t="b">
        <f t="shared" si="11"/>
        <v>0</v>
      </c>
      <c r="AE22" s="141" t="b">
        <f t="shared" si="18"/>
        <v>0</v>
      </c>
      <c r="AF22" s="141" t="b">
        <f t="shared" si="19"/>
        <v>0</v>
      </c>
      <c r="AG22" s="141" t="b">
        <f t="shared" si="20"/>
        <v>0</v>
      </c>
      <c r="AH22" s="141" t="b">
        <f t="shared" si="21"/>
        <v>0</v>
      </c>
      <c r="AI22" s="141" t="b">
        <f t="shared" si="22"/>
        <v>0</v>
      </c>
      <c r="AJ22" s="146" t="str">
        <f t="shared" si="12"/>
        <v/>
      </c>
      <c r="AK22" s="143" t="str">
        <f t="shared" si="23"/>
        <v/>
      </c>
      <c r="AL22" s="216" t="str">
        <f t="shared" si="24"/>
        <v/>
      </c>
      <c r="AM22" s="144" t="str">
        <f t="shared" si="25"/>
        <v/>
      </c>
      <c r="AN22" s="145">
        <f t="shared" si="26"/>
        <v>0</v>
      </c>
      <c r="AO22" s="135" t="str">
        <f t="shared" si="27"/>
        <v/>
      </c>
      <c r="AP22" s="136" t="str">
        <f t="shared" si="28"/>
        <v/>
      </c>
      <c r="AQ22" s="126"/>
      <c r="AR22" s="144" t="str">
        <f t="shared" si="29"/>
        <v/>
      </c>
      <c r="AS22" s="219" t="str">
        <f t="shared" si="30"/>
        <v/>
      </c>
      <c r="AT22" s="219" t="str">
        <f t="shared" si="31"/>
        <v/>
      </c>
      <c r="AU22" s="219" t="str">
        <f t="shared" si="32"/>
        <v/>
      </c>
      <c r="AV22" s="218"/>
      <c r="AW22" s="219"/>
      <c r="AX22" s="219"/>
      <c r="AY22" s="218"/>
      <c r="AZ22" s="59" t="str">
        <f t="shared" si="33"/>
        <v/>
      </c>
      <c r="BA22" s="60">
        <f t="shared" si="13"/>
        <v>0</v>
      </c>
    </row>
    <row r="23" spans="1:53" ht="15" customHeight="1" x14ac:dyDescent="0.25">
      <c r="A23">
        <v>6</v>
      </c>
      <c r="B23" s="237" t="str">
        <f>'M4'!B23</f>
        <v>leerling 6</v>
      </c>
      <c r="C23" s="234">
        <f>'M4'!C23</f>
        <v>0</v>
      </c>
      <c r="D23" s="234" t="str">
        <f>IF('M4'!D23="","",IF('M4'!D23&gt;0,'M4'!D23))</f>
        <v/>
      </c>
      <c r="E23" s="126"/>
      <c r="F23" s="126"/>
      <c r="G23" s="140"/>
      <c r="H23" s="179"/>
      <c r="I23" s="147"/>
      <c r="J23" s="178"/>
      <c r="K23" s="147"/>
      <c r="L23" s="178"/>
      <c r="M23" s="177"/>
      <c r="N23" s="287">
        <f t="shared" si="14"/>
        <v>0</v>
      </c>
      <c r="O23" s="288" t="str">
        <f t="shared" si="15"/>
        <v/>
      </c>
      <c r="P23" s="288" t="str">
        <f t="shared" si="0"/>
        <v/>
      </c>
      <c r="Q23" s="288" t="str">
        <f t="shared" si="0"/>
        <v/>
      </c>
      <c r="R23" s="288">
        <f t="shared" si="16"/>
        <v>0</v>
      </c>
      <c r="S23" s="94" t="str">
        <f t="shared" si="1"/>
        <v/>
      </c>
      <c r="T23" s="94" t="str">
        <f t="shared" si="2"/>
        <v/>
      </c>
      <c r="U23" s="94" t="str">
        <f t="shared" si="3"/>
        <v/>
      </c>
      <c r="V23" s="94" t="str">
        <f t="shared" si="17"/>
        <v/>
      </c>
      <c r="W23" s="94" t="str">
        <f t="shared" si="4"/>
        <v/>
      </c>
      <c r="X23" s="94" t="str">
        <f t="shared" si="5"/>
        <v/>
      </c>
      <c r="Y23" s="94">
        <f t="shared" si="6"/>
        <v>0</v>
      </c>
      <c r="Z23" s="141" t="b">
        <f t="shared" si="7"/>
        <v>0</v>
      </c>
      <c r="AA23" s="141" t="b">
        <f t="shared" si="8"/>
        <v>0</v>
      </c>
      <c r="AB23" s="141" t="b">
        <f t="shared" si="9"/>
        <v>0</v>
      </c>
      <c r="AC23" s="141" t="b">
        <f t="shared" si="10"/>
        <v>0</v>
      </c>
      <c r="AD23" s="141" t="b">
        <f t="shared" si="11"/>
        <v>0</v>
      </c>
      <c r="AE23" s="141" t="b">
        <f t="shared" si="18"/>
        <v>0</v>
      </c>
      <c r="AF23" s="141" t="b">
        <f t="shared" si="19"/>
        <v>0</v>
      </c>
      <c r="AG23" s="141" t="b">
        <f t="shared" si="20"/>
        <v>0</v>
      </c>
      <c r="AH23" s="141" t="b">
        <f t="shared" si="21"/>
        <v>0</v>
      </c>
      <c r="AI23" s="141" t="b">
        <f t="shared" si="22"/>
        <v>0</v>
      </c>
      <c r="AJ23" s="146" t="str">
        <f t="shared" si="12"/>
        <v/>
      </c>
      <c r="AK23" s="143" t="str">
        <f t="shared" si="23"/>
        <v/>
      </c>
      <c r="AL23" s="216" t="str">
        <f t="shared" si="24"/>
        <v/>
      </c>
      <c r="AM23" s="144" t="str">
        <f t="shared" si="25"/>
        <v/>
      </c>
      <c r="AN23" s="145">
        <f t="shared" si="26"/>
        <v>0</v>
      </c>
      <c r="AO23" s="135" t="str">
        <f t="shared" si="27"/>
        <v/>
      </c>
      <c r="AP23" s="136" t="str">
        <f t="shared" si="28"/>
        <v/>
      </c>
      <c r="AQ23" s="126"/>
      <c r="AR23" s="144" t="str">
        <f t="shared" si="29"/>
        <v/>
      </c>
      <c r="AS23" s="219" t="str">
        <f t="shared" si="30"/>
        <v/>
      </c>
      <c r="AT23" s="219" t="str">
        <f t="shared" si="31"/>
        <v/>
      </c>
      <c r="AU23" s="219" t="str">
        <f t="shared" si="32"/>
        <v/>
      </c>
      <c r="AV23" s="218"/>
      <c r="AW23" s="219"/>
      <c r="AX23" s="219"/>
      <c r="AY23" s="218"/>
      <c r="AZ23" s="59" t="str">
        <f t="shared" si="33"/>
        <v/>
      </c>
      <c r="BA23" s="60">
        <f t="shared" si="13"/>
        <v>0</v>
      </c>
    </row>
    <row r="24" spans="1:53" ht="15" customHeight="1" x14ac:dyDescent="0.25">
      <c r="A24">
        <v>7</v>
      </c>
      <c r="B24" s="237" t="str">
        <f>'M4'!B24</f>
        <v>leerling 7</v>
      </c>
      <c r="C24" s="234">
        <f>'M4'!C24</f>
        <v>0</v>
      </c>
      <c r="D24" s="234" t="str">
        <f>IF('M4'!D24="","",IF('M4'!D24&gt;0,'M4'!D24))</f>
        <v/>
      </c>
      <c r="E24" s="150"/>
      <c r="F24" s="150"/>
      <c r="G24" s="140"/>
      <c r="H24" s="179"/>
      <c r="I24" s="147"/>
      <c r="J24" s="178"/>
      <c r="K24" s="147"/>
      <c r="L24" s="178"/>
      <c r="M24" s="177"/>
      <c r="N24" s="287">
        <f t="shared" si="14"/>
        <v>0</v>
      </c>
      <c r="O24" s="288" t="str">
        <f t="shared" si="15"/>
        <v/>
      </c>
      <c r="P24" s="288" t="str">
        <f t="shared" si="0"/>
        <v/>
      </c>
      <c r="Q24" s="288" t="str">
        <f t="shared" si="0"/>
        <v/>
      </c>
      <c r="R24" s="288">
        <f t="shared" si="16"/>
        <v>0</v>
      </c>
      <c r="S24" s="94" t="str">
        <f t="shared" si="1"/>
        <v/>
      </c>
      <c r="T24" s="94" t="str">
        <f t="shared" si="2"/>
        <v/>
      </c>
      <c r="U24" s="94" t="str">
        <f t="shared" si="3"/>
        <v/>
      </c>
      <c r="V24" s="94" t="str">
        <f t="shared" si="17"/>
        <v/>
      </c>
      <c r="W24" s="94" t="str">
        <f t="shared" si="4"/>
        <v/>
      </c>
      <c r="X24" s="94" t="str">
        <f t="shared" si="5"/>
        <v/>
      </c>
      <c r="Y24" s="94">
        <f t="shared" si="6"/>
        <v>0</v>
      </c>
      <c r="Z24" s="141" t="b">
        <f t="shared" si="7"/>
        <v>0</v>
      </c>
      <c r="AA24" s="141" t="b">
        <f t="shared" si="8"/>
        <v>0</v>
      </c>
      <c r="AB24" s="141" t="b">
        <f t="shared" si="9"/>
        <v>0</v>
      </c>
      <c r="AC24" s="141" t="b">
        <f t="shared" si="10"/>
        <v>0</v>
      </c>
      <c r="AD24" s="141" t="b">
        <f t="shared" si="11"/>
        <v>0</v>
      </c>
      <c r="AE24" s="141" t="b">
        <f t="shared" si="18"/>
        <v>0</v>
      </c>
      <c r="AF24" s="141" t="b">
        <f t="shared" si="19"/>
        <v>0</v>
      </c>
      <c r="AG24" s="141" t="b">
        <f t="shared" si="20"/>
        <v>0</v>
      </c>
      <c r="AH24" s="141" t="b">
        <f t="shared" si="21"/>
        <v>0</v>
      </c>
      <c r="AI24" s="141" t="b">
        <f t="shared" si="22"/>
        <v>0</v>
      </c>
      <c r="AJ24" s="146" t="str">
        <f t="shared" si="12"/>
        <v/>
      </c>
      <c r="AK24" s="143" t="str">
        <f t="shared" si="23"/>
        <v/>
      </c>
      <c r="AL24" s="216" t="str">
        <f t="shared" si="24"/>
        <v/>
      </c>
      <c r="AM24" s="144" t="str">
        <f t="shared" si="25"/>
        <v/>
      </c>
      <c r="AN24" s="145">
        <f t="shared" si="26"/>
        <v>0</v>
      </c>
      <c r="AO24" s="135" t="str">
        <f t="shared" si="27"/>
        <v/>
      </c>
      <c r="AP24" s="136" t="str">
        <f t="shared" si="28"/>
        <v/>
      </c>
      <c r="AQ24" s="126"/>
      <c r="AR24" s="144" t="str">
        <f t="shared" si="29"/>
        <v/>
      </c>
      <c r="AS24" s="219" t="str">
        <f t="shared" si="30"/>
        <v/>
      </c>
      <c r="AT24" s="219" t="str">
        <f t="shared" si="31"/>
        <v/>
      </c>
      <c r="AU24" s="219" t="str">
        <f t="shared" si="32"/>
        <v/>
      </c>
      <c r="AV24" s="218"/>
      <c r="AW24" s="219"/>
      <c r="AX24" s="219"/>
      <c r="AY24" s="218"/>
      <c r="AZ24" s="59" t="str">
        <f t="shared" si="33"/>
        <v/>
      </c>
      <c r="BA24" s="60">
        <f t="shared" si="13"/>
        <v>0</v>
      </c>
    </row>
    <row r="25" spans="1:53" ht="15" customHeight="1" x14ac:dyDescent="0.25">
      <c r="A25">
        <v>8</v>
      </c>
      <c r="B25" s="237" t="str">
        <f>'M4'!B25</f>
        <v>leerling 8</v>
      </c>
      <c r="C25" s="234">
        <f>'M4'!C25</f>
        <v>0</v>
      </c>
      <c r="D25" s="234" t="str">
        <f>IF('M4'!D25="","",IF('M4'!D25&gt;0,'M4'!D25))</f>
        <v/>
      </c>
      <c r="E25" s="126"/>
      <c r="F25" s="126"/>
      <c r="G25" s="140"/>
      <c r="H25" s="179"/>
      <c r="I25" s="147"/>
      <c r="J25" s="178"/>
      <c r="K25" s="147"/>
      <c r="L25" s="147"/>
      <c r="M25" s="177"/>
      <c r="N25" s="287">
        <f t="shared" si="14"/>
        <v>0</v>
      </c>
      <c r="O25" s="288" t="str">
        <f t="shared" si="15"/>
        <v/>
      </c>
      <c r="P25" s="288" t="str">
        <f t="shared" si="0"/>
        <v/>
      </c>
      <c r="Q25" s="288" t="str">
        <f t="shared" si="0"/>
        <v/>
      </c>
      <c r="R25" s="288">
        <f t="shared" si="16"/>
        <v>0</v>
      </c>
      <c r="S25" s="94" t="str">
        <f t="shared" si="1"/>
        <v/>
      </c>
      <c r="T25" s="94" t="str">
        <f t="shared" si="2"/>
        <v/>
      </c>
      <c r="U25" s="94" t="str">
        <f t="shared" si="3"/>
        <v/>
      </c>
      <c r="V25" s="94" t="str">
        <f t="shared" si="17"/>
        <v/>
      </c>
      <c r="W25" s="94" t="str">
        <f t="shared" si="4"/>
        <v/>
      </c>
      <c r="X25" s="94" t="str">
        <f t="shared" si="5"/>
        <v/>
      </c>
      <c r="Y25" s="94">
        <f t="shared" si="6"/>
        <v>0</v>
      </c>
      <c r="Z25" s="141" t="b">
        <f t="shared" si="7"/>
        <v>0</v>
      </c>
      <c r="AA25" s="141" t="b">
        <f t="shared" si="8"/>
        <v>0</v>
      </c>
      <c r="AB25" s="141" t="b">
        <f t="shared" si="9"/>
        <v>0</v>
      </c>
      <c r="AC25" s="141" t="b">
        <f t="shared" si="10"/>
        <v>0</v>
      </c>
      <c r="AD25" s="141" t="b">
        <f t="shared" si="11"/>
        <v>0</v>
      </c>
      <c r="AE25" s="141" t="b">
        <f t="shared" si="18"/>
        <v>0</v>
      </c>
      <c r="AF25" s="141" t="b">
        <f t="shared" si="19"/>
        <v>0</v>
      </c>
      <c r="AG25" s="141" t="b">
        <f t="shared" si="20"/>
        <v>0</v>
      </c>
      <c r="AH25" s="141" t="b">
        <f t="shared" si="21"/>
        <v>0</v>
      </c>
      <c r="AI25" s="141" t="b">
        <f t="shared" si="22"/>
        <v>0</v>
      </c>
      <c r="AJ25" s="146" t="str">
        <f t="shared" si="12"/>
        <v/>
      </c>
      <c r="AK25" s="143" t="str">
        <f t="shared" si="23"/>
        <v/>
      </c>
      <c r="AL25" s="216" t="str">
        <f t="shared" si="24"/>
        <v/>
      </c>
      <c r="AM25" s="144" t="str">
        <f t="shared" si="25"/>
        <v/>
      </c>
      <c r="AN25" s="145">
        <f t="shared" si="26"/>
        <v>0</v>
      </c>
      <c r="AO25" s="135" t="str">
        <f t="shared" si="27"/>
        <v/>
      </c>
      <c r="AP25" s="136" t="str">
        <f t="shared" si="28"/>
        <v/>
      </c>
      <c r="AQ25" s="126"/>
      <c r="AR25" s="144" t="str">
        <f t="shared" si="29"/>
        <v/>
      </c>
      <c r="AS25" s="219" t="str">
        <f t="shared" si="30"/>
        <v/>
      </c>
      <c r="AT25" s="219" t="str">
        <f t="shared" si="31"/>
        <v/>
      </c>
      <c r="AU25" s="219" t="str">
        <f t="shared" si="32"/>
        <v/>
      </c>
      <c r="AV25" s="218"/>
      <c r="AW25" s="219" t="str">
        <f t="shared" ref="AW25:AW53" si="34">IF(AV25="","",IF(AV25="PRO",1,IF(AV25="LWOO",2,IF(AV25="BBL",3,IF(AV25="BBL/Kader",4,IF(AV25="Kader",5,IF(AV25="Kader/TL",6,IF(AV25="TL",7,IF(AV25="TL/Havo",8,IF(AV25="Havo",9,IF(AV25="Havo/VWO",10,IF(AV25="VWO",11))))))))))))</f>
        <v/>
      </c>
      <c r="AX25" s="219">
        <f t="shared" ref="AX25:AX53" si="35">IF(AW25="",0,IF(AW25&lt;AR25,0,IF(AW25&gt;=AR25,1)))</f>
        <v>0</v>
      </c>
      <c r="AY25" s="218"/>
      <c r="AZ25" s="59" t="str">
        <f t="shared" si="33"/>
        <v/>
      </c>
      <c r="BA25" s="60">
        <f t="shared" si="13"/>
        <v>0</v>
      </c>
    </row>
    <row r="26" spans="1:53" ht="15" customHeight="1" x14ac:dyDescent="0.25">
      <c r="A26">
        <v>9</v>
      </c>
      <c r="B26" s="237" t="str">
        <f>'M4'!B26</f>
        <v>leerling 9</v>
      </c>
      <c r="C26" s="234">
        <f>'M4'!C26</f>
        <v>0</v>
      </c>
      <c r="D26" s="234" t="str">
        <f>IF('M4'!D26="","",IF('M4'!D26&gt;0,'M4'!D26))</f>
        <v/>
      </c>
      <c r="E26" s="126"/>
      <c r="F26" s="126"/>
      <c r="G26" s="140"/>
      <c r="H26" s="179"/>
      <c r="I26" s="147"/>
      <c r="J26" s="178"/>
      <c r="K26" s="147"/>
      <c r="L26" s="147"/>
      <c r="M26" s="177"/>
      <c r="N26" s="287">
        <f t="shared" si="14"/>
        <v>0</v>
      </c>
      <c r="O26" s="288" t="str">
        <f t="shared" si="15"/>
        <v/>
      </c>
      <c r="P26" s="288" t="str">
        <f t="shared" si="0"/>
        <v/>
      </c>
      <c r="Q26" s="288" t="str">
        <f t="shared" si="0"/>
        <v/>
      </c>
      <c r="R26" s="288">
        <f t="shared" si="16"/>
        <v>0</v>
      </c>
      <c r="S26" s="94" t="str">
        <f t="shared" si="1"/>
        <v/>
      </c>
      <c r="T26" s="94" t="str">
        <f t="shared" si="2"/>
        <v/>
      </c>
      <c r="U26" s="94" t="str">
        <f t="shared" si="3"/>
        <v/>
      </c>
      <c r="V26" s="94" t="str">
        <f t="shared" si="17"/>
        <v/>
      </c>
      <c r="W26" s="94" t="str">
        <f t="shared" si="4"/>
        <v/>
      </c>
      <c r="X26" s="94" t="str">
        <f t="shared" si="5"/>
        <v/>
      </c>
      <c r="Y26" s="94">
        <f t="shared" si="6"/>
        <v>0</v>
      </c>
      <c r="Z26" s="141" t="b">
        <f t="shared" si="7"/>
        <v>0</v>
      </c>
      <c r="AA26" s="141" t="b">
        <f t="shared" si="8"/>
        <v>0</v>
      </c>
      <c r="AB26" s="141" t="b">
        <f t="shared" si="9"/>
        <v>0</v>
      </c>
      <c r="AC26" s="141" t="b">
        <f t="shared" si="10"/>
        <v>0</v>
      </c>
      <c r="AD26" s="141" t="b">
        <f t="shared" si="11"/>
        <v>0</v>
      </c>
      <c r="AE26" s="141" t="b">
        <f t="shared" si="18"/>
        <v>0</v>
      </c>
      <c r="AF26" s="141" t="b">
        <f t="shared" si="19"/>
        <v>0</v>
      </c>
      <c r="AG26" s="141" t="b">
        <f t="shared" si="20"/>
        <v>0</v>
      </c>
      <c r="AH26" s="141" t="b">
        <f t="shared" si="21"/>
        <v>0</v>
      </c>
      <c r="AI26" s="141" t="b">
        <f t="shared" si="22"/>
        <v>0</v>
      </c>
      <c r="AJ26" s="146" t="str">
        <f t="shared" si="12"/>
        <v/>
      </c>
      <c r="AK26" s="143" t="str">
        <f t="shared" si="23"/>
        <v/>
      </c>
      <c r="AL26" s="216" t="str">
        <f t="shared" si="24"/>
        <v/>
      </c>
      <c r="AM26" s="144" t="str">
        <f t="shared" si="25"/>
        <v/>
      </c>
      <c r="AN26" s="145">
        <f t="shared" si="26"/>
        <v>0</v>
      </c>
      <c r="AO26" s="135" t="str">
        <f t="shared" si="27"/>
        <v/>
      </c>
      <c r="AP26" s="136" t="str">
        <f t="shared" si="28"/>
        <v/>
      </c>
      <c r="AQ26" s="126"/>
      <c r="AR26" s="144" t="str">
        <f t="shared" si="29"/>
        <v/>
      </c>
      <c r="AS26" s="219" t="str">
        <f t="shared" si="30"/>
        <v/>
      </c>
      <c r="AT26" s="219" t="str">
        <f t="shared" si="31"/>
        <v/>
      </c>
      <c r="AU26" s="219" t="str">
        <f t="shared" si="32"/>
        <v/>
      </c>
      <c r="AV26" s="218"/>
      <c r="AW26" s="219" t="str">
        <f t="shared" si="34"/>
        <v/>
      </c>
      <c r="AX26" s="219">
        <f t="shared" si="35"/>
        <v>0</v>
      </c>
      <c r="AY26" s="218"/>
      <c r="AZ26" s="59" t="str">
        <f t="shared" si="33"/>
        <v/>
      </c>
      <c r="BA26" s="60">
        <f t="shared" si="13"/>
        <v>0</v>
      </c>
    </row>
    <row r="27" spans="1:53" ht="15" customHeight="1" x14ac:dyDescent="0.25">
      <c r="A27">
        <v>10</v>
      </c>
      <c r="B27" s="237">
        <f>'M4'!B27</f>
        <v>0</v>
      </c>
      <c r="C27" s="234">
        <f>'M4'!C27</f>
        <v>0</v>
      </c>
      <c r="D27" s="234" t="str">
        <f>IF('M4'!D27="","",IF('M4'!D27&gt;0,'M4'!D27))</f>
        <v/>
      </c>
      <c r="E27" s="126"/>
      <c r="F27" s="126"/>
      <c r="G27" s="140"/>
      <c r="H27" s="148"/>
      <c r="I27" s="147"/>
      <c r="J27" s="147"/>
      <c r="K27" s="147"/>
      <c r="L27" s="147"/>
      <c r="M27" s="149"/>
      <c r="N27" s="287">
        <f t="shared" si="14"/>
        <v>0</v>
      </c>
      <c r="O27" s="288" t="str">
        <f t="shared" si="15"/>
        <v/>
      </c>
      <c r="P27" s="288" t="str">
        <f t="shared" si="0"/>
        <v/>
      </c>
      <c r="Q27" s="288" t="str">
        <f t="shared" si="0"/>
        <v/>
      </c>
      <c r="R27" s="288">
        <f t="shared" si="16"/>
        <v>0</v>
      </c>
      <c r="S27" s="94" t="str">
        <f t="shared" si="1"/>
        <v/>
      </c>
      <c r="T27" s="94" t="str">
        <f t="shared" si="2"/>
        <v/>
      </c>
      <c r="U27" s="94" t="str">
        <f t="shared" si="3"/>
        <v/>
      </c>
      <c r="V27" s="94" t="str">
        <f t="shared" si="17"/>
        <v/>
      </c>
      <c r="W27" s="94" t="str">
        <f t="shared" si="4"/>
        <v/>
      </c>
      <c r="X27" s="94" t="str">
        <f t="shared" si="5"/>
        <v/>
      </c>
      <c r="Y27" s="94">
        <f t="shared" si="6"/>
        <v>0</v>
      </c>
      <c r="Z27" s="141" t="b">
        <f t="shared" si="7"/>
        <v>0</v>
      </c>
      <c r="AA27" s="141" t="b">
        <f t="shared" si="8"/>
        <v>0</v>
      </c>
      <c r="AB27" s="141" t="b">
        <f t="shared" si="9"/>
        <v>0</v>
      </c>
      <c r="AC27" s="141" t="b">
        <f t="shared" si="10"/>
        <v>0</v>
      </c>
      <c r="AD27" s="141" t="b">
        <f t="shared" si="11"/>
        <v>0</v>
      </c>
      <c r="AE27" s="141" t="b">
        <f t="shared" si="18"/>
        <v>0</v>
      </c>
      <c r="AF27" s="141" t="b">
        <f t="shared" si="19"/>
        <v>0</v>
      </c>
      <c r="AG27" s="141" t="b">
        <f t="shared" si="20"/>
        <v>0</v>
      </c>
      <c r="AH27" s="141" t="b">
        <f t="shared" si="21"/>
        <v>0</v>
      </c>
      <c r="AI27" s="141" t="b">
        <f t="shared" si="22"/>
        <v>0</v>
      </c>
      <c r="AJ27" s="146" t="str">
        <f t="shared" si="12"/>
        <v/>
      </c>
      <c r="AK27" s="143" t="str">
        <f t="shared" si="23"/>
        <v/>
      </c>
      <c r="AL27" s="216" t="str">
        <f t="shared" si="24"/>
        <v/>
      </c>
      <c r="AM27" s="144" t="str">
        <f t="shared" si="25"/>
        <v/>
      </c>
      <c r="AN27" s="145">
        <f t="shared" si="26"/>
        <v>0</v>
      </c>
      <c r="AO27" s="135" t="str">
        <f t="shared" si="27"/>
        <v/>
      </c>
      <c r="AP27" s="136" t="str">
        <f t="shared" si="28"/>
        <v/>
      </c>
      <c r="AQ27" s="126"/>
      <c r="AR27" s="144" t="str">
        <f t="shared" si="29"/>
        <v/>
      </c>
      <c r="AS27" s="219" t="str">
        <f t="shared" si="30"/>
        <v/>
      </c>
      <c r="AT27" s="219" t="str">
        <f t="shared" si="31"/>
        <v/>
      </c>
      <c r="AU27" s="219" t="str">
        <f t="shared" si="32"/>
        <v/>
      </c>
      <c r="AV27" s="218"/>
      <c r="AW27" s="219" t="str">
        <f t="shared" si="34"/>
        <v/>
      </c>
      <c r="AX27" s="219">
        <f t="shared" si="35"/>
        <v>0</v>
      </c>
      <c r="AY27" s="218"/>
      <c r="AZ27" s="59" t="str">
        <f t="shared" si="33"/>
        <v/>
      </c>
      <c r="BA27" s="60">
        <f t="shared" si="13"/>
        <v>0</v>
      </c>
    </row>
    <row r="28" spans="1:53" ht="15" customHeight="1" x14ac:dyDescent="0.25">
      <c r="A28">
        <v>11</v>
      </c>
      <c r="B28" s="237">
        <f>'M4'!B28</f>
        <v>0</v>
      </c>
      <c r="C28" s="234">
        <f>'M4'!C28</f>
        <v>0</v>
      </c>
      <c r="D28" s="234" t="str">
        <f>IF('M4'!D28="","",IF('M4'!D28&gt;0,'M4'!D28))</f>
        <v/>
      </c>
      <c r="E28" s="126"/>
      <c r="F28" s="126"/>
      <c r="G28" s="140"/>
      <c r="H28" s="148"/>
      <c r="I28" s="147"/>
      <c r="J28" s="147"/>
      <c r="K28" s="147"/>
      <c r="L28" s="147"/>
      <c r="M28" s="149"/>
      <c r="N28" s="287">
        <f t="shared" si="14"/>
        <v>0</v>
      </c>
      <c r="O28" s="288" t="str">
        <f t="shared" si="15"/>
        <v/>
      </c>
      <c r="P28" s="288" t="str">
        <f t="shared" si="0"/>
        <v/>
      </c>
      <c r="Q28" s="288" t="str">
        <f t="shared" si="0"/>
        <v/>
      </c>
      <c r="R28" s="288">
        <f t="shared" si="16"/>
        <v>0</v>
      </c>
      <c r="S28" s="94" t="str">
        <f t="shared" si="1"/>
        <v/>
      </c>
      <c r="T28" s="94" t="str">
        <f t="shared" si="2"/>
        <v/>
      </c>
      <c r="U28" s="94" t="str">
        <f t="shared" si="3"/>
        <v/>
      </c>
      <c r="V28" s="94" t="str">
        <f t="shared" si="17"/>
        <v/>
      </c>
      <c r="W28" s="94" t="str">
        <f t="shared" si="4"/>
        <v/>
      </c>
      <c r="X28" s="94" t="str">
        <f t="shared" si="5"/>
        <v/>
      </c>
      <c r="Y28" s="94">
        <f t="shared" si="6"/>
        <v>0</v>
      </c>
      <c r="Z28" s="141" t="b">
        <f t="shared" si="7"/>
        <v>0</v>
      </c>
      <c r="AA28" s="141" t="b">
        <f t="shared" si="8"/>
        <v>0</v>
      </c>
      <c r="AB28" s="141" t="b">
        <f t="shared" si="9"/>
        <v>0</v>
      </c>
      <c r="AC28" s="141" t="b">
        <f t="shared" si="10"/>
        <v>0</v>
      </c>
      <c r="AD28" s="141" t="b">
        <f t="shared" si="11"/>
        <v>0</v>
      </c>
      <c r="AE28" s="141" t="b">
        <f t="shared" si="18"/>
        <v>0</v>
      </c>
      <c r="AF28" s="141" t="b">
        <f t="shared" si="19"/>
        <v>0</v>
      </c>
      <c r="AG28" s="141" t="b">
        <f t="shared" si="20"/>
        <v>0</v>
      </c>
      <c r="AH28" s="141" t="b">
        <f t="shared" si="21"/>
        <v>0</v>
      </c>
      <c r="AI28" s="141" t="b">
        <f t="shared" si="22"/>
        <v>0</v>
      </c>
      <c r="AJ28" s="146" t="str">
        <f t="shared" si="12"/>
        <v/>
      </c>
      <c r="AK28" s="143" t="str">
        <f t="shared" si="23"/>
        <v/>
      </c>
      <c r="AL28" s="216" t="str">
        <f t="shared" si="24"/>
        <v/>
      </c>
      <c r="AM28" s="144" t="str">
        <f t="shared" si="25"/>
        <v/>
      </c>
      <c r="AN28" s="145">
        <f t="shared" si="26"/>
        <v>0</v>
      </c>
      <c r="AO28" s="135" t="str">
        <f t="shared" si="27"/>
        <v/>
      </c>
      <c r="AP28" s="136" t="str">
        <f t="shared" si="28"/>
        <v/>
      </c>
      <c r="AQ28" s="126"/>
      <c r="AR28" s="144" t="str">
        <f t="shared" si="29"/>
        <v/>
      </c>
      <c r="AS28" s="219" t="str">
        <f t="shared" si="30"/>
        <v/>
      </c>
      <c r="AT28" s="219" t="str">
        <f t="shared" si="31"/>
        <v/>
      </c>
      <c r="AU28" s="219" t="str">
        <f t="shared" si="32"/>
        <v/>
      </c>
      <c r="AV28" s="218"/>
      <c r="AW28" s="219" t="str">
        <f t="shared" si="34"/>
        <v/>
      </c>
      <c r="AX28" s="219">
        <f t="shared" si="35"/>
        <v>0</v>
      </c>
      <c r="AY28" s="218"/>
      <c r="AZ28" s="59" t="str">
        <f t="shared" si="33"/>
        <v/>
      </c>
      <c r="BA28" s="60">
        <f t="shared" si="13"/>
        <v>0</v>
      </c>
    </row>
    <row r="29" spans="1:53" ht="15" customHeight="1" x14ac:dyDescent="0.25">
      <c r="A29">
        <v>12</v>
      </c>
      <c r="B29" s="237">
        <f>'M4'!B29</f>
        <v>0</v>
      </c>
      <c r="C29" s="234">
        <f>'M4'!C29</f>
        <v>0</v>
      </c>
      <c r="D29" s="234" t="str">
        <f>IF('M4'!D29="","",IF('M4'!D29&gt;0,'M4'!D29))</f>
        <v/>
      </c>
      <c r="E29" s="126"/>
      <c r="F29" s="126"/>
      <c r="G29" s="140"/>
      <c r="H29" s="148"/>
      <c r="I29" s="147"/>
      <c r="J29" s="147"/>
      <c r="K29" s="147"/>
      <c r="L29" s="147"/>
      <c r="M29" s="149"/>
      <c r="N29" s="287">
        <f t="shared" si="14"/>
        <v>0</v>
      </c>
      <c r="O29" s="288" t="str">
        <f t="shared" si="15"/>
        <v/>
      </c>
      <c r="P29" s="288" t="str">
        <f t="shared" si="0"/>
        <v/>
      </c>
      <c r="Q29" s="288" t="str">
        <f t="shared" si="0"/>
        <v/>
      </c>
      <c r="R29" s="288">
        <f t="shared" si="16"/>
        <v>0</v>
      </c>
      <c r="S29" s="94" t="str">
        <f t="shared" si="1"/>
        <v/>
      </c>
      <c r="T29" s="94" t="str">
        <f t="shared" si="2"/>
        <v/>
      </c>
      <c r="U29" s="94" t="str">
        <f t="shared" si="3"/>
        <v/>
      </c>
      <c r="V29" s="94" t="str">
        <f t="shared" si="17"/>
        <v/>
      </c>
      <c r="W29" s="94" t="str">
        <f t="shared" si="4"/>
        <v/>
      </c>
      <c r="X29" s="94" t="str">
        <f t="shared" si="5"/>
        <v/>
      </c>
      <c r="Y29" s="94">
        <f t="shared" si="6"/>
        <v>0</v>
      </c>
      <c r="Z29" s="141" t="b">
        <f t="shared" si="7"/>
        <v>0</v>
      </c>
      <c r="AA29" s="141" t="b">
        <f t="shared" si="8"/>
        <v>0</v>
      </c>
      <c r="AB29" s="141" t="b">
        <f t="shared" si="9"/>
        <v>0</v>
      </c>
      <c r="AC29" s="141" t="b">
        <f t="shared" si="10"/>
        <v>0</v>
      </c>
      <c r="AD29" s="141" t="b">
        <f t="shared" si="11"/>
        <v>0</v>
      </c>
      <c r="AE29" s="141" t="b">
        <f t="shared" si="18"/>
        <v>0</v>
      </c>
      <c r="AF29" s="141" t="b">
        <f t="shared" si="19"/>
        <v>0</v>
      </c>
      <c r="AG29" s="141" t="b">
        <f t="shared" si="20"/>
        <v>0</v>
      </c>
      <c r="AH29" s="141" t="b">
        <f t="shared" si="21"/>
        <v>0</v>
      </c>
      <c r="AI29" s="141" t="b">
        <f t="shared" si="22"/>
        <v>0</v>
      </c>
      <c r="AJ29" s="146" t="str">
        <f t="shared" si="12"/>
        <v/>
      </c>
      <c r="AK29" s="143" t="str">
        <f t="shared" si="23"/>
        <v/>
      </c>
      <c r="AL29" s="216" t="str">
        <f t="shared" si="24"/>
        <v/>
      </c>
      <c r="AM29" s="144" t="str">
        <f t="shared" si="25"/>
        <v/>
      </c>
      <c r="AN29" s="145">
        <f t="shared" si="26"/>
        <v>0</v>
      </c>
      <c r="AO29" s="135" t="str">
        <f t="shared" si="27"/>
        <v/>
      </c>
      <c r="AP29" s="136" t="str">
        <f t="shared" si="28"/>
        <v/>
      </c>
      <c r="AQ29" s="126"/>
      <c r="AR29" s="144" t="str">
        <f t="shared" si="29"/>
        <v/>
      </c>
      <c r="AS29" s="219" t="str">
        <f t="shared" si="30"/>
        <v/>
      </c>
      <c r="AT29" s="219" t="str">
        <f t="shared" si="31"/>
        <v/>
      </c>
      <c r="AU29" s="219" t="str">
        <f t="shared" si="32"/>
        <v/>
      </c>
      <c r="AV29" s="218"/>
      <c r="AW29" s="219" t="str">
        <f t="shared" si="34"/>
        <v/>
      </c>
      <c r="AX29" s="219">
        <f t="shared" si="35"/>
        <v>0</v>
      </c>
      <c r="AY29" s="218"/>
      <c r="AZ29" s="59" t="str">
        <f t="shared" si="33"/>
        <v/>
      </c>
      <c r="BA29" s="60">
        <f t="shared" si="13"/>
        <v>0</v>
      </c>
    </row>
    <row r="30" spans="1:53" ht="15" customHeight="1" x14ac:dyDescent="0.25">
      <c r="A30">
        <v>13</v>
      </c>
      <c r="B30" s="237">
        <f>'M4'!B30</f>
        <v>0</v>
      </c>
      <c r="C30" s="234">
        <f>'M4'!C30</f>
        <v>0</v>
      </c>
      <c r="D30" s="234" t="str">
        <f>IF('M4'!D30="","",IF('M4'!D30&gt;0,'M4'!D30))</f>
        <v/>
      </c>
      <c r="E30" s="126"/>
      <c r="F30" s="126"/>
      <c r="G30" s="140"/>
      <c r="H30" s="179"/>
      <c r="I30" s="147"/>
      <c r="J30" s="178"/>
      <c r="K30" s="147"/>
      <c r="L30" s="178"/>
      <c r="M30" s="177"/>
      <c r="N30" s="287">
        <f t="shared" si="14"/>
        <v>0</v>
      </c>
      <c r="O30" s="288" t="str">
        <f t="shared" si="15"/>
        <v/>
      </c>
      <c r="P30" s="288" t="str">
        <f t="shared" si="0"/>
        <v/>
      </c>
      <c r="Q30" s="288" t="str">
        <f t="shared" si="0"/>
        <v/>
      </c>
      <c r="R30" s="288">
        <f t="shared" si="16"/>
        <v>0</v>
      </c>
      <c r="S30" s="94" t="str">
        <f t="shared" si="1"/>
        <v/>
      </c>
      <c r="T30" s="94" t="str">
        <f t="shared" si="2"/>
        <v/>
      </c>
      <c r="U30" s="94" t="str">
        <f t="shared" si="3"/>
        <v/>
      </c>
      <c r="V30" s="94" t="str">
        <f t="shared" si="17"/>
        <v/>
      </c>
      <c r="W30" s="94" t="str">
        <f t="shared" si="4"/>
        <v/>
      </c>
      <c r="X30" s="94" t="str">
        <f t="shared" si="5"/>
        <v/>
      </c>
      <c r="Y30" s="94">
        <f t="shared" si="6"/>
        <v>0</v>
      </c>
      <c r="Z30" s="141" t="b">
        <f t="shared" si="7"/>
        <v>0</v>
      </c>
      <c r="AA30" s="141" t="b">
        <f t="shared" si="8"/>
        <v>0</v>
      </c>
      <c r="AB30" s="141" t="b">
        <f t="shared" si="9"/>
        <v>0</v>
      </c>
      <c r="AC30" s="141" t="b">
        <f t="shared" si="10"/>
        <v>0</v>
      </c>
      <c r="AD30" s="141" t="b">
        <f t="shared" si="11"/>
        <v>0</v>
      </c>
      <c r="AE30" s="141" t="b">
        <f t="shared" si="18"/>
        <v>0</v>
      </c>
      <c r="AF30" s="141" t="b">
        <f t="shared" si="19"/>
        <v>0</v>
      </c>
      <c r="AG30" s="141" t="b">
        <f t="shared" si="20"/>
        <v>0</v>
      </c>
      <c r="AH30" s="141" t="b">
        <f t="shared" si="21"/>
        <v>0</v>
      </c>
      <c r="AI30" s="141" t="b">
        <f t="shared" si="22"/>
        <v>0</v>
      </c>
      <c r="AJ30" s="146" t="str">
        <f t="shared" si="12"/>
        <v/>
      </c>
      <c r="AK30" s="143" t="str">
        <f t="shared" si="23"/>
        <v/>
      </c>
      <c r="AL30" s="216" t="str">
        <f t="shared" si="24"/>
        <v/>
      </c>
      <c r="AM30" s="144" t="str">
        <f t="shared" si="25"/>
        <v/>
      </c>
      <c r="AN30" s="145">
        <f t="shared" si="26"/>
        <v>0</v>
      </c>
      <c r="AO30" s="135" t="str">
        <f t="shared" si="27"/>
        <v/>
      </c>
      <c r="AP30" s="136" t="str">
        <f t="shared" si="28"/>
        <v/>
      </c>
      <c r="AQ30" s="126"/>
      <c r="AR30" s="144" t="str">
        <f t="shared" si="29"/>
        <v/>
      </c>
      <c r="AS30" s="219" t="str">
        <f t="shared" si="30"/>
        <v/>
      </c>
      <c r="AT30" s="219" t="str">
        <f t="shared" si="31"/>
        <v/>
      </c>
      <c r="AU30" s="219" t="str">
        <f t="shared" si="32"/>
        <v/>
      </c>
      <c r="AV30" s="218"/>
      <c r="AW30" s="219" t="str">
        <f t="shared" si="34"/>
        <v/>
      </c>
      <c r="AX30" s="219">
        <f t="shared" si="35"/>
        <v>0</v>
      </c>
      <c r="AY30" s="218"/>
      <c r="AZ30" s="59" t="str">
        <f t="shared" si="33"/>
        <v/>
      </c>
      <c r="BA30" s="60">
        <f t="shared" si="13"/>
        <v>0</v>
      </c>
    </row>
    <row r="31" spans="1:53" ht="15" customHeight="1" x14ac:dyDescent="0.25">
      <c r="A31">
        <v>14</v>
      </c>
      <c r="B31" s="237">
        <f>'M4'!B31</f>
        <v>0</v>
      </c>
      <c r="C31" s="234">
        <f>'M4'!C31</f>
        <v>0</v>
      </c>
      <c r="D31" s="234" t="str">
        <f>IF('M4'!D31="","",IF('M4'!D31&gt;0,'M4'!D31))</f>
        <v/>
      </c>
      <c r="E31" s="126"/>
      <c r="F31" s="126"/>
      <c r="G31" s="140"/>
      <c r="H31" s="148"/>
      <c r="I31" s="147"/>
      <c r="J31" s="147"/>
      <c r="K31" s="147"/>
      <c r="L31" s="147"/>
      <c r="M31" s="149"/>
      <c r="N31" s="287">
        <f t="shared" si="14"/>
        <v>0</v>
      </c>
      <c r="O31" s="288" t="str">
        <f t="shared" si="15"/>
        <v/>
      </c>
      <c r="P31" s="288" t="str">
        <f t="shared" si="0"/>
        <v/>
      </c>
      <c r="Q31" s="288" t="str">
        <f t="shared" si="0"/>
        <v/>
      </c>
      <c r="R31" s="288">
        <f t="shared" si="16"/>
        <v>0</v>
      </c>
      <c r="S31" s="94" t="str">
        <f t="shared" si="1"/>
        <v/>
      </c>
      <c r="T31" s="94" t="str">
        <f t="shared" si="2"/>
        <v/>
      </c>
      <c r="U31" s="94" t="str">
        <f t="shared" si="3"/>
        <v/>
      </c>
      <c r="V31" s="94" t="str">
        <f t="shared" si="17"/>
        <v/>
      </c>
      <c r="W31" s="94" t="str">
        <f t="shared" si="4"/>
        <v/>
      </c>
      <c r="X31" s="94" t="str">
        <f t="shared" si="5"/>
        <v/>
      </c>
      <c r="Y31" s="94">
        <f t="shared" si="6"/>
        <v>0</v>
      </c>
      <c r="Z31" s="141" t="b">
        <f t="shared" si="7"/>
        <v>0</v>
      </c>
      <c r="AA31" s="141" t="b">
        <f t="shared" si="8"/>
        <v>0</v>
      </c>
      <c r="AB31" s="141" t="b">
        <f t="shared" si="9"/>
        <v>0</v>
      </c>
      <c r="AC31" s="141" t="b">
        <f t="shared" si="10"/>
        <v>0</v>
      </c>
      <c r="AD31" s="141" t="b">
        <f t="shared" si="11"/>
        <v>0</v>
      </c>
      <c r="AE31" s="141" t="b">
        <f t="shared" si="18"/>
        <v>0</v>
      </c>
      <c r="AF31" s="141" t="b">
        <f t="shared" si="19"/>
        <v>0</v>
      </c>
      <c r="AG31" s="141" t="b">
        <f t="shared" si="20"/>
        <v>0</v>
      </c>
      <c r="AH31" s="141" t="b">
        <f t="shared" si="21"/>
        <v>0</v>
      </c>
      <c r="AI31" s="141" t="b">
        <f t="shared" si="22"/>
        <v>0</v>
      </c>
      <c r="AJ31" s="146" t="str">
        <f t="shared" si="12"/>
        <v/>
      </c>
      <c r="AK31" s="143" t="str">
        <f t="shared" si="23"/>
        <v/>
      </c>
      <c r="AL31" s="216" t="str">
        <f t="shared" si="24"/>
        <v/>
      </c>
      <c r="AM31" s="144" t="str">
        <f t="shared" si="25"/>
        <v/>
      </c>
      <c r="AN31" s="145">
        <f t="shared" si="26"/>
        <v>0</v>
      </c>
      <c r="AO31" s="135" t="str">
        <f t="shared" si="27"/>
        <v/>
      </c>
      <c r="AP31" s="136" t="str">
        <f t="shared" si="28"/>
        <v/>
      </c>
      <c r="AQ31" s="126"/>
      <c r="AR31" s="144" t="str">
        <f t="shared" si="29"/>
        <v/>
      </c>
      <c r="AS31" s="219" t="str">
        <f t="shared" si="30"/>
        <v/>
      </c>
      <c r="AT31" s="219" t="str">
        <f t="shared" si="31"/>
        <v/>
      </c>
      <c r="AU31" s="219" t="str">
        <f t="shared" si="32"/>
        <v/>
      </c>
      <c r="AV31" s="218"/>
      <c r="AW31" s="219" t="str">
        <f t="shared" si="34"/>
        <v/>
      </c>
      <c r="AX31" s="219">
        <f t="shared" si="35"/>
        <v>0</v>
      </c>
      <c r="AY31" s="218"/>
      <c r="AZ31" s="59" t="str">
        <f t="shared" si="33"/>
        <v/>
      </c>
      <c r="BA31" s="60">
        <f t="shared" si="13"/>
        <v>0</v>
      </c>
    </row>
    <row r="32" spans="1:53" ht="15" customHeight="1" x14ac:dyDescent="0.25">
      <c r="A32">
        <v>15</v>
      </c>
      <c r="B32" s="237">
        <f>'M4'!B32</f>
        <v>0</v>
      </c>
      <c r="C32" s="234">
        <f>'M4'!C32</f>
        <v>0</v>
      </c>
      <c r="D32" s="234" t="str">
        <f>IF('M4'!D32="","",IF('M4'!D32&gt;0,'M4'!D32))</f>
        <v/>
      </c>
      <c r="E32" s="126"/>
      <c r="F32" s="126"/>
      <c r="G32" s="140"/>
      <c r="H32" s="148"/>
      <c r="I32" s="147"/>
      <c r="J32" s="147"/>
      <c r="K32" s="147"/>
      <c r="L32" s="147"/>
      <c r="M32" s="149"/>
      <c r="N32" s="287">
        <f t="shared" si="14"/>
        <v>0</v>
      </c>
      <c r="O32" s="288" t="str">
        <f t="shared" si="15"/>
        <v/>
      </c>
      <c r="P32" s="288" t="str">
        <f t="shared" si="0"/>
        <v/>
      </c>
      <c r="Q32" s="288" t="str">
        <f t="shared" si="0"/>
        <v/>
      </c>
      <c r="R32" s="288">
        <f t="shared" si="16"/>
        <v>0</v>
      </c>
      <c r="S32" s="94" t="str">
        <f t="shared" si="1"/>
        <v/>
      </c>
      <c r="T32" s="94" t="str">
        <f t="shared" si="2"/>
        <v/>
      </c>
      <c r="U32" s="94" t="str">
        <f t="shared" si="3"/>
        <v/>
      </c>
      <c r="V32" s="94" t="str">
        <f t="shared" si="17"/>
        <v/>
      </c>
      <c r="W32" s="94" t="str">
        <f t="shared" si="4"/>
        <v/>
      </c>
      <c r="X32" s="94" t="str">
        <f t="shared" si="5"/>
        <v/>
      </c>
      <c r="Y32" s="94">
        <f t="shared" si="6"/>
        <v>0</v>
      </c>
      <c r="Z32" s="141" t="b">
        <f t="shared" si="7"/>
        <v>0</v>
      </c>
      <c r="AA32" s="141" t="b">
        <f t="shared" si="8"/>
        <v>0</v>
      </c>
      <c r="AB32" s="141" t="b">
        <f t="shared" si="9"/>
        <v>0</v>
      </c>
      <c r="AC32" s="141" t="b">
        <f t="shared" si="10"/>
        <v>0</v>
      </c>
      <c r="AD32" s="141" t="b">
        <f t="shared" si="11"/>
        <v>0</v>
      </c>
      <c r="AE32" s="141" t="b">
        <f t="shared" si="18"/>
        <v>0</v>
      </c>
      <c r="AF32" s="141" t="b">
        <f t="shared" si="19"/>
        <v>0</v>
      </c>
      <c r="AG32" s="141" t="b">
        <f t="shared" si="20"/>
        <v>0</v>
      </c>
      <c r="AH32" s="141" t="b">
        <f t="shared" si="21"/>
        <v>0</v>
      </c>
      <c r="AI32" s="141" t="b">
        <f t="shared" si="22"/>
        <v>0</v>
      </c>
      <c r="AJ32" s="146" t="str">
        <f t="shared" si="12"/>
        <v/>
      </c>
      <c r="AK32" s="143" t="str">
        <f t="shared" si="23"/>
        <v/>
      </c>
      <c r="AL32" s="216" t="str">
        <f t="shared" si="24"/>
        <v/>
      </c>
      <c r="AM32" s="144" t="str">
        <f t="shared" si="25"/>
        <v/>
      </c>
      <c r="AN32" s="145">
        <f t="shared" si="26"/>
        <v>0</v>
      </c>
      <c r="AO32" s="135" t="str">
        <f t="shared" si="27"/>
        <v/>
      </c>
      <c r="AP32" s="136" t="str">
        <f t="shared" si="28"/>
        <v/>
      </c>
      <c r="AQ32" s="126"/>
      <c r="AR32" s="144" t="str">
        <f t="shared" si="29"/>
        <v/>
      </c>
      <c r="AS32" s="219" t="str">
        <f t="shared" si="30"/>
        <v/>
      </c>
      <c r="AT32" s="219" t="str">
        <f t="shared" si="31"/>
        <v/>
      </c>
      <c r="AU32" s="219" t="str">
        <f t="shared" si="32"/>
        <v/>
      </c>
      <c r="AV32" s="218"/>
      <c r="AW32" s="219" t="str">
        <f t="shared" si="34"/>
        <v/>
      </c>
      <c r="AX32" s="219">
        <f t="shared" si="35"/>
        <v>0</v>
      </c>
      <c r="AY32" s="218"/>
      <c r="AZ32" s="59" t="str">
        <f t="shared" si="33"/>
        <v/>
      </c>
      <c r="BA32" s="60">
        <f t="shared" si="13"/>
        <v>0</v>
      </c>
    </row>
    <row r="33" spans="1:53" ht="15" customHeight="1" x14ac:dyDescent="0.25">
      <c r="A33">
        <v>16</v>
      </c>
      <c r="B33" s="237">
        <f>'M4'!B33</f>
        <v>0</v>
      </c>
      <c r="C33" s="234">
        <f>'M4'!C33</f>
        <v>0</v>
      </c>
      <c r="D33" s="234" t="str">
        <f>IF('M4'!D33="","",IF('M4'!D33&gt;0,'M4'!D33))</f>
        <v/>
      </c>
      <c r="E33" s="126"/>
      <c r="F33" s="126"/>
      <c r="G33" s="140"/>
      <c r="H33" s="148"/>
      <c r="I33" s="147"/>
      <c r="J33" s="147"/>
      <c r="K33" s="147"/>
      <c r="L33" s="147"/>
      <c r="M33" s="149"/>
      <c r="N33" s="287">
        <f t="shared" si="14"/>
        <v>0</v>
      </c>
      <c r="O33" s="288" t="str">
        <f t="shared" si="15"/>
        <v/>
      </c>
      <c r="P33" s="288" t="str">
        <f t="shared" si="0"/>
        <v/>
      </c>
      <c r="Q33" s="288" t="str">
        <f t="shared" si="0"/>
        <v/>
      </c>
      <c r="R33" s="288">
        <f t="shared" si="16"/>
        <v>0</v>
      </c>
      <c r="S33" s="94" t="str">
        <f t="shared" si="1"/>
        <v/>
      </c>
      <c r="T33" s="94" t="str">
        <f t="shared" si="2"/>
        <v/>
      </c>
      <c r="U33" s="94" t="str">
        <f t="shared" si="3"/>
        <v/>
      </c>
      <c r="V33" s="94" t="str">
        <f t="shared" si="17"/>
        <v/>
      </c>
      <c r="W33" s="94" t="str">
        <f t="shared" si="4"/>
        <v/>
      </c>
      <c r="X33" s="94" t="str">
        <f t="shared" si="5"/>
        <v/>
      </c>
      <c r="Y33" s="94">
        <f t="shared" si="6"/>
        <v>0</v>
      </c>
      <c r="Z33" s="141" t="b">
        <f t="shared" si="7"/>
        <v>0</v>
      </c>
      <c r="AA33" s="141" t="b">
        <f t="shared" si="8"/>
        <v>0</v>
      </c>
      <c r="AB33" s="141" t="b">
        <f t="shared" si="9"/>
        <v>0</v>
      </c>
      <c r="AC33" s="141" t="b">
        <f t="shared" si="10"/>
        <v>0</v>
      </c>
      <c r="AD33" s="141" t="b">
        <f t="shared" si="11"/>
        <v>0</v>
      </c>
      <c r="AE33" s="141" t="b">
        <f t="shared" si="18"/>
        <v>0</v>
      </c>
      <c r="AF33" s="141" t="b">
        <f t="shared" si="19"/>
        <v>0</v>
      </c>
      <c r="AG33" s="141" t="b">
        <f t="shared" si="20"/>
        <v>0</v>
      </c>
      <c r="AH33" s="141" t="b">
        <f t="shared" si="21"/>
        <v>0</v>
      </c>
      <c r="AI33" s="141" t="b">
        <f t="shared" si="22"/>
        <v>0</v>
      </c>
      <c r="AJ33" s="146" t="str">
        <f t="shared" si="12"/>
        <v/>
      </c>
      <c r="AK33" s="143" t="str">
        <f t="shared" si="23"/>
        <v/>
      </c>
      <c r="AL33" s="216" t="str">
        <f t="shared" si="24"/>
        <v/>
      </c>
      <c r="AM33" s="144" t="str">
        <f t="shared" si="25"/>
        <v/>
      </c>
      <c r="AN33" s="145">
        <f t="shared" si="26"/>
        <v>0</v>
      </c>
      <c r="AO33" s="135" t="str">
        <f t="shared" si="27"/>
        <v/>
      </c>
      <c r="AP33" s="136" t="str">
        <f t="shared" si="28"/>
        <v/>
      </c>
      <c r="AQ33" s="126"/>
      <c r="AR33" s="144" t="str">
        <f t="shared" si="29"/>
        <v/>
      </c>
      <c r="AS33" s="219" t="str">
        <f t="shared" si="30"/>
        <v/>
      </c>
      <c r="AT33" s="219" t="str">
        <f t="shared" si="31"/>
        <v/>
      </c>
      <c r="AU33" s="219" t="str">
        <f t="shared" si="32"/>
        <v/>
      </c>
      <c r="AV33" s="218"/>
      <c r="AW33" s="219" t="str">
        <f t="shared" si="34"/>
        <v/>
      </c>
      <c r="AX33" s="219">
        <f t="shared" si="35"/>
        <v>0</v>
      </c>
      <c r="AY33" s="218"/>
      <c r="AZ33" s="59" t="str">
        <f t="shared" si="33"/>
        <v/>
      </c>
      <c r="BA33" s="60">
        <f t="shared" si="13"/>
        <v>0</v>
      </c>
    </row>
    <row r="34" spans="1:53" ht="15" customHeight="1" x14ac:dyDescent="0.25">
      <c r="A34">
        <v>17</v>
      </c>
      <c r="B34" s="237">
        <f>'M4'!B34</f>
        <v>0</v>
      </c>
      <c r="C34" s="234">
        <f>'M4'!C34</f>
        <v>0</v>
      </c>
      <c r="D34" s="234" t="str">
        <f>IF('M4'!D34="","",IF('M4'!D34&gt;0,'M4'!D34))</f>
        <v/>
      </c>
      <c r="E34" s="126"/>
      <c r="F34" s="126"/>
      <c r="G34" s="140"/>
      <c r="H34" s="148"/>
      <c r="I34" s="147"/>
      <c r="J34" s="147"/>
      <c r="K34" s="147"/>
      <c r="L34" s="147"/>
      <c r="M34" s="149"/>
      <c r="N34" s="287">
        <f t="shared" si="14"/>
        <v>0</v>
      </c>
      <c r="O34" s="288" t="str">
        <f t="shared" si="15"/>
        <v/>
      </c>
      <c r="P34" s="288" t="str">
        <f t="shared" si="0"/>
        <v/>
      </c>
      <c r="Q34" s="288" t="str">
        <f t="shared" si="0"/>
        <v/>
      </c>
      <c r="R34" s="288">
        <f t="shared" si="16"/>
        <v>0</v>
      </c>
      <c r="S34" s="94" t="str">
        <f t="shared" si="1"/>
        <v/>
      </c>
      <c r="T34" s="94" t="str">
        <f t="shared" si="2"/>
        <v/>
      </c>
      <c r="U34" s="94" t="str">
        <f t="shared" si="3"/>
        <v/>
      </c>
      <c r="V34" s="94" t="str">
        <f t="shared" si="17"/>
        <v/>
      </c>
      <c r="W34" s="94" t="str">
        <f t="shared" si="4"/>
        <v/>
      </c>
      <c r="X34" s="94" t="str">
        <f t="shared" si="5"/>
        <v/>
      </c>
      <c r="Y34" s="94">
        <f t="shared" si="6"/>
        <v>0</v>
      </c>
      <c r="Z34" s="141" t="b">
        <f t="shared" si="7"/>
        <v>0</v>
      </c>
      <c r="AA34" s="141" t="b">
        <f t="shared" si="8"/>
        <v>0</v>
      </c>
      <c r="AB34" s="141" t="b">
        <f t="shared" si="9"/>
        <v>0</v>
      </c>
      <c r="AC34" s="141" t="b">
        <f t="shared" si="10"/>
        <v>0</v>
      </c>
      <c r="AD34" s="141" t="b">
        <f t="shared" si="11"/>
        <v>0</v>
      </c>
      <c r="AE34" s="141" t="b">
        <f t="shared" si="18"/>
        <v>0</v>
      </c>
      <c r="AF34" s="141" t="b">
        <f t="shared" si="19"/>
        <v>0</v>
      </c>
      <c r="AG34" s="141" t="b">
        <f t="shared" si="20"/>
        <v>0</v>
      </c>
      <c r="AH34" s="141" t="b">
        <f t="shared" si="21"/>
        <v>0</v>
      </c>
      <c r="AI34" s="141" t="b">
        <f t="shared" si="22"/>
        <v>0</v>
      </c>
      <c r="AJ34" s="146" t="str">
        <f t="shared" si="12"/>
        <v/>
      </c>
      <c r="AK34" s="143" t="str">
        <f t="shared" si="23"/>
        <v/>
      </c>
      <c r="AL34" s="216" t="str">
        <f t="shared" si="24"/>
        <v/>
      </c>
      <c r="AM34" s="144" t="str">
        <f t="shared" si="25"/>
        <v/>
      </c>
      <c r="AN34" s="145">
        <f t="shared" si="26"/>
        <v>0</v>
      </c>
      <c r="AO34" s="135" t="str">
        <f t="shared" si="27"/>
        <v/>
      </c>
      <c r="AP34" s="136" t="str">
        <f t="shared" si="28"/>
        <v/>
      </c>
      <c r="AQ34" s="126"/>
      <c r="AR34" s="144" t="str">
        <f t="shared" si="29"/>
        <v/>
      </c>
      <c r="AS34" s="219" t="str">
        <f t="shared" si="30"/>
        <v/>
      </c>
      <c r="AT34" s="219" t="str">
        <f t="shared" si="31"/>
        <v/>
      </c>
      <c r="AU34" s="219" t="str">
        <f t="shared" si="32"/>
        <v/>
      </c>
      <c r="AV34" s="218"/>
      <c r="AW34" s="219" t="str">
        <f t="shared" si="34"/>
        <v/>
      </c>
      <c r="AX34" s="219">
        <f t="shared" si="35"/>
        <v>0</v>
      </c>
      <c r="AY34" s="218"/>
      <c r="AZ34" s="59" t="str">
        <f t="shared" si="33"/>
        <v/>
      </c>
      <c r="BA34" s="60">
        <f t="shared" si="13"/>
        <v>0</v>
      </c>
    </row>
    <row r="35" spans="1:53" ht="15" customHeight="1" x14ac:dyDescent="0.25">
      <c r="A35">
        <v>18</v>
      </c>
      <c r="B35" s="237">
        <f>'M4'!B35</f>
        <v>0</v>
      </c>
      <c r="C35" s="234">
        <f>'M4'!C35</f>
        <v>0</v>
      </c>
      <c r="D35" s="234" t="str">
        <f>IF('M4'!D35="","",IF('M4'!D35&gt;0,'M4'!D35))</f>
        <v/>
      </c>
      <c r="E35" s="126"/>
      <c r="F35" s="126"/>
      <c r="G35" s="140"/>
      <c r="H35" s="148"/>
      <c r="I35" s="147"/>
      <c r="J35" s="147"/>
      <c r="K35" s="147"/>
      <c r="L35" s="147"/>
      <c r="M35" s="149"/>
      <c r="N35" s="287">
        <f t="shared" si="14"/>
        <v>0</v>
      </c>
      <c r="O35" s="288" t="str">
        <f t="shared" si="15"/>
        <v/>
      </c>
      <c r="P35" s="288" t="str">
        <f t="shared" si="0"/>
        <v/>
      </c>
      <c r="Q35" s="288" t="str">
        <f t="shared" si="0"/>
        <v/>
      </c>
      <c r="R35" s="288">
        <f t="shared" si="16"/>
        <v>0</v>
      </c>
      <c r="S35" s="94" t="str">
        <f t="shared" si="1"/>
        <v/>
      </c>
      <c r="T35" s="94" t="str">
        <f t="shared" si="2"/>
        <v/>
      </c>
      <c r="U35" s="94" t="str">
        <f t="shared" si="3"/>
        <v/>
      </c>
      <c r="V35" s="94" t="str">
        <f t="shared" si="17"/>
        <v/>
      </c>
      <c r="W35" s="94" t="str">
        <f t="shared" si="4"/>
        <v/>
      </c>
      <c r="X35" s="94" t="str">
        <f t="shared" si="5"/>
        <v/>
      </c>
      <c r="Y35" s="94">
        <f t="shared" si="6"/>
        <v>0</v>
      </c>
      <c r="Z35" s="141" t="b">
        <f t="shared" si="7"/>
        <v>0</v>
      </c>
      <c r="AA35" s="141" t="b">
        <f t="shared" si="8"/>
        <v>0</v>
      </c>
      <c r="AB35" s="141" t="b">
        <f t="shared" si="9"/>
        <v>0</v>
      </c>
      <c r="AC35" s="141" t="b">
        <f t="shared" si="10"/>
        <v>0</v>
      </c>
      <c r="AD35" s="141" t="b">
        <f t="shared" si="11"/>
        <v>0</v>
      </c>
      <c r="AE35" s="141" t="b">
        <f t="shared" si="18"/>
        <v>0</v>
      </c>
      <c r="AF35" s="141" t="b">
        <f t="shared" si="19"/>
        <v>0</v>
      </c>
      <c r="AG35" s="141" t="b">
        <f t="shared" si="20"/>
        <v>0</v>
      </c>
      <c r="AH35" s="141" t="b">
        <f t="shared" si="21"/>
        <v>0</v>
      </c>
      <c r="AI35" s="141" t="b">
        <f t="shared" si="22"/>
        <v>0</v>
      </c>
      <c r="AJ35" s="146" t="str">
        <f t="shared" si="12"/>
        <v/>
      </c>
      <c r="AK35" s="143" t="str">
        <f t="shared" si="23"/>
        <v/>
      </c>
      <c r="AL35" s="216" t="str">
        <f t="shared" si="24"/>
        <v/>
      </c>
      <c r="AM35" s="144" t="str">
        <f t="shared" si="25"/>
        <v/>
      </c>
      <c r="AN35" s="145">
        <f t="shared" si="26"/>
        <v>0</v>
      </c>
      <c r="AO35" s="135" t="str">
        <f t="shared" si="27"/>
        <v/>
      </c>
      <c r="AP35" s="136" t="str">
        <f t="shared" si="28"/>
        <v/>
      </c>
      <c r="AQ35" s="126"/>
      <c r="AR35" s="144" t="str">
        <f t="shared" si="29"/>
        <v/>
      </c>
      <c r="AS35" s="219" t="str">
        <f t="shared" si="30"/>
        <v/>
      </c>
      <c r="AT35" s="219" t="str">
        <f t="shared" si="31"/>
        <v/>
      </c>
      <c r="AU35" s="219" t="str">
        <f t="shared" si="32"/>
        <v/>
      </c>
      <c r="AV35" s="218"/>
      <c r="AW35" s="219" t="str">
        <f t="shared" si="34"/>
        <v/>
      </c>
      <c r="AX35" s="219">
        <f t="shared" si="35"/>
        <v>0</v>
      </c>
      <c r="AY35" s="218"/>
      <c r="AZ35" s="59" t="str">
        <f t="shared" si="33"/>
        <v/>
      </c>
      <c r="BA35" s="60">
        <f t="shared" si="13"/>
        <v>0</v>
      </c>
    </row>
    <row r="36" spans="1:53" ht="15" customHeight="1" x14ac:dyDescent="0.25">
      <c r="A36">
        <v>19</v>
      </c>
      <c r="B36" s="237">
        <f>'M4'!B36</f>
        <v>0</v>
      </c>
      <c r="C36" s="234">
        <f>'M4'!C36</f>
        <v>0</v>
      </c>
      <c r="D36" s="234" t="str">
        <f>IF('M4'!D36="","",IF('M4'!D36&gt;0,'M4'!D36))</f>
        <v/>
      </c>
      <c r="E36" s="126"/>
      <c r="F36" s="126"/>
      <c r="G36" s="140"/>
      <c r="H36" s="148"/>
      <c r="I36" s="147"/>
      <c r="J36" s="147"/>
      <c r="K36" s="147"/>
      <c r="L36" s="147"/>
      <c r="M36" s="149"/>
      <c r="N36" s="287">
        <f t="shared" si="14"/>
        <v>0</v>
      </c>
      <c r="O36" s="288" t="str">
        <f t="shared" si="15"/>
        <v/>
      </c>
      <c r="P36" s="288" t="str">
        <f t="shared" si="0"/>
        <v/>
      </c>
      <c r="Q36" s="288" t="str">
        <f t="shared" si="0"/>
        <v/>
      </c>
      <c r="R36" s="288">
        <f t="shared" si="16"/>
        <v>0</v>
      </c>
      <c r="S36" s="94" t="str">
        <f t="shared" si="1"/>
        <v/>
      </c>
      <c r="T36" s="94" t="str">
        <f t="shared" si="2"/>
        <v/>
      </c>
      <c r="U36" s="94" t="str">
        <f t="shared" si="3"/>
        <v/>
      </c>
      <c r="V36" s="94" t="str">
        <f t="shared" si="17"/>
        <v/>
      </c>
      <c r="W36" s="94" t="str">
        <f t="shared" si="4"/>
        <v/>
      </c>
      <c r="X36" s="94" t="str">
        <f t="shared" si="5"/>
        <v/>
      </c>
      <c r="Y36" s="94">
        <f t="shared" si="6"/>
        <v>0</v>
      </c>
      <c r="Z36" s="141" t="b">
        <f t="shared" si="7"/>
        <v>0</v>
      </c>
      <c r="AA36" s="141" t="b">
        <f t="shared" si="8"/>
        <v>0</v>
      </c>
      <c r="AB36" s="141" t="b">
        <f t="shared" si="9"/>
        <v>0</v>
      </c>
      <c r="AC36" s="141" t="b">
        <f t="shared" si="10"/>
        <v>0</v>
      </c>
      <c r="AD36" s="141" t="b">
        <f t="shared" si="11"/>
        <v>0</v>
      </c>
      <c r="AE36" s="141" t="b">
        <f t="shared" si="18"/>
        <v>0</v>
      </c>
      <c r="AF36" s="141" t="b">
        <f t="shared" si="19"/>
        <v>0</v>
      </c>
      <c r="AG36" s="141" t="b">
        <f t="shared" si="20"/>
        <v>0</v>
      </c>
      <c r="AH36" s="141" t="b">
        <f t="shared" si="21"/>
        <v>0</v>
      </c>
      <c r="AI36" s="141" t="b">
        <f t="shared" si="22"/>
        <v>0</v>
      </c>
      <c r="AJ36" s="146" t="str">
        <f t="shared" si="12"/>
        <v/>
      </c>
      <c r="AK36" s="143" t="str">
        <f t="shared" si="23"/>
        <v/>
      </c>
      <c r="AL36" s="216" t="str">
        <f t="shared" si="24"/>
        <v/>
      </c>
      <c r="AM36" s="144" t="str">
        <f t="shared" si="25"/>
        <v/>
      </c>
      <c r="AN36" s="145">
        <f t="shared" si="26"/>
        <v>0</v>
      </c>
      <c r="AO36" s="135" t="str">
        <f t="shared" si="27"/>
        <v/>
      </c>
      <c r="AP36" s="136" t="str">
        <f t="shared" si="28"/>
        <v/>
      </c>
      <c r="AQ36" s="126"/>
      <c r="AR36" s="144" t="str">
        <f t="shared" si="29"/>
        <v/>
      </c>
      <c r="AS36" s="219" t="str">
        <f t="shared" si="30"/>
        <v/>
      </c>
      <c r="AT36" s="219" t="str">
        <f t="shared" si="31"/>
        <v/>
      </c>
      <c r="AU36" s="219" t="str">
        <f t="shared" si="32"/>
        <v/>
      </c>
      <c r="AV36" s="218"/>
      <c r="AW36" s="219" t="str">
        <f t="shared" si="34"/>
        <v/>
      </c>
      <c r="AX36" s="219">
        <f t="shared" si="35"/>
        <v>0</v>
      </c>
      <c r="AY36" s="218"/>
      <c r="AZ36" s="59" t="str">
        <f t="shared" si="33"/>
        <v/>
      </c>
      <c r="BA36" s="60">
        <f t="shared" si="13"/>
        <v>0</v>
      </c>
    </row>
    <row r="37" spans="1:53" ht="15" customHeight="1" x14ac:dyDescent="0.25">
      <c r="A37">
        <v>20</v>
      </c>
      <c r="B37" s="237">
        <f>'M4'!B37</f>
        <v>0</v>
      </c>
      <c r="C37" s="234">
        <f>'M4'!C37</f>
        <v>0</v>
      </c>
      <c r="D37" s="234" t="str">
        <f>IF('M4'!D37="","",IF('M4'!D37&gt;0,'M4'!D37))</f>
        <v/>
      </c>
      <c r="E37" s="126"/>
      <c r="F37" s="126"/>
      <c r="G37" s="140"/>
      <c r="H37" s="148"/>
      <c r="I37" s="147"/>
      <c r="J37" s="147"/>
      <c r="K37" s="147"/>
      <c r="L37" s="147"/>
      <c r="M37" s="149"/>
      <c r="N37" s="287">
        <f t="shared" si="14"/>
        <v>0</v>
      </c>
      <c r="O37" s="288" t="str">
        <f t="shared" si="15"/>
        <v/>
      </c>
      <c r="P37" s="288" t="str">
        <f t="shared" si="0"/>
        <v/>
      </c>
      <c r="Q37" s="288" t="str">
        <f t="shared" si="0"/>
        <v/>
      </c>
      <c r="R37" s="288">
        <f t="shared" si="16"/>
        <v>0</v>
      </c>
      <c r="S37" s="94" t="str">
        <f t="shared" si="1"/>
        <v/>
      </c>
      <c r="T37" s="94" t="str">
        <f t="shared" si="2"/>
        <v/>
      </c>
      <c r="U37" s="94" t="str">
        <f t="shared" si="3"/>
        <v/>
      </c>
      <c r="V37" s="94" t="str">
        <f t="shared" si="17"/>
        <v/>
      </c>
      <c r="W37" s="94" t="str">
        <f t="shared" si="4"/>
        <v/>
      </c>
      <c r="X37" s="94" t="str">
        <f t="shared" si="5"/>
        <v/>
      </c>
      <c r="Y37" s="94">
        <f t="shared" si="6"/>
        <v>0</v>
      </c>
      <c r="Z37" s="141" t="b">
        <f t="shared" si="7"/>
        <v>0</v>
      </c>
      <c r="AA37" s="141" t="b">
        <f t="shared" si="8"/>
        <v>0</v>
      </c>
      <c r="AB37" s="141" t="b">
        <f t="shared" si="9"/>
        <v>0</v>
      </c>
      <c r="AC37" s="141" t="b">
        <f t="shared" si="10"/>
        <v>0</v>
      </c>
      <c r="AD37" s="141" t="b">
        <f t="shared" si="11"/>
        <v>0</v>
      </c>
      <c r="AE37" s="141" t="b">
        <f t="shared" si="18"/>
        <v>0</v>
      </c>
      <c r="AF37" s="141" t="b">
        <f t="shared" si="19"/>
        <v>0</v>
      </c>
      <c r="AG37" s="141" t="b">
        <f t="shared" si="20"/>
        <v>0</v>
      </c>
      <c r="AH37" s="141" t="b">
        <f t="shared" si="21"/>
        <v>0</v>
      </c>
      <c r="AI37" s="141" t="b">
        <f t="shared" si="22"/>
        <v>0</v>
      </c>
      <c r="AJ37" s="146" t="str">
        <f t="shared" si="12"/>
        <v/>
      </c>
      <c r="AK37" s="143" t="str">
        <f t="shared" si="23"/>
        <v/>
      </c>
      <c r="AL37" s="216" t="str">
        <f t="shared" si="24"/>
        <v/>
      </c>
      <c r="AM37" s="144" t="str">
        <f t="shared" si="25"/>
        <v/>
      </c>
      <c r="AN37" s="145">
        <f t="shared" si="26"/>
        <v>0</v>
      </c>
      <c r="AO37" s="135" t="str">
        <f t="shared" si="27"/>
        <v/>
      </c>
      <c r="AP37" s="136" t="str">
        <f t="shared" si="28"/>
        <v/>
      </c>
      <c r="AQ37" s="126"/>
      <c r="AR37" s="144" t="str">
        <f t="shared" si="29"/>
        <v/>
      </c>
      <c r="AS37" s="219" t="str">
        <f t="shared" si="30"/>
        <v/>
      </c>
      <c r="AT37" s="219" t="str">
        <f t="shared" si="31"/>
        <v/>
      </c>
      <c r="AU37" s="219" t="str">
        <f t="shared" si="32"/>
        <v/>
      </c>
      <c r="AV37" s="218"/>
      <c r="AW37" s="219" t="str">
        <f t="shared" si="34"/>
        <v/>
      </c>
      <c r="AX37" s="219">
        <f t="shared" si="35"/>
        <v>0</v>
      </c>
      <c r="AY37" s="218"/>
      <c r="AZ37" s="59" t="str">
        <f t="shared" si="33"/>
        <v/>
      </c>
      <c r="BA37" s="60">
        <f t="shared" si="13"/>
        <v>0</v>
      </c>
    </row>
    <row r="38" spans="1:53" ht="15" customHeight="1" x14ac:dyDescent="0.25">
      <c r="A38">
        <v>21</v>
      </c>
      <c r="B38" s="238">
        <f>'M4'!B38</f>
        <v>0</v>
      </c>
      <c r="C38" s="272">
        <f>'M4'!C38</f>
        <v>0</v>
      </c>
      <c r="D38" s="234" t="str">
        <f>IF('M4'!D38="","",IF('M4'!D38&gt;0,'M4'!D38))</f>
        <v/>
      </c>
      <c r="E38" s="126"/>
      <c r="F38" s="126"/>
      <c r="G38" s="140"/>
      <c r="H38" s="148"/>
      <c r="I38" s="147"/>
      <c r="J38" s="147"/>
      <c r="K38" s="147"/>
      <c r="L38" s="147"/>
      <c r="M38" s="149"/>
      <c r="N38" s="287">
        <f t="shared" si="14"/>
        <v>0</v>
      </c>
      <c r="O38" s="288" t="str">
        <f t="shared" si="15"/>
        <v/>
      </c>
      <c r="P38" s="288" t="str">
        <f t="shared" si="0"/>
        <v/>
      </c>
      <c r="Q38" s="288" t="str">
        <f t="shared" si="0"/>
        <v/>
      </c>
      <c r="R38" s="288">
        <f t="shared" si="16"/>
        <v>0</v>
      </c>
      <c r="S38" s="94" t="str">
        <f t="shared" si="1"/>
        <v/>
      </c>
      <c r="T38" s="94" t="str">
        <f t="shared" si="2"/>
        <v/>
      </c>
      <c r="U38" s="94" t="str">
        <f t="shared" si="3"/>
        <v/>
      </c>
      <c r="V38" s="94" t="str">
        <f t="shared" si="17"/>
        <v/>
      </c>
      <c r="W38" s="94" t="str">
        <f t="shared" si="4"/>
        <v/>
      </c>
      <c r="X38" s="94" t="str">
        <f t="shared" si="5"/>
        <v/>
      </c>
      <c r="Y38" s="94">
        <f t="shared" si="6"/>
        <v>0</v>
      </c>
      <c r="Z38" s="141" t="b">
        <f t="shared" si="7"/>
        <v>0</v>
      </c>
      <c r="AA38" s="141" t="b">
        <f t="shared" si="8"/>
        <v>0</v>
      </c>
      <c r="AB38" s="141" t="b">
        <f t="shared" si="9"/>
        <v>0</v>
      </c>
      <c r="AC38" s="141" t="b">
        <f t="shared" si="10"/>
        <v>0</v>
      </c>
      <c r="AD38" s="141" t="b">
        <f t="shared" si="11"/>
        <v>0</v>
      </c>
      <c r="AE38" s="141" t="b">
        <f t="shared" si="18"/>
        <v>0</v>
      </c>
      <c r="AF38" s="141" t="b">
        <f t="shared" si="19"/>
        <v>0</v>
      </c>
      <c r="AG38" s="141" t="b">
        <f t="shared" si="20"/>
        <v>0</v>
      </c>
      <c r="AH38" s="141" t="b">
        <f t="shared" si="21"/>
        <v>0</v>
      </c>
      <c r="AI38" s="141" t="b">
        <f t="shared" si="22"/>
        <v>0</v>
      </c>
      <c r="AJ38" s="146" t="str">
        <f t="shared" si="12"/>
        <v/>
      </c>
      <c r="AK38" s="143" t="str">
        <f t="shared" si="23"/>
        <v/>
      </c>
      <c r="AL38" s="216" t="str">
        <f t="shared" si="24"/>
        <v/>
      </c>
      <c r="AM38" s="144" t="str">
        <f t="shared" si="25"/>
        <v/>
      </c>
      <c r="AN38" s="145">
        <f t="shared" si="26"/>
        <v>0</v>
      </c>
      <c r="AO38" s="135" t="str">
        <f t="shared" si="27"/>
        <v/>
      </c>
      <c r="AP38" s="136" t="str">
        <f t="shared" si="28"/>
        <v/>
      </c>
      <c r="AQ38" s="126"/>
      <c r="AR38" s="144" t="str">
        <f t="shared" si="29"/>
        <v/>
      </c>
      <c r="AS38" s="219" t="str">
        <f t="shared" si="30"/>
        <v/>
      </c>
      <c r="AT38" s="219" t="str">
        <f t="shared" si="31"/>
        <v/>
      </c>
      <c r="AU38" s="219" t="str">
        <f t="shared" si="32"/>
        <v/>
      </c>
      <c r="AV38" s="218"/>
      <c r="AW38" s="219" t="str">
        <f t="shared" si="34"/>
        <v/>
      </c>
      <c r="AX38" s="219">
        <f t="shared" si="35"/>
        <v>0</v>
      </c>
      <c r="AY38" s="218"/>
      <c r="AZ38" s="59" t="str">
        <f t="shared" si="33"/>
        <v/>
      </c>
      <c r="BA38" s="60">
        <f t="shared" si="13"/>
        <v>0</v>
      </c>
    </row>
    <row r="39" spans="1:53" ht="15" customHeight="1" x14ac:dyDescent="0.25">
      <c r="A39">
        <v>22</v>
      </c>
      <c r="B39" s="238">
        <f>'M4'!B39</f>
        <v>0</v>
      </c>
      <c r="C39" s="272">
        <f>'M4'!C39</f>
        <v>0</v>
      </c>
      <c r="D39" s="234" t="str">
        <f>IF('M4'!D39="","",IF('M4'!D39&gt;0,'M4'!D39))</f>
        <v/>
      </c>
      <c r="E39" s="126"/>
      <c r="F39" s="126"/>
      <c r="G39" s="140"/>
      <c r="H39" s="148"/>
      <c r="I39" s="147"/>
      <c r="J39" s="147"/>
      <c r="K39" s="147"/>
      <c r="L39" s="147"/>
      <c r="M39" s="149"/>
      <c r="N39" s="287">
        <f t="shared" si="14"/>
        <v>0</v>
      </c>
      <c r="O39" s="288" t="str">
        <f t="shared" si="15"/>
        <v/>
      </c>
      <c r="P39" s="288" t="str">
        <f t="shared" si="0"/>
        <v/>
      </c>
      <c r="Q39" s="288" t="str">
        <f t="shared" si="0"/>
        <v/>
      </c>
      <c r="R39" s="288">
        <f t="shared" si="16"/>
        <v>0</v>
      </c>
      <c r="S39" s="94" t="str">
        <f t="shared" si="1"/>
        <v/>
      </c>
      <c r="T39" s="94" t="str">
        <f t="shared" si="2"/>
        <v/>
      </c>
      <c r="U39" s="94" t="str">
        <f t="shared" si="3"/>
        <v/>
      </c>
      <c r="V39" s="94" t="str">
        <f t="shared" si="17"/>
        <v/>
      </c>
      <c r="W39" s="94" t="str">
        <f t="shared" si="4"/>
        <v/>
      </c>
      <c r="X39" s="94" t="str">
        <f t="shared" si="5"/>
        <v/>
      </c>
      <c r="Y39" s="94">
        <f t="shared" si="6"/>
        <v>0</v>
      </c>
      <c r="Z39" s="141" t="b">
        <f t="shared" si="7"/>
        <v>0</v>
      </c>
      <c r="AA39" s="141" t="b">
        <f t="shared" si="8"/>
        <v>0</v>
      </c>
      <c r="AB39" s="141" t="b">
        <f t="shared" si="9"/>
        <v>0</v>
      </c>
      <c r="AC39" s="141" t="b">
        <f t="shared" si="10"/>
        <v>0</v>
      </c>
      <c r="AD39" s="141" t="b">
        <f t="shared" si="11"/>
        <v>0</v>
      </c>
      <c r="AE39" s="141" t="b">
        <f t="shared" si="18"/>
        <v>0</v>
      </c>
      <c r="AF39" s="141" t="b">
        <f t="shared" si="19"/>
        <v>0</v>
      </c>
      <c r="AG39" s="141" t="b">
        <f t="shared" si="20"/>
        <v>0</v>
      </c>
      <c r="AH39" s="141" t="b">
        <f t="shared" si="21"/>
        <v>0</v>
      </c>
      <c r="AI39" s="141" t="b">
        <f t="shared" si="22"/>
        <v>0</v>
      </c>
      <c r="AJ39" s="146" t="str">
        <f t="shared" si="12"/>
        <v/>
      </c>
      <c r="AK39" s="143" t="str">
        <f t="shared" si="23"/>
        <v/>
      </c>
      <c r="AL39" s="216" t="str">
        <f t="shared" si="24"/>
        <v/>
      </c>
      <c r="AM39" s="144" t="str">
        <f t="shared" si="25"/>
        <v/>
      </c>
      <c r="AN39" s="145">
        <f t="shared" si="26"/>
        <v>0</v>
      </c>
      <c r="AO39" s="135" t="str">
        <f t="shared" si="27"/>
        <v/>
      </c>
      <c r="AP39" s="136" t="str">
        <f t="shared" si="28"/>
        <v/>
      </c>
      <c r="AQ39" s="126"/>
      <c r="AR39" s="144" t="str">
        <f t="shared" si="29"/>
        <v/>
      </c>
      <c r="AS39" s="219" t="str">
        <f t="shared" si="30"/>
        <v/>
      </c>
      <c r="AT39" s="219" t="str">
        <f t="shared" si="31"/>
        <v/>
      </c>
      <c r="AU39" s="219" t="str">
        <f t="shared" si="32"/>
        <v/>
      </c>
      <c r="AV39" s="218"/>
      <c r="AW39" s="219" t="str">
        <f t="shared" si="34"/>
        <v/>
      </c>
      <c r="AX39" s="219">
        <f t="shared" si="35"/>
        <v>0</v>
      </c>
      <c r="AY39" s="218"/>
      <c r="AZ39" s="59" t="str">
        <f t="shared" si="33"/>
        <v/>
      </c>
      <c r="BA39" s="60">
        <f t="shared" si="13"/>
        <v>0</v>
      </c>
    </row>
    <row r="40" spans="1:53" ht="15" customHeight="1" x14ac:dyDescent="0.25">
      <c r="A40">
        <v>23</v>
      </c>
      <c r="B40" s="238">
        <f>'M4'!B40</f>
        <v>0</v>
      </c>
      <c r="C40" s="272">
        <f>'M4'!C40</f>
        <v>0</v>
      </c>
      <c r="D40" s="234" t="str">
        <f>IF('M4'!D40="","",IF('M4'!D40&gt;0,'M4'!D40))</f>
        <v/>
      </c>
      <c r="E40" s="126"/>
      <c r="F40" s="126"/>
      <c r="G40" s="140"/>
      <c r="H40" s="148"/>
      <c r="I40" s="147"/>
      <c r="J40" s="147"/>
      <c r="K40" s="147"/>
      <c r="L40" s="147"/>
      <c r="M40" s="149"/>
      <c r="N40" s="287">
        <f t="shared" si="14"/>
        <v>0</v>
      </c>
      <c r="O40" s="288" t="str">
        <f t="shared" si="15"/>
        <v/>
      </c>
      <c r="P40" s="288" t="str">
        <f t="shared" si="0"/>
        <v/>
      </c>
      <c r="Q40" s="288" t="str">
        <f t="shared" si="0"/>
        <v/>
      </c>
      <c r="R40" s="288">
        <f t="shared" si="16"/>
        <v>0</v>
      </c>
      <c r="S40" s="94" t="str">
        <f t="shared" si="1"/>
        <v/>
      </c>
      <c r="T40" s="94" t="str">
        <f t="shared" si="2"/>
        <v/>
      </c>
      <c r="U40" s="94" t="str">
        <f t="shared" si="3"/>
        <v/>
      </c>
      <c r="V40" s="94" t="str">
        <f t="shared" si="17"/>
        <v/>
      </c>
      <c r="W40" s="94" t="str">
        <f t="shared" si="4"/>
        <v/>
      </c>
      <c r="X40" s="94" t="str">
        <f t="shared" si="5"/>
        <v/>
      </c>
      <c r="Y40" s="94">
        <f t="shared" si="6"/>
        <v>0</v>
      </c>
      <c r="Z40" s="141" t="b">
        <f t="shared" si="7"/>
        <v>0</v>
      </c>
      <c r="AA40" s="141" t="b">
        <f t="shared" si="8"/>
        <v>0</v>
      </c>
      <c r="AB40" s="141" t="b">
        <f t="shared" si="9"/>
        <v>0</v>
      </c>
      <c r="AC40" s="141" t="b">
        <f t="shared" si="10"/>
        <v>0</v>
      </c>
      <c r="AD40" s="141" t="b">
        <f t="shared" si="11"/>
        <v>0</v>
      </c>
      <c r="AE40" s="141" t="b">
        <f t="shared" si="18"/>
        <v>0</v>
      </c>
      <c r="AF40" s="141" t="b">
        <f t="shared" si="19"/>
        <v>0</v>
      </c>
      <c r="AG40" s="141" t="b">
        <f t="shared" si="20"/>
        <v>0</v>
      </c>
      <c r="AH40" s="141" t="b">
        <f t="shared" si="21"/>
        <v>0</v>
      </c>
      <c r="AI40" s="141" t="b">
        <f t="shared" si="22"/>
        <v>0</v>
      </c>
      <c r="AJ40" s="146" t="str">
        <f t="shared" si="12"/>
        <v/>
      </c>
      <c r="AK40" s="143" t="str">
        <f t="shared" si="23"/>
        <v/>
      </c>
      <c r="AL40" s="216" t="str">
        <f t="shared" si="24"/>
        <v/>
      </c>
      <c r="AM40" s="144" t="str">
        <f t="shared" si="25"/>
        <v/>
      </c>
      <c r="AN40" s="145">
        <f t="shared" si="26"/>
        <v>0</v>
      </c>
      <c r="AO40" s="135" t="str">
        <f t="shared" si="27"/>
        <v/>
      </c>
      <c r="AP40" s="136" t="str">
        <f t="shared" si="28"/>
        <v/>
      </c>
      <c r="AQ40" s="126"/>
      <c r="AR40" s="144" t="str">
        <f t="shared" si="29"/>
        <v/>
      </c>
      <c r="AS40" s="219" t="str">
        <f t="shared" si="30"/>
        <v/>
      </c>
      <c r="AT40" s="219" t="str">
        <f t="shared" si="31"/>
        <v/>
      </c>
      <c r="AU40" s="219" t="str">
        <f t="shared" si="32"/>
        <v/>
      </c>
      <c r="AV40" s="218"/>
      <c r="AW40" s="219" t="str">
        <f t="shared" si="34"/>
        <v/>
      </c>
      <c r="AX40" s="219">
        <f t="shared" si="35"/>
        <v>0</v>
      </c>
      <c r="AY40" s="218"/>
      <c r="AZ40" s="59" t="str">
        <f t="shared" si="33"/>
        <v/>
      </c>
      <c r="BA40" s="60">
        <f t="shared" si="13"/>
        <v>0</v>
      </c>
    </row>
    <row r="41" spans="1:53" ht="15" customHeight="1" x14ac:dyDescent="0.25">
      <c r="A41">
        <v>24</v>
      </c>
      <c r="B41" s="238">
        <f>'M4'!B41</f>
        <v>0</v>
      </c>
      <c r="C41" s="272">
        <f>'M4'!C41</f>
        <v>0</v>
      </c>
      <c r="D41" s="234" t="str">
        <f>IF('M4'!D41="","",IF('M4'!D41&gt;0,'M4'!D41))</f>
        <v/>
      </c>
      <c r="E41" s="126"/>
      <c r="F41" s="126"/>
      <c r="G41" s="140"/>
      <c r="H41" s="148"/>
      <c r="I41" s="147"/>
      <c r="J41" s="147"/>
      <c r="K41" s="147"/>
      <c r="L41" s="147"/>
      <c r="M41" s="149"/>
      <c r="N41" s="287">
        <f t="shared" si="14"/>
        <v>0</v>
      </c>
      <c r="O41" s="288" t="str">
        <f t="shared" si="15"/>
        <v/>
      </c>
      <c r="P41" s="288" t="str">
        <f t="shared" si="0"/>
        <v/>
      </c>
      <c r="Q41" s="288" t="str">
        <f t="shared" si="0"/>
        <v/>
      </c>
      <c r="R41" s="288">
        <f t="shared" si="16"/>
        <v>0</v>
      </c>
      <c r="S41" s="94" t="str">
        <f t="shared" si="1"/>
        <v/>
      </c>
      <c r="T41" s="94" t="str">
        <f t="shared" si="2"/>
        <v/>
      </c>
      <c r="U41" s="94" t="str">
        <f t="shared" si="3"/>
        <v/>
      </c>
      <c r="V41" s="94" t="str">
        <f t="shared" si="17"/>
        <v/>
      </c>
      <c r="W41" s="94" t="str">
        <f t="shared" si="4"/>
        <v/>
      </c>
      <c r="X41" s="94" t="str">
        <f t="shared" si="5"/>
        <v/>
      </c>
      <c r="Y41" s="94">
        <f t="shared" si="6"/>
        <v>0</v>
      </c>
      <c r="Z41" s="141" t="b">
        <f t="shared" si="7"/>
        <v>0</v>
      </c>
      <c r="AA41" s="141" t="b">
        <f t="shared" si="8"/>
        <v>0</v>
      </c>
      <c r="AB41" s="141" t="b">
        <f t="shared" si="9"/>
        <v>0</v>
      </c>
      <c r="AC41" s="141" t="b">
        <f t="shared" si="10"/>
        <v>0</v>
      </c>
      <c r="AD41" s="141" t="b">
        <f t="shared" si="11"/>
        <v>0</v>
      </c>
      <c r="AE41" s="141" t="b">
        <f t="shared" si="18"/>
        <v>0</v>
      </c>
      <c r="AF41" s="141" t="b">
        <f t="shared" si="19"/>
        <v>0</v>
      </c>
      <c r="AG41" s="141" t="b">
        <f t="shared" si="20"/>
        <v>0</v>
      </c>
      <c r="AH41" s="141" t="b">
        <f t="shared" si="21"/>
        <v>0</v>
      </c>
      <c r="AI41" s="141" t="b">
        <f t="shared" si="22"/>
        <v>0</v>
      </c>
      <c r="AJ41" s="146" t="str">
        <f t="shared" si="12"/>
        <v/>
      </c>
      <c r="AK41" s="143" t="str">
        <f t="shared" si="23"/>
        <v/>
      </c>
      <c r="AL41" s="216" t="str">
        <f t="shared" si="24"/>
        <v/>
      </c>
      <c r="AM41" s="144" t="str">
        <f t="shared" si="25"/>
        <v/>
      </c>
      <c r="AN41" s="145">
        <f t="shared" si="26"/>
        <v>0</v>
      </c>
      <c r="AO41" s="135" t="str">
        <f t="shared" si="27"/>
        <v/>
      </c>
      <c r="AP41" s="136" t="str">
        <f t="shared" si="28"/>
        <v/>
      </c>
      <c r="AQ41" s="126"/>
      <c r="AR41" s="144" t="str">
        <f t="shared" si="29"/>
        <v/>
      </c>
      <c r="AS41" s="219" t="str">
        <f t="shared" si="30"/>
        <v/>
      </c>
      <c r="AT41" s="219" t="str">
        <f t="shared" si="31"/>
        <v/>
      </c>
      <c r="AU41" s="219" t="str">
        <f t="shared" si="32"/>
        <v/>
      </c>
      <c r="AV41" s="218"/>
      <c r="AW41" s="219" t="str">
        <f t="shared" si="34"/>
        <v/>
      </c>
      <c r="AX41" s="219">
        <f t="shared" si="35"/>
        <v>0</v>
      </c>
      <c r="AY41" s="218"/>
      <c r="AZ41" s="59" t="str">
        <f t="shared" si="33"/>
        <v/>
      </c>
      <c r="BA41" s="60">
        <f t="shared" si="13"/>
        <v>0</v>
      </c>
    </row>
    <row r="42" spans="1:53" ht="15" customHeight="1" x14ac:dyDescent="0.25">
      <c r="A42">
        <v>25</v>
      </c>
      <c r="B42" s="238">
        <f>'M4'!B42</f>
        <v>0</v>
      </c>
      <c r="C42" s="272">
        <f>'M4'!C42</f>
        <v>0</v>
      </c>
      <c r="D42" s="234" t="str">
        <f>IF('M4'!D42="","",IF('M4'!D42&gt;0,'M4'!D42))</f>
        <v/>
      </c>
      <c r="E42" s="126"/>
      <c r="F42" s="126"/>
      <c r="G42" s="140"/>
      <c r="H42" s="148"/>
      <c r="I42" s="147"/>
      <c r="J42" s="147"/>
      <c r="K42" s="147"/>
      <c r="L42" s="147"/>
      <c r="M42" s="149"/>
      <c r="N42" s="287">
        <f t="shared" si="14"/>
        <v>0</v>
      </c>
      <c r="O42" s="288" t="str">
        <f t="shared" si="15"/>
        <v/>
      </c>
      <c r="P42" s="288" t="str">
        <f t="shared" si="0"/>
        <v/>
      </c>
      <c r="Q42" s="288" t="str">
        <f t="shared" si="0"/>
        <v/>
      </c>
      <c r="R42" s="288">
        <f t="shared" si="16"/>
        <v>0</v>
      </c>
      <c r="S42" s="94" t="str">
        <f t="shared" si="1"/>
        <v/>
      </c>
      <c r="T42" s="94" t="str">
        <f t="shared" si="2"/>
        <v/>
      </c>
      <c r="U42" s="94" t="str">
        <f t="shared" si="3"/>
        <v/>
      </c>
      <c r="V42" s="94" t="str">
        <f t="shared" si="17"/>
        <v/>
      </c>
      <c r="W42" s="94" t="str">
        <f t="shared" si="4"/>
        <v/>
      </c>
      <c r="X42" s="94" t="str">
        <f t="shared" si="5"/>
        <v/>
      </c>
      <c r="Y42" s="94">
        <f t="shared" si="6"/>
        <v>0</v>
      </c>
      <c r="Z42" s="141" t="b">
        <f t="shared" si="7"/>
        <v>0</v>
      </c>
      <c r="AA42" s="141" t="b">
        <f t="shared" si="8"/>
        <v>0</v>
      </c>
      <c r="AB42" s="141" t="b">
        <f t="shared" si="9"/>
        <v>0</v>
      </c>
      <c r="AC42" s="141" t="b">
        <f t="shared" si="10"/>
        <v>0</v>
      </c>
      <c r="AD42" s="141" t="b">
        <f t="shared" si="11"/>
        <v>0</v>
      </c>
      <c r="AE42" s="141" t="b">
        <f t="shared" si="18"/>
        <v>0</v>
      </c>
      <c r="AF42" s="141" t="b">
        <f t="shared" si="19"/>
        <v>0</v>
      </c>
      <c r="AG42" s="141" t="b">
        <f t="shared" si="20"/>
        <v>0</v>
      </c>
      <c r="AH42" s="141" t="b">
        <f t="shared" si="21"/>
        <v>0</v>
      </c>
      <c r="AI42" s="141" t="b">
        <f t="shared" si="22"/>
        <v>0</v>
      </c>
      <c r="AJ42" s="146" t="str">
        <f t="shared" si="12"/>
        <v/>
      </c>
      <c r="AK42" s="143" t="str">
        <f t="shared" si="23"/>
        <v/>
      </c>
      <c r="AL42" s="216" t="str">
        <f t="shared" si="24"/>
        <v/>
      </c>
      <c r="AM42" s="144" t="str">
        <f t="shared" si="25"/>
        <v/>
      </c>
      <c r="AN42" s="145">
        <f t="shared" si="26"/>
        <v>0</v>
      </c>
      <c r="AO42" s="135" t="str">
        <f t="shared" si="27"/>
        <v/>
      </c>
      <c r="AP42" s="136" t="str">
        <f t="shared" si="28"/>
        <v/>
      </c>
      <c r="AQ42" s="126"/>
      <c r="AR42" s="144" t="str">
        <f t="shared" si="29"/>
        <v/>
      </c>
      <c r="AS42" s="219" t="str">
        <f t="shared" si="30"/>
        <v/>
      </c>
      <c r="AT42" s="219" t="str">
        <f t="shared" si="31"/>
        <v/>
      </c>
      <c r="AU42" s="219" t="str">
        <f t="shared" si="32"/>
        <v/>
      </c>
      <c r="AV42" s="218"/>
      <c r="AW42" s="219" t="str">
        <f t="shared" si="34"/>
        <v/>
      </c>
      <c r="AX42" s="219">
        <f t="shared" si="35"/>
        <v>0</v>
      </c>
      <c r="AY42" s="218"/>
      <c r="AZ42" s="59" t="str">
        <f t="shared" si="33"/>
        <v/>
      </c>
      <c r="BA42" s="60">
        <f t="shared" si="13"/>
        <v>0</v>
      </c>
    </row>
    <row r="43" spans="1:53" ht="15" customHeight="1" x14ac:dyDescent="0.25">
      <c r="A43">
        <v>26</v>
      </c>
      <c r="B43" s="238">
        <f>'M4'!B43</f>
        <v>0</v>
      </c>
      <c r="C43" s="272">
        <f>'M4'!C43</f>
        <v>0</v>
      </c>
      <c r="D43" s="234" t="str">
        <f>IF('M4'!D43="","",IF('M4'!D43&gt;0,'M4'!D43))</f>
        <v/>
      </c>
      <c r="E43" s="126"/>
      <c r="F43" s="126"/>
      <c r="G43" s="140"/>
      <c r="H43" s="148"/>
      <c r="I43" s="147"/>
      <c r="J43" s="147"/>
      <c r="K43" s="147"/>
      <c r="L43" s="147"/>
      <c r="M43" s="149"/>
      <c r="N43" s="287">
        <f t="shared" si="14"/>
        <v>0</v>
      </c>
      <c r="O43" s="288" t="str">
        <f t="shared" si="15"/>
        <v/>
      </c>
      <c r="P43" s="288" t="str">
        <f t="shared" si="0"/>
        <v/>
      </c>
      <c r="Q43" s="288" t="str">
        <f t="shared" si="0"/>
        <v/>
      </c>
      <c r="R43" s="288">
        <f t="shared" si="16"/>
        <v>0</v>
      </c>
      <c r="S43" s="94" t="str">
        <f t="shared" si="1"/>
        <v/>
      </c>
      <c r="T43" s="94" t="str">
        <f t="shared" si="2"/>
        <v/>
      </c>
      <c r="U43" s="94" t="str">
        <f t="shared" si="3"/>
        <v/>
      </c>
      <c r="V43" s="94" t="str">
        <f t="shared" si="17"/>
        <v/>
      </c>
      <c r="W43" s="94" t="str">
        <f t="shared" si="4"/>
        <v/>
      </c>
      <c r="X43" s="94" t="str">
        <f t="shared" si="5"/>
        <v/>
      </c>
      <c r="Y43" s="94">
        <f t="shared" si="6"/>
        <v>0</v>
      </c>
      <c r="Z43" s="141" t="b">
        <f t="shared" si="7"/>
        <v>0</v>
      </c>
      <c r="AA43" s="141" t="b">
        <f t="shared" si="8"/>
        <v>0</v>
      </c>
      <c r="AB43" s="141" t="b">
        <f t="shared" si="9"/>
        <v>0</v>
      </c>
      <c r="AC43" s="141" t="b">
        <f t="shared" si="10"/>
        <v>0</v>
      </c>
      <c r="AD43" s="141" t="b">
        <f t="shared" si="11"/>
        <v>0</v>
      </c>
      <c r="AE43" s="141" t="b">
        <f t="shared" si="18"/>
        <v>0</v>
      </c>
      <c r="AF43" s="141" t="b">
        <f t="shared" si="19"/>
        <v>0</v>
      </c>
      <c r="AG43" s="141" t="b">
        <f t="shared" si="20"/>
        <v>0</v>
      </c>
      <c r="AH43" s="141" t="b">
        <f t="shared" si="21"/>
        <v>0</v>
      </c>
      <c r="AI43" s="141" t="b">
        <f t="shared" si="22"/>
        <v>0</v>
      </c>
      <c r="AJ43" s="146" t="str">
        <f t="shared" si="12"/>
        <v/>
      </c>
      <c r="AK43" s="143" t="str">
        <f t="shared" si="23"/>
        <v/>
      </c>
      <c r="AL43" s="216" t="str">
        <f t="shared" si="24"/>
        <v/>
      </c>
      <c r="AM43" s="144" t="str">
        <f t="shared" si="25"/>
        <v/>
      </c>
      <c r="AN43" s="145">
        <f t="shared" si="26"/>
        <v>0</v>
      </c>
      <c r="AO43" s="135" t="str">
        <f t="shared" si="27"/>
        <v/>
      </c>
      <c r="AP43" s="136" t="str">
        <f t="shared" si="28"/>
        <v/>
      </c>
      <c r="AQ43" s="126"/>
      <c r="AR43" s="144" t="str">
        <f t="shared" si="29"/>
        <v/>
      </c>
      <c r="AS43" s="219" t="str">
        <f t="shared" si="30"/>
        <v/>
      </c>
      <c r="AT43" s="219" t="str">
        <f t="shared" si="31"/>
        <v/>
      </c>
      <c r="AU43" s="219" t="str">
        <f t="shared" si="32"/>
        <v/>
      </c>
      <c r="AV43" s="218"/>
      <c r="AW43" s="219" t="str">
        <f t="shared" si="34"/>
        <v/>
      </c>
      <c r="AX43" s="219">
        <f t="shared" si="35"/>
        <v>0</v>
      </c>
      <c r="AY43" s="218"/>
      <c r="AZ43" s="59" t="str">
        <f t="shared" si="33"/>
        <v/>
      </c>
      <c r="BA43" s="60">
        <f t="shared" si="13"/>
        <v>0</v>
      </c>
    </row>
    <row r="44" spans="1:53" ht="15" customHeight="1" x14ac:dyDescent="0.25">
      <c r="A44">
        <v>27</v>
      </c>
      <c r="B44" s="238">
        <f>'M4'!B44</f>
        <v>0</v>
      </c>
      <c r="C44" s="272">
        <f>'M4'!C44</f>
        <v>0</v>
      </c>
      <c r="D44" s="234" t="str">
        <f>IF('M4'!D44="","",IF('M4'!D44&gt;0,'M4'!D44))</f>
        <v/>
      </c>
      <c r="E44" s="126"/>
      <c r="F44" s="126"/>
      <c r="G44" s="140"/>
      <c r="H44" s="148"/>
      <c r="I44" s="147"/>
      <c r="J44" s="147"/>
      <c r="K44" s="147"/>
      <c r="L44" s="147"/>
      <c r="M44" s="149"/>
      <c r="N44" s="287">
        <f t="shared" si="14"/>
        <v>0</v>
      </c>
      <c r="O44" s="288" t="str">
        <f t="shared" si="15"/>
        <v/>
      </c>
      <c r="P44" s="288" t="str">
        <f t="shared" si="0"/>
        <v/>
      </c>
      <c r="Q44" s="288" t="str">
        <f t="shared" si="0"/>
        <v/>
      </c>
      <c r="R44" s="288">
        <f t="shared" si="16"/>
        <v>0</v>
      </c>
      <c r="S44" s="94" t="str">
        <f t="shared" si="1"/>
        <v/>
      </c>
      <c r="T44" s="94" t="str">
        <f t="shared" si="2"/>
        <v/>
      </c>
      <c r="U44" s="94" t="str">
        <f t="shared" si="3"/>
        <v/>
      </c>
      <c r="V44" s="94" t="str">
        <f t="shared" si="17"/>
        <v/>
      </c>
      <c r="W44" s="94" t="str">
        <f t="shared" si="4"/>
        <v/>
      </c>
      <c r="X44" s="94" t="str">
        <f t="shared" si="5"/>
        <v/>
      </c>
      <c r="Y44" s="94">
        <f t="shared" si="6"/>
        <v>0</v>
      </c>
      <c r="Z44" s="141" t="b">
        <f t="shared" si="7"/>
        <v>0</v>
      </c>
      <c r="AA44" s="141" t="b">
        <f t="shared" si="8"/>
        <v>0</v>
      </c>
      <c r="AB44" s="141" t="b">
        <f t="shared" si="9"/>
        <v>0</v>
      </c>
      <c r="AC44" s="141" t="b">
        <f t="shared" si="10"/>
        <v>0</v>
      </c>
      <c r="AD44" s="141" t="b">
        <f t="shared" si="11"/>
        <v>0</v>
      </c>
      <c r="AE44" s="141" t="b">
        <f t="shared" si="18"/>
        <v>0</v>
      </c>
      <c r="AF44" s="141" t="b">
        <f t="shared" si="19"/>
        <v>0</v>
      </c>
      <c r="AG44" s="141" t="b">
        <f t="shared" si="20"/>
        <v>0</v>
      </c>
      <c r="AH44" s="141" t="b">
        <f t="shared" si="21"/>
        <v>0</v>
      </c>
      <c r="AI44" s="141" t="b">
        <f t="shared" si="22"/>
        <v>0</v>
      </c>
      <c r="AJ44" s="146" t="str">
        <f t="shared" si="12"/>
        <v/>
      </c>
      <c r="AK44" s="143" t="str">
        <f t="shared" si="23"/>
        <v/>
      </c>
      <c r="AL44" s="216" t="str">
        <f t="shared" si="24"/>
        <v/>
      </c>
      <c r="AM44" s="144" t="str">
        <f t="shared" si="25"/>
        <v/>
      </c>
      <c r="AN44" s="145">
        <f t="shared" si="26"/>
        <v>0</v>
      </c>
      <c r="AO44" s="135" t="str">
        <f t="shared" si="27"/>
        <v/>
      </c>
      <c r="AP44" s="136" t="str">
        <f t="shared" si="28"/>
        <v/>
      </c>
      <c r="AQ44" s="126"/>
      <c r="AR44" s="144" t="str">
        <f t="shared" si="29"/>
        <v/>
      </c>
      <c r="AS44" s="219" t="str">
        <f t="shared" si="30"/>
        <v/>
      </c>
      <c r="AT44" s="219" t="str">
        <f t="shared" si="31"/>
        <v/>
      </c>
      <c r="AU44" s="219" t="str">
        <f t="shared" si="32"/>
        <v/>
      </c>
      <c r="AV44" s="218"/>
      <c r="AW44" s="219" t="str">
        <f t="shared" si="34"/>
        <v/>
      </c>
      <c r="AX44" s="219">
        <f t="shared" si="35"/>
        <v>0</v>
      </c>
      <c r="AY44" s="218"/>
      <c r="AZ44" s="59" t="str">
        <f t="shared" si="33"/>
        <v/>
      </c>
      <c r="BA44" s="60">
        <f t="shared" si="13"/>
        <v>0</v>
      </c>
    </row>
    <row r="45" spans="1:53" ht="15" customHeight="1" x14ac:dyDescent="0.25">
      <c r="A45">
        <v>28</v>
      </c>
      <c r="B45" s="238">
        <f>'M4'!B45</f>
        <v>0</v>
      </c>
      <c r="C45" s="272">
        <f>'M4'!C45</f>
        <v>0</v>
      </c>
      <c r="D45" s="234" t="str">
        <f>IF('M4'!D45="","",IF('M4'!D45&gt;0,'M4'!D45))</f>
        <v/>
      </c>
      <c r="E45" s="126"/>
      <c r="F45" s="126"/>
      <c r="G45" s="140"/>
      <c r="H45" s="148"/>
      <c r="I45" s="147"/>
      <c r="J45" s="147"/>
      <c r="K45" s="147"/>
      <c r="L45" s="147"/>
      <c r="M45" s="149"/>
      <c r="N45" s="287">
        <f t="shared" si="14"/>
        <v>0</v>
      </c>
      <c r="O45" s="288" t="str">
        <f t="shared" si="15"/>
        <v/>
      </c>
      <c r="P45" s="288" t="str">
        <f t="shared" si="0"/>
        <v/>
      </c>
      <c r="Q45" s="288" t="str">
        <f t="shared" si="0"/>
        <v/>
      </c>
      <c r="R45" s="288">
        <f t="shared" si="16"/>
        <v>0</v>
      </c>
      <c r="S45" s="94" t="str">
        <f t="shared" si="1"/>
        <v/>
      </c>
      <c r="T45" s="94" t="str">
        <f t="shared" si="2"/>
        <v/>
      </c>
      <c r="U45" s="94" t="str">
        <f t="shared" si="3"/>
        <v/>
      </c>
      <c r="V45" s="94" t="str">
        <f t="shared" si="17"/>
        <v/>
      </c>
      <c r="W45" s="94" t="str">
        <f t="shared" si="4"/>
        <v/>
      </c>
      <c r="X45" s="94" t="str">
        <f t="shared" si="5"/>
        <v/>
      </c>
      <c r="Y45" s="94">
        <f t="shared" si="6"/>
        <v>0</v>
      </c>
      <c r="Z45" s="141" t="b">
        <f t="shared" si="7"/>
        <v>0</v>
      </c>
      <c r="AA45" s="141" t="b">
        <f t="shared" si="8"/>
        <v>0</v>
      </c>
      <c r="AB45" s="141" t="b">
        <f t="shared" si="9"/>
        <v>0</v>
      </c>
      <c r="AC45" s="141" t="b">
        <f t="shared" si="10"/>
        <v>0</v>
      </c>
      <c r="AD45" s="141" t="b">
        <f t="shared" si="11"/>
        <v>0</v>
      </c>
      <c r="AE45" s="141" t="b">
        <f t="shared" si="18"/>
        <v>0</v>
      </c>
      <c r="AF45" s="141" t="b">
        <f t="shared" si="19"/>
        <v>0</v>
      </c>
      <c r="AG45" s="141" t="b">
        <f t="shared" si="20"/>
        <v>0</v>
      </c>
      <c r="AH45" s="141" t="b">
        <f t="shared" si="21"/>
        <v>0</v>
      </c>
      <c r="AI45" s="141" t="b">
        <f t="shared" si="22"/>
        <v>0</v>
      </c>
      <c r="AJ45" s="146" t="str">
        <f t="shared" si="12"/>
        <v/>
      </c>
      <c r="AK45" s="143" t="str">
        <f t="shared" si="23"/>
        <v/>
      </c>
      <c r="AL45" s="216" t="str">
        <f t="shared" si="24"/>
        <v/>
      </c>
      <c r="AM45" s="144" t="str">
        <f t="shared" si="25"/>
        <v/>
      </c>
      <c r="AN45" s="145">
        <f t="shared" si="26"/>
        <v>0</v>
      </c>
      <c r="AO45" s="135" t="str">
        <f t="shared" si="27"/>
        <v/>
      </c>
      <c r="AP45" s="136" t="str">
        <f t="shared" si="28"/>
        <v/>
      </c>
      <c r="AQ45" s="126"/>
      <c r="AR45" s="144" t="str">
        <f t="shared" si="29"/>
        <v/>
      </c>
      <c r="AS45" s="219" t="str">
        <f t="shared" si="30"/>
        <v/>
      </c>
      <c r="AT45" s="219" t="str">
        <f t="shared" si="31"/>
        <v/>
      </c>
      <c r="AU45" s="219" t="str">
        <f t="shared" si="32"/>
        <v/>
      </c>
      <c r="AV45" s="218"/>
      <c r="AW45" s="219" t="str">
        <f t="shared" si="34"/>
        <v/>
      </c>
      <c r="AX45" s="219">
        <f t="shared" si="35"/>
        <v>0</v>
      </c>
      <c r="AY45" s="218"/>
      <c r="AZ45" s="59" t="str">
        <f t="shared" si="33"/>
        <v/>
      </c>
      <c r="BA45" s="60">
        <f t="shared" si="13"/>
        <v>0</v>
      </c>
    </row>
    <row r="46" spans="1:53" ht="15" customHeight="1" x14ac:dyDescent="0.25">
      <c r="A46">
        <v>29</v>
      </c>
      <c r="B46" s="238">
        <f>'M4'!B46</f>
        <v>0</v>
      </c>
      <c r="C46" s="272">
        <f>'M4'!C46</f>
        <v>0</v>
      </c>
      <c r="D46" s="234" t="str">
        <f>IF('M4'!D46="","",IF('M4'!D46&gt;0,'M4'!D46))</f>
        <v/>
      </c>
      <c r="E46" s="126"/>
      <c r="F46" s="126"/>
      <c r="G46" s="140"/>
      <c r="H46" s="148"/>
      <c r="I46" s="147"/>
      <c r="J46" s="147"/>
      <c r="K46" s="147"/>
      <c r="L46" s="147"/>
      <c r="M46" s="149"/>
      <c r="N46" s="287">
        <f t="shared" si="14"/>
        <v>0</v>
      </c>
      <c r="O46" s="288" t="str">
        <f t="shared" si="15"/>
        <v/>
      </c>
      <c r="P46" s="288" t="str">
        <f t="shared" si="0"/>
        <v/>
      </c>
      <c r="Q46" s="288" t="str">
        <f t="shared" si="0"/>
        <v/>
      </c>
      <c r="R46" s="288">
        <f t="shared" si="16"/>
        <v>0</v>
      </c>
      <c r="S46" s="94" t="str">
        <f t="shared" si="1"/>
        <v/>
      </c>
      <c r="T46" s="94" t="str">
        <f t="shared" si="2"/>
        <v/>
      </c>
      <c r="U46" s="94" t="str">
        <f t="shared" si="3"/>
        <v/>
      </c>
      <c r="V46" s="94" t="str">
        <f t="shared" si="17"/>
        <v/>
      </c>
      <c r="W46" s="94" t="str">
        <f t="shared" si="4"/>
        <v/>
      </c>
      <c r="X46" s="94" t="str">
        <f t="shared" si="5"/>
        <v/>
      </c>
      <c r="Y46" s="94">
        <f t="shared" si="6"/>
        <v>0</v>
      </c>
      <c r="Z46" s="141" t="b">
        <f t="shared" si="7"/>
        <v>0</v>
      </c>
      <c r="AA46" s="141" t="b">
        <f t="shared" si="8"/>
        <v>0</v>
      </c>
      <c r="AB46" s="141" t="b">
        <f t="shared" si="9"/>
        <v>0</v>
      </c>
      <c r="AC46" s="141" t="b">
        <f t="shared" si="10"/>
        <v>0</v>
      </c>
      <c r="AD46" s="141" t="b">
        <f t="shared" si="11"/>
        <v>0</v>
      </c>
      <c r="AE46" s="141" t="b">
        <f t="shared" si="18"/>
        <v>0</v>
      </c>
      <c r="AF46" s="141" t="b">
        <f t="shared" si="19"/>
        <v>0</v>
      </c>
      <c r="AG46" s="141" t="b">
        <f t="shared" si="20"/>
        <v>0</v>
      </c>
      <c r="AH46" s="141" t="b">
        <f t="shared" si="21"/>
        <v>0</v>
      </c>
      <c r="AI46" s="141" t="b">
        <f t="shared" si="22"/>
        <v>0</v>
      </c>
      <c r="AJ46" s="146" t="str">
        <f t="shared" si="12"/>
        <v/>
      </c>
      <c r="AK46" s="143" t="str">
        <f t="shared" si="23"/>
        <v/>
      </c>
      <c r="AL46" s="216" t="str">
        <f t="shared" si="24"/>
        <v/>
      </c>
      <c r="AM46" s="144" t="str">
        <f t="shared" si="25"/>
        <v/>
      </c>
      <c r="AN46" s="145">
        <f t="shared" si="26"/>
        <v>0</v>
      </c>
      <c r="AO46" s="135" t="str">
        <f t="shared" si="27"/>
        <v/>
      </c>
      <c r="AP46" s="136" t="str">
        <f t="shared" si="28"/>
        <v/>
      </c>
      <c r="AQ46" s="126"/>
      <c r="AR46" s="144" t="str">
        <f t="shared" si="29"/>
        <v/>
      </c>
      <c r="AS46" s="219" t="str">
        <f t="shared" si="30"/>
        <v/>
      </c>
      <c r="AT46" s="219" t="str">
        <f t="shared" si="31"/>
        <v/>
      </c>
      <c r="AU46" s="219" t="str">
        <f t="shared" si="32"/>
        <v/>
      </c>
      <c r="AV46" s="218"/>
      <c r="AW46" s="219" t="str">
        <f t="shared" si="34"/>
        <v/>
      </c>
      <c r="AX46" s="219">
        <f t="shared" si="35"/>
        <v>0</v>
      </c>
      <c r="AY46" s="218"/>
      <c r="AZ46" s="59" t="str">
        <f t="shared" si="33"/>
        <v/>
      </c>
      <c r="BA46" s="60">
        <f t="shared" si="13"/>
        <v>0</v>
      </c>
    </row>
    <row r="47" spans="1:53" ht="15" customHeight="1" x14ac:dyDescent="0.25">
      <c r="A47">
        <v>30</v>
      </c>
      <c r="B47" s="238">
        <f>'M4'!B47</f>
        <v>0</v>
      </c>
      <c r="C47" s="272">
        <f>'M4'!C47</f>
        <v>0</v>
      </c>
      <c r="D47" s="234" t="str">
        <f>IF('M4'!D47="","",IF('M4'!D47&gt;0,'M4'!D47))</f>
        <v/>
      </c>
      <c r="E47" s="126"/>
      <c r="F47" s="126"/>
      <c r="G47" s="140"/>
      <c r="H47" s="148"/>
      <c r="I47" s="147"/>
      <c r="J47" s="147"/>
      <c r="K47" s="147"/>
      <c r="L47" s="147"/>
      <c r="M47" s="149"/>
      <c r="N47" s="287">
        <f t="shared" si="14"/>
        <v>0</v>
      </c>
      <c r="O47" s="288" t="str">
        <f t="shared" si="15"/>
        <v/>
      </c>
      <c r="P47" s="288" t="str">
        <f t="shared" si="0"/>
        <v/>
      </c>
      <c r="Q47" s="288" t="str">
        <f t="shared" si="0"/>
        <v/>
      </c>
      <c r="R47" s="288">
        <f t="shared" si="16"/>
        <v>0</v>
      </c>
      <c r="S47" s="94" t="str">
        <f t="shared" si="1"/>
        <v/>
      </c>
      <c r="T47" s="94" t="str">
        <f t="shared" si="2"/>
        <v/>
      </c>
      <c r="U47" s="94" t="str">
        <f t="shared" si="3"/>
        <v/>
      </c>
      <c r="V47" s="94" t="str">
        <f t="shared" si="17"/>
        <v/>
      </c>
      <c r="W47" s="94" t="str">
        <f t="shared" si="4"/>
        <v/>
      </c>
      <c r="X47" s="94" t="str">
        <f t="shared" si="5"/>
        <v/>
      </c>
      <c r="Y47" s="94">
        <f t="shared" si="6"/>
        <v>0</v>
      </c>
      <c r="Z47" s="141" t="b">
        <f t="shared" si="7"/>
        <v>0</v>
      </c>
      <c r="AA47" s="141" t="b">
        <f t="shared" si="8"/>
        <v>0</v>
      </c>
      <c r="AB47" s="141" t="b">
        <f t="shared" si="9"/>
        <v>0</v>
      </c>
      <c r="AC47" s="141" t="b">
        <f t="shared" si="10"/>
        <v>0</v>
      </c>
      <c r="AD47" s="141" t="b">
        <f t="shared" si="11"/>
        <v>0</v>
      </c>
      <c r="AE47" s="141" t="b">
        <f t="shared" si="18"/>
        <v>0</v>
      </c>
      <c r="AF47" s="141" t="b">
        <f t="shared" si="19"/>
        <v>0</v>
      </c>
      <c r="AG47" s="141" t="b">
        <f t="shared" si="20"/>
        <v>0</v>
      </c>
      <c r="AH47" s="141" t="b">
        <f t="shared" si="21"/>
        <v>0</v>
      </c>
      <c r="AI47" s="141" t="b">
        <f t="shared" si="22"/>
        <v>0</v>
      </c>
      <c r="AJ47" s="146" t="str">
        <f t="shared" si="12"/>
        <v/>
      </c>
      <c r="AK47" s="143" t="str">
        <f t="shared" si="23"/>
        <v/>
      </c>
      <c r="AL47" s="216" t="str">
        <f t="shared" si="24"/>
        <v/>
      </c>
      <c r="AM47" s="144" t="str">
        <f t="shared" si="25"/>
        <v/>
      </c>
      <c r="AN47" s="145">
        <f t="shared" si="26"/>
        <v>0</v>
      </c>
      <c r="AO47" s="135" t="str">
        <f t="shared" si="27"/>
        <v/>
      </c>
      <c r="AP47" s="136" t="str">
        <f t="shared" si="28"/>
        <v/>
      </c>
      <c r="AQ47" s="126"/>
      <c r="AR47" s="144" t="str">
        <f t="shared" si="29"/>
        <v/>
      </c>
      <c r="AS47" s="219" t="str">
        <f t="shared" si="30"/>
        <v/>
      </c>
      <c r="AT47" s="219" t="str">
        <f t="shared" si="31"/>
        <v/>
      </c>
      <c r="AU47" s="219" t="str">
        <f t="shared" si="32"/>
        <v/>
      </c>
      <c r="AV47" s="218"/>
      <c r="AW47" s="219" t="str">
        <f t="shared" si="34"/>
        <v/>
      </c>
      <c r="AX47" s="219">
        <f t="shared" si="35"/>
        <v>0</v>
      </c>
      <c r="AY47" s="218"/>
      <c r="AZ47" s="59" t="str">
        <f t="shared" si="33"/>
        <v/>
      </c>
      <c r="BA47" s="60">
        <f t="shared" si="13"/>
        <v>0</v>
      </c>
    </row>
    <row r="48" spans="1:53" ht="15" customHeight="1" x14ac:dyDescent="0.25">
      <c r="A48">
        <v>31</v>
      </c>
      <c r="B48" s="238">
        <f>'M4'!B48</f>
        <v>0</v>
      </c>
      <c r="C48" s="272">
        <f>'M4'!C48</f>
        <v>0</v>
      </c>
      <c r="D48" s="234" t="str">
        <f>IF('M4'!D48="","",IF('M4'!D48&gt;0,'M4'!D48))</f>
        <v/>
      </c>
      <c r="E48" s="126"/>
      <c r="F48" s="126"/>
      <c r="G48" s="140"/>
      <c r="H48" s="148"/>
      <c r="I48" s="147"/>
      <c r="J48" s="147"/>
      <c r="K48" s="147"/>
      <c r="L48" s="147"/>
      <c r="M48" s="149"/>
      <c r="N48" s="287">
        <f t="shared" si="14"/>
        <v>0</v>
      </c>
      <c r="O48" s="288" t="str">
        <f t="shared" si="15"/>
        <v/>
      </c>
      <c r="P48" s="288" t="str">
        <f t="shared" si="0"/>
        <v/>
      </c>
      <c r="Q48" s="288" t="str">
        <f t="shared" si="0"/>
        <v/>
      </c>
      <c r="R48" s="288">
        <f t="shared" si="16"/>
        <v>0</v>
      </c>
      <c r="S48" s="94" t="str">
        <f t="shared" si="1"/>
        <v/>
      </c>
      <c r="T48" s="94" t="str">
        <f t="shared" si="2"/>
        <v/>
      </c>
      <c r="U48" s="94" t="str">
        <f t="shared" si="3"/>
        <v/>
      </c>
      <c r="V48" s="94" t="str">
        <f t="shared" si="17"/>
        <v/>
      </c>
      <c r="W48" s="94" t="str">
        <f t="shared" si="4"/>
        <v/>
      </c>
      <c r="X48" s="94" t="str">
        <f t="shared" si="5"/>
        <v/>
      </c>
      <c r="Y48" s="94">
        <f t="shared" si="6"/>
        <v>0</v>
      </c>
      <c r="Z48" s="141" t="b">
        <f t="shared" si="7"/>
        <v>0</v>
      </c>
      <c r="AA48" s="141" t="b">
        <f t="shared" si="8"/>
        <v>0</v>
      </c>
      <c r="AB48" s="141" t="b">
        <f t="shared" si="9"/>
        <v>0</v>
      </c>
      <c r="AC48" s="141" t="b">
        <f t="shared" si="10"/>
        <v>0</v>
      </c>
      <c r="AD48" s="141" t="b">
        <f t="shared" si="11"/>
        <v>0</v>
      </c>
      <c r="AE48" s="141" t="b">
        <f t="shared" si="18"/>
        <v>0</v>
      </c>
      <c r="AF48" s="141" t="b">
        <f t="shared" si="19"/>
        <v>0</v>
      </c>
      <c r="AG48" s="141" t="b">
        <f t="shared" si="20"/>
        <v>0</v>
      </c>
      <c r="AH48" s="141" t="b">
        <f t="shared" si="21"/>
        <v>0</v>
      </c>
      <c r="AI48" s="141" t="b">
        <f t="shared" si="22"/>
        <v>0</v>
      </c>
      <c r="AJ48" s="146" t="str">
        <f t="shared" si="12"/>
        <v/>
      </c>
      <c r="AK48" s="143" t="str">
        <f t="shared" si="23"/>
        <v/>
      </c>
      <c r="AL48" s="216" t="str">
        <f t="shared" si="24"/>
        <v/>
      </c>
      <c r="AM48" s="144" t="str">
        <f t="shared" si="25"/>
        <v/>
      </c>
      <c r="AN48" s="145">
        <f t="shared" si="26"/>
        <v>0</v>
      </c>
      <c r="AO48" s="135" t="str">
        <f t="shared" si="27"/>
        <v/>
      </c>
      <c r="AP48" s="136" t="str">
        <f t="shared" si="28"/>
        <v/>
      </c>
      <c r="AQ48" s="126"/>
      <c r="AR48" s="144" t="str">
        <f t="shared" si="29"/>
        <v/>
      </c>
      <c r="AS48" s="219" t="str">
        <f t="shared" si="30"/>
        <v/>
      </c>
      <c r="AT48" s="219" t="str">
        <f t="shared" si="31"/>
        <v/>
      </c>
      <c r="AU48" s="219" t="str">
        <f t="shared" si="32"/>
        <v/>
      </c>
      <c r="AV48" s="218"/>
      <c r="AW48" s="219" t="str">
        <f t="shared" si="34"/>
        <v/>
      </c>
      <c r="AX48" s="219">
        <f t="shared" si="35"/>
        <v>0</v>
      </c>
      <c r="AY48" s="218"/>
      <c r="AZ48" s="59" t="str">
        <f t="shared" si="33"/>
        <v/>
      </c>
      <c r="BA48" s="60">
        <f t="shared" si="13"/>
        <v>0</v>
      </c>
    </row>
    <row r="49" spans="1:53" ht="15" customHeight="1" x14ac:dyDescent="0.25">
      <c r="A49">
        <v>32</v>
      </c>
      <c r="B49" s="238">
        <f>'M4'!B49</f>
        <v>0</v>
      </c>
      <c r="C49" s="272">
        <f>'M4'!C49</f>
        <v>0</v>
      </c>
      <c r="D49" s="234" t="str">
        <f>IF('M4'!D49="","",IF('M4'!D49&gt;0,'M4'!D49))</f>
        <v/>
      </c>
      <c r="E49" s="126"/>
      <c r="F49" s="126"/>
      <c r="G49" s="140"/>
      <c r="H49" s="148"/>
      <c r="I49" s="147"/>
      <c r="J49" s="147"/>
      <c r="K49" s="147"/>
      <c r="L49" s="147"/>
      <c r="M49" s="149"/>
      <c r="N49" s="287">
        <f t="shared" si="14"/>
        <v>0</v>
      </c>
      <c r="O49" s="288" t="str">
        <f t="shared" si="15"/>
        <v/>
      </c>
      <c r="P49" s="288" t="str">
        <f t="shared" si="0"/>
        <v/>
      </c>
      <c r="Q49" s="288" t="str">
        <f t="shared" si="0"/>
        <v/>
      </c>
      <c r="R49" s="288">
        <f t="shared" si="16"/>
        <v>0</v>
      </c>
      <c r="S49" s="94" t="str">
        <f t="shared" si="1"/>
        <v/>
      </c>
      <c r="T49" s="94" t="str">
        <f t="shared" si="2"/>
        <v/>
      </c>
      <c r="U49" s="94" t="str">
        <f t="shared" si="3"/>
        <v/>
      </c>
      <c r="V49" s="94" t="str">
        <f t="shared" si="17"/>
        <v/>
      </c>
      <c r="W49" s="94" t="str">
        <f t="shared" si="4"/>
        <v/>
      </c>
      <c r="X49" s="94" t="str">
        <f t="shared" si="5"/>
        <v/>
      </c>
      <c r="Y49" s="94">
        <f t="shared" si="6"/>
        <v>0</v>
      </c>
      <c r="Z49" s="141" t="b">
        <f t="shared" si="7"/>
        <v>0</v>
      </c>
      <c r="AA49" s="141" t="b">
        <f t="shared" si="8"/>
        <v>0</v>
      </c>
      <c r="AB49" s="141" t="b">
        <f t="shared" si="9"/>
        <v>0</v>
      </c>
      <c r="AC49" s="141" t="b">
        <f t="shared" si="10"/>
        <v>0</v>
      </c>
      <c r="AD49" s="141" t="b">
        <f t="shared" si="11"/>
        <v>0</v>
      </c>
      <c r="AE49" s="141" t="b">
        <f t="shared" si="18"/>
        <v>0</v>
      </c>
      <c r="AF49" s="141" t="b">
        <f t="shared" si="19"/>
        <v>0</v>
      </c>
      <c r="AG49" s="141" t="b">
        <f t="shared" si="20"/>
        <v>0</v>
      </c>
      <c r="AH49" s="141" t="b">
        <f t="shared" si="21"/>
        <v>0</v>
      </c>
      <c r="AI49" s="141" t="b">
        <f t="shared" si="22"/>
        <v>0</v>
      </c>
      <c r="AJ49" s="146" t="str">
        <f t="shared" si="12"/>
        <v/>
      </c>
      <c r="AK49" s="143" t="str">
        <f t="shared" si="23"/>
        <v/>
      </c>
      <c r="AL49" s="216" t="str">
        <f t="shared" si="24"/>
        <v/>
      </c>
      <c r="AM49" s="144" t="str">
        <f t="shared" si="25"/>
        <v/>
      </c>
      <c r="AN49" s="145">
        <f t="shared" si="26"/>
        <v>0</v>
      </c>
      <c r="AO49" s="135" t="str">
        <f t="shared" si="27"/>
        <v/>
      </c>
      <c r="AP49" s="136" t="str">
        <f t="shared" si="28"/>
        <v/>
      </c>
      <c r="AQ49" s="126"/>
      <c r="AR49" s="144" t="str">
        <f t="shared" si="29"/>
        <v/>
      </c>
      <c r="AS49" s="219" t="str">
        <f t="shared" si="30"/>
        <v/>
      </c>
      <c r="AT49" s="219" t="str">
        <f t="shared" si="31"/>
        <v/>
      </c>
      <c r="AU49" s="219" t="str">
        <f t="shared" si="32"/>
        <v/>
      </c>
      <c r="AV49" s="218"/>
      <c r="AW49" s="219" t="str">
        <f t="shared" si="34"/>
        <v/>
      </c>
      <c r="AX49" s="219">
        <f t="shared" si="35"/>
        <v>0</v>
      </c>
      <c r="AY49" s="218"/>
      <c r="AZ49" s="59" t="str">
        <f t="shared" si="33"/>
        <v/>
      </c>
      <c r="BA49" s="60">
        <f t="shared" si="13"/>
        <v>0</v>
      </c>
    </row>
    <row r="50" spans="1:53" ht="15" customHeight="1" x14ac:dyDescent="0.25">
      <c r="A50">
        <v>33</v>
      </c>
      <c r="B50" s="238">
        <f>'M4'!B50</f>
        <v>0</v>
      </c>
      <c r="C50" s="272">
        <f>'M4'!C50</f>
        <v>0</v>
      </c>
      <c r="D50" s="234" t="str">
        <f>IF('M4'!D50="","",IF('M4'!D50&gt;0,'M4'!D50))</f>
        <v/>
      </c>
      <c r="E50" s="126"/>
      <c r="F50" s="126"/>
      <c r="G50" s="140"/>
      <c r="H50" s="148"/>
      <c r="I50" s="147"/>
      <c r="J50" s="147"/>
      <c r="K50" s="147"/>
      <c r="L50" s="147"/>
      <c r="M50" s="149"/>
      <c r="N50" s="287">
        <f t="shared" si="14"/>
        <v>0</v>
      </c>
      <c r="O50" s="288" t="str">
        <f t="shared" si="15"/>
        <v/>
      </c>
      <c r="P50" s="288" t="str">
        <f t="shared" si="0"/>
        <v/>
      </c>
      <c r="Q50" s="288" t="str">
        <f t="shared" si="0"/>
        <v/>
      </c>
      <c r="R50" s="288">
        <f t="shared" si="16"/>
        <v>0</v>
      </c>
      <c r="S50" s="94" t="str">
        <f t="shared" si="1"/>
        <v/>
      </c>
      <c r="T50" s="94" t="str">
        <f t="shared" si="2"/>
        <v/>
      </c>
      <c r="U50" s="94" t="str">
        <f t="shared" si="3"/>
        <v/>
      </c>
      <c r="V50" s="94" t="str">
        <f t="shared" si="17"/>
        <v/>
      </c>
      <c r="W50" s="94" t="str">
        <f t="shared" si="4"/>
        <v/>
      </c>
      <c r="X50" s="94" t="str">
        <f t="shared" si="5"/>
        <v/>
      </c>
      <c r="Y50" s="94">
        <f t="shared" si="6"/>
        <v>0</v>
      </c>
      <c r="Z50" s="141" t="b">
        <f t="shared" si="7"/>
        <v>0</v>
      </c>
      <c r="AA50" s="141" t="b">
        <f t="shared" si="8"/>
        <v>0</v>
      </c>
      <c r="AB50" s="141" t="b">
        <f t="shared" si="9"/>
        <v>0</v>
      </c>
      <c r="AC50" s="141" t="b">
        <f t="shared" si="10"/>
        <v>0</v>
      </c>
      <c r="AD50" s="141" t="b">
        <f t="shared" si="11"/>
        <v>0</v>
      </c>
      <c r="AE50" s="141" t="b">
        <f t="shared" si="18"/>
        <v>0</v>
      </c>
      <c r="AF50" s="141" t="b">
        <f t="shared" si="19"/>
        <v>0</v>
      </c>
      <c r="AG50" s="141" t="b">
        <f t="shared" si="20"/>
        <v>0</v>
      </c>
      <c r="AH50" s="141" t="b">
        <f t="shared" si="21"/>
        <v>0</v>
      </c>
      <c r="AI50" s="141" t="b">
        <f t="shared" si="22"/>
        <v>0</v>
      </c>
      <c r="AJ50" s="146" t="str">
        <f t="shared" si="12"/>
        <v/>
      </c>
      <c r="AK50" s="143" t="str">
        <f t="shared" si="23"/>
        <v/>
      </c>
      <c r="AL50" s="216" t="str">
        <f t="shared" si="24"/>
        <v/>
      </c>
      <c r="AM50" s="144" t="str">
        <f t="shared" si="25"/>
        <v/>
      </c>
      <c r="AN50" s="145">
        <f t="shared" si="26"/>
        <v>0</v>
      </c>
      <c r="AO50" s="135" t="str">
        <f t="shared" si="27"/>
        <v/>
      </c>
      <c r="AP50" s="136" t="str">
        <f t="shared" si="28"/>
        <v/>
      </c>
      <c r="AQ50" s="126"/>
      <c r="AR50" s="144" t="str">
        <f t="shared" si="29"/>
        <v/>
      </c>
      <c r="AS50" s="219" t="str">
        <f t="shared" si="30"/>
        <v/>
      </c>
      <c r="AT50" s="219" t="str">
        <f t="shared" si="31"/>
        <v/>
      </c>
      <c r="AU50" s="219" t="str">
        <f t="shared" si="32"/>
        <v/>
      </c>
      <c r="AV50" s="218"/>
      <c r="AW50" s="219" t="str">
        <f t="shared" si="34"/>
        <v/>
      </c>
      <c r="AX50" s="219">
        <f t="shared" si="35"/>
        <v>0</v>
      </c>
      <c r="AY50" s="218"/>
      <c r="AZ50" s="59" t="str">
        <f t="shared" si="33"/>
        <v/>
      </c>
      <c r="BA50" s="60">
        <f t="shared" si="13"/>
        <v>0</v>
      </c>
    </row>
    <row r="51" spans="1:53" ht="15" customHeight="1" x14ac:dyDescent="0.25">
      <c r="A51">
        <v>34</v>
      </c>
      <c r="B51" s="238">
        <f>'M4'!B51</f>
        <v>0</v>
      </c>
      <c r="C51" s="272">
        <f>'M4'!C51</f>
        <v>0</v>
      </c>
      <c r="D51" s="234" t="str">
        <f>IF('M4'!D51="","",IF('M4'!D51&gt;0,'M4'!D51))</f>
        <v/>
      </c>
      <c r="E51" s="126"/>
      <c r="F51" s="150"/>
      <c r="G51" s="140"/>
      <c r="H51" s="148"/>
      <c r="I51" s="147"/>
      <c r="J51" s="147"/>
      <c r="K51" s="147"/>
      <c r="L51" s="147"/>
      <c r="M51" s="149"/>
      <c r="N51" s="287">
        <f t="shared" si="14"/>
        <v>0</v>
      </c>
      <c r="O51" s="288" t="str">
        <f t="shared" si="15"/>
        <v/>
      </c>
      <c r="P51" s="288" t="str">
        <f t="shared" si="0"/>
        <v/>
      </c>
      <c r="Q51" s="288" t="str">
        <f t="shared" si="0"/>
        <v/>
      </c>
      <c r="R51" s="288">
        <f t="shared" si="16"/>
        <v>0</v>
      </c>
      <c r="S51" s="94" t="str">
        <f t="shared" si="1"/>
        <v/>
      </c>
      <c r="T51" s="94" t="str">
        <f t="shared" si="2"/>
        <v/>
      </c>
      <c r="U51" s="94" t="str">
        <f t="shared" si="3"/>
        <v/>
      </c>
      <c r="V51" s="94" t="str">
        <f t="shared" si="17"/>
        <v/>
      </c>
      <c r="W51" s="94" t="str">
        <f t="shared" si="4"/>
        <v/>
      </c>
      <c r="X51" s="94" t="str">
        <f t="shared" si="5"/>
        <v/>
      </c>
      <c r="Y51" s="94">
        <f t="shared" si="6"/>
        <v>0</v>
      </c>
      <c r="Z51" s="141" t="b">
        <f t="shared" si="7"/>
        <v>0</v>
      </c>
      <c r="AA51" s="141" t="b">
        <f t="shared" si="8"/>
        <v>0</v>
      </c>
      <c r="AB51" s="141" t="b">
        <f t="shared" si="9"/>
        <v>0</v>
      </c>
      <c r="AC51" s="141" t="b">
        <f t="shared" si="10"/>
        <v>0</v>
      </c>
      <c r="AD51" s="141" t="b">
        <f t="shared" si="11"/>
        <v>0</v>
      </c>
      <c r="AE51" s="141" t="b">
        <f t="shared" si="18"/>
        <v>0</v>
      </c>
      <c r="AF51" s="141" t="b">
        <f t="shared" si="19"/>
        <v>0</v>
      </c>
      <c r="AG51" s="141" t="b">
        <f t="shared" si="20"/>
        <v>0</v>
      </c>
      <c r="AH51" s="141" t="b">
        <f t="shared" si="21"/>
        <v>0</v>
      </c>
      <c r="AI51" s="141" t="b">
        <f t="shared" si="22"/>
        <v>0</v>
      </c>
      <c r="AJ51" s="146" t="str">
        <f t="shared" si="12"/>
        <v/>
      </c>
      <c r="AK51" s="143" t="str">
        <f t="shared" si="23"/>
        <v/>
      </c>
      <c r="AL51" s="216" t="str">
        <f t="shared" si="24"/>
        <v/>
      </c>
      <c r="AM51" s="144" t="str">
        <f t="shared" si="25"/>
        <v/>
      </c>
      <c r="AN51" s="145">
        <f t="shared" si="26"/>
        <v>0</v>
      </c>
      <c r="AO51" s="135" t="str">
        <f t="shared" si="27"/>
        <v/>
      </c>
      <c r="AP51" s="136" t="str">
        <f t="shared" si="28"/>
        <v/>
      </c>
      <c r="AQ51" s="126"/>
      <c r="AR51" s="144" t="str">
        <f t="shared" si="29"/>
        <v/>
      </c>
      <c r="AS51" s="219" t="str">
        <f t="shared" si="30"/>
        <v/>
      </c>
      <c r="AT51" s="219" t="str">
        <f t="shared" si="31"/>
        <v/>
      </c>
      <c r="AU51" s="219" t="str">
        <f t="shared" si="32"/>
        <v/>
      </c>
      <c r="AV51" s="218"/>
      <c r="AW51" s="219" t="str">
        <f t="shared" si="34"/>
        <v/>
      </c>
      <c r="AX51" s="219">
        <f t="shared" si="35"/>
        <v>0</v>
      </c>
      <c r="AY51" s="218"/>
      <c r="AZ51" s="59" t="str">
        <f t="shared" si="33"/>
        <v/>
      </c>
      <c r="BA51" s="60">
        <f t="shared" si="13"/>
        <v>0</v>
      </c>
    </row>
    <row r="52" spans="1:53" ht="15" customHeight="1" x14ac:dyDescent="0.25">
      <c r="A52">
        <v>35</v>
      </c>
      <c r="B52" s="238">
        <f>'M4'!B52</f>
        <v>0</v>
      </c>
      <c r="C52" s="272">
        <f>'M4'!C52</f>
        <v>0</v>
      </c>
      <c r="D52" s="234" t="str">
        <f>IF('M4'!D52="","",IF('M4'!D52&gt;0,'M4'!D52))</f>
        <v/>
      </c>
      <c r="E52" s="126"/>
      <c r="F52" s="150"/>
      <c r="G52" s="140"/>
      <c r="H52" s="148"/>
      <c r="I52" s="147"/>
      <c r="J52" s="147"/>
      <c r="K52" s="147"/>
      <c r="L52" s="147"/>
      <c r="M52" s="149"/>
      <c r="N52" s="287">
        <f t="shared" si="14"/>
        <v>0</v>
      </c>
      <c r="O52" s="288" t="str">
        <f t="shared" si="15"/>
        <v/>
      </c>
      <c r="P52" s="288" t="str">
        <f t="shared" si="0"/>
        <v/>
      </c>
      <c r="Q52" s="288" t="str">
        <f t="shared" si="0"/>
        <v/>
      </c>
      <c r="R52" s="288">
        <f t="shared" si="16"/>
        <v>0</v>
      </c>
      <c r="S52" s="94" t="str">
        <f t="shared" si="1"/>
        <v/>
      </c>
      <c r="T52" s="94" t="str">
        <f t="shared" si="2"/>
        <v/>
      </c>
      <c r="U52" s="94" t="str">
        <f t="shared" si="3"/>
        <v/>
      </c>
      <c r="V52" s="94" t="str">
        <f t="shared" si="17"/>
        <v/>
      </c>
      <c r="W52" s="94" t="str">
        <f t="shared" si="4"/>
        <v/>
      </c>
      <c r="X52" s="94" t="str">
        <f t="shared" si="5"/>
        <v/>
      </c>
      <c r="Y52" s="94">
        <f t="shared" si="6"/>
        <v>0</v>
      </c>
      <c r="Z52" s="141" t="b">
        <f t="shared" si="7"/>
        <v>0</v>
      </c>
      <c r="AA52" s="141" t="b">
        <f t="shared" si="8"/>
        <v>0</v>
      </c>
      <c r="AB52" s="141" t="b">
        <f t="shared" si="9"/>
        <v>0</v>
      </c>
      <c r="AC52" s="141" t="b">
        <f t="shared" si="10"/>
        <v>0</v>
      </c>
      <c r="AD52" s="141" t="b">
        <f t="shared" si="11"/>
        <v>0</v>
      </c>
      <c r="AE52" s="141" t="b">
        <f t="shared" si="18"/>
        <v>0</v>
      </c>
      <c r="AF52" s="141" t="b">
        <f t="shared" si="19"/>
        <v>0</v>
      </c>
      <c r="AG52" s="141" t="b">
        <f t="shared" si="20"/>
        <v>0</v>
      </c>
      <c r="AH52" s="141" t="b">
        <f t="shared" si="21"/>
        <v>0</v>
      </c>
      <c r="AI52" s="141" t="b">
        <f t="shared" si="22"/>
        <v>0</v>
      </c>
      <c r="AJ52" s="146" t="str">
        <f t="shared" si="12"/>
        <v/>
      </c>
      <c r="AK52" s="143" t="str">
        <f t="shared" si="23"/>
        <v/>
      </c>
      <c r="AL52" s="216" t="str">
        <f t="shared" si="24"/>
        <v/>
      </c>
      <c r="AM52" s="144" t="str">
        <f t="shared" si="25"/>
        <v/>
      </c>
      <c r="AN52" s="145">
        <f t="shared" si="26"/>
        <v>0</v>
      </c>
      <c r="AO52" s="135" t="str">
        <f t="shared" si="27"/>
        <v/>
      </c>
      <c r="AP52" s="136" t="str">
        <f t="shared" si="28"/>
        <v/>
      </c>
      <c r="AQ52" s="126"/>
      <c r="AR52" s="144" t="str">
        <f t="shared" si="29"/>
        <v/>
      </c>
      <c r="AS52" s="219" t="str">
        <f t="shared" si="30"/>
        <v/>
      </c>
      <c r="AT52" s="219" t="str">
        <f t="shared" si="31"/>
        <v/>
      </c>
      <c r="AU52" s="219" t="str">
        <f t="shared" si="32"/>
        <v/>
      </c>
      <c r="AV52" s="218"/>
      <c r="AW52" s="219" t="str">
        <f t="shared" si="34"/>
        <v/>
      </c>
      <c r="AX52" s="219">
        <f t="shared" si="35"/>
        <v>0</v>
      </c>
      <c r="AY52" s="218"/>
      <c r="AZ52" s="59" t="str">
        <f t="shared" si="33"/>
        <v/>
      </c>
      <c r="BA52" s="60">
        <f t="shared" si="13"/>
        <v>0</v>
      </c>
    </row>
    <row r="53" spans="1:53" ht="15" customHeight="1" thickBot="1" x14ac:dyDescent="0.3">
      <c r="A53">
        <v>36</v>
      </c>
      <c r="B53" s="238">
        <f>'M4'!B53</f>
        <v>0</v>
      </c>
      <c r="C53" s="272">
        <f>'M4'!C53</f>
        <v>0</v>
      </c>
      <c r="D53" s="234" t="str">
        <f>IF('M4'!D53="","",IF('M4'!D53&gt;0,'M4'!D53))</f>
        <v/>
      </c>
      <c r="E53" s="151"/>
      <c r="F53" s="152"/>
      <c r="G53" s="140"/>
      <c r="H53" s="148"/>
      <c r="I53" s="147"/>
      <c r="J53" s="147"/>
      <c r="K53" s="147"/>
      <c r="L53" s="147"/>
      <c r="M53" s="149"/>
      <c r="N53" s="287">
        <f t="shared" si="14"/>
        <v>0</v>
      </c>
      <c r="O53" s="288" t="str">
        <f t="shared" si="15"/>
        <v/>
      </c>
      <c r="P53" s="288" t="str">
        <f t="shared" si="0"/>
        <v/>
      </c>
      <c r="Q53" s="288" t="str">
        <f t="shared" si="0"/>
        <v/>
      </c>
      <c r="R53" s="288">
        <f t="shared" si="16"/>
        <v>0</v>
      </c>
      <c r="S53" s="94" t="str">
        <f t="shared" si="1"/>
        <v/>
      </c>
      <c r="T53" s="94" t="str">
        <f t="shared" si="2"/>
        <v/>
      </c>
      <c r="U53" s="94" t="str">
        <f t="shared" si="3"/>
        <v/>
      </c>
      <c r="V53" s="94" t="str">
        <f t="shared" si="17"/>
        <v/>
      </c>
      <c r="W53" s="94" t="str">
        <f t="shared" si="4"/>
        <v/>
      </c>
      <c r="X53" s="94" t="str">
        <f t="shared" si="5"/>
        <v/>
      </c>
      <c r="Y53" s="94">
        <f t="shared" si="6"/>
        <v>0</v>
      </c>
      <c r="Z53" s="141" t="b">
        <f t="shared" si="7"/>
        <v>0</v>
      </c>
      <c r="AA53" s="141" t="b">
        <f t="shared" si="8"/>
        <v>0</v>
      </c>
      <c r="AB53" s="141" t="b">
        <f t="shared" si="9"/>
        <v>0</v>
      </c>
      <c r="AC53" s="141" t="b">
        <f t="shared" si="10"/>
        <v>0</v>
      </c>
      <c r="AD53" s="141" t="b">
        <f t="shared" si="11"/>
        <v>0</v>
      </c>
      <c r="AE53" s="141" t="b">
        <f t="shared" si="18"/>
        <v>0</v>
      </c>
      <c r="AF53" s="141" t="b">
        <f t="shared" si="19"/>
        <v>0</v>
      </c>
      <c r="AG53" s="141" t="b">
        <f t="shared" si="20"/>
        <v>0</v>
      </c>
      <c r="AH53" s="141" t="b">
        <f t="shared" si="21"/>
        <v>0</v>
      </c>
      <c r="AI53" s="141" t="b">
        <f t="shared" si="22"/>
        <v>0</v>
      </c>
      <c r="AJ53" s="153" t="str">
        <f t="shared" si="12"/>
        <v/>
      </c>
      <c r="AK53" s="143" t="str">
        <f t="shared" si="23"/>
        <v/>
      </c>
      <c r="AL53" s="216" t="str">
        <f t="shared" si="24"/>
        <v/>
      </c>
      <c r="AM53" s="144" t="str">
        <f t="shared" si="25"/>
        <v/>
      </c>
      <c r="AN53" s="145">
        <f t="shared" si="26"/>
        <v>0</v>
      </c>
      <c r="AO53" s="135" t="str">
        <f t="shared" si="27"/>
        <v/>
      </c>
      <c r="AP53" s="136" t="str">
        <f t="shared" si="28"/>
        <v/>
      </c>
      <c r="AQ53" s="126"/>
      <c r="AR53" s="144" t="str">
        <f t="shared" si="29"/>
        <v/>
      </c>
      <c r="AS53" s="219" t="str">
        <f t="shared" si="30"/>
        <v/>
      </c>
      <c r="AT53" s="219" t="str">
        <f t="shared" si="31"/>
        <v/>
      </c>
      <c r="AU53" s="219" t="str">
        <f t="shared" si="32"/>
        <v/>
      </c>
      <c r="AV53" s="218"/>
      <c r="AW53" s="219" t="str">
        <f t="shared" si="34"/>
        <v/>
      </c>
      <c r="AX53" s="219">
        <f t="shared" si="35"/>
        <v>0</v>
      </c>
      <c r="AY53" s="218"/>
      <c r="AZ53" s="59" t="str">
        <f t="shared" si="33"/>
        <v/>
      </c>
      <c r="BA53" s="60">
        <f t="shared" si="13"/>
        <v>0</v>
      </c>
    </row>
    <row r="54" spans="1:53" ht="15" customHeight="1" thickBot="1" x14ac:dyDescent="0.3">
      <c r="A54" t="s">
        <v>105</v>
      </c>
      <c r="B54" s="64">
        <f>COUNTA(B18:B53)</f>
        <v>36</v>
      </c>
      <c r="C54" s="98"/>
      <c r="D54" s="328" t="s">
        <v>106</v>
      </c>
      <c r="E54" s="328"/>
      <c r="F54" s="328"/>
      <c r="G54" s="328"/>
      <c r="H54" s="154" t="str">
        <f t="shared" ref="H54:M54" si="36">IF(S56=0,"",IF(S56&gt;0,S55))</f>
        <v/>
      </c>
      <c r="I54" s="155" t="str">
        <f t="shared" si="36"/>
        <v/>
      </c>
      <c r="J54" s="155" t="str">
        <f t="shared" si="36"/>
        <v/>
      </c>
      <c r="K54" s="155" t="str">
        <f t="shared" si="36"/>
        <v/>
      </c>
      <c r="L54" s="155" t="str">
        <f t="shared" si="36"/>
        <v/>
      </c>
      <c r="M54" s="155" t="str">
        <f t="shared" si="36"/>
        <v/>
      </c>
      <c r="N54" s="155"/>
      <c r="O54" s="155"/>
      <c r="P54" s="155"/>
      <c r="Q54" s="155"/>
      <c r="R54" s="155"/>
      <c r="S54" s="156">
        <f t="shared" ref="S54:X54" si="37">SUM(S18:S53)</f>
        <v>0</v>
      </c>
      <c r="T54" s="156">
        <f t="shared" si="37"/>
        <v>0</v>
      </c>
      <c r="U54" s="156">
        <f t="shared" si="37"/>
        <v>0</v>
      </c>
      <c r="V54" s="156">
        <f t="shared" si="37"/>
        <v>0</v>
      </c>
      <c r="W54" s="156">
        <f t="shared" si="37"/>
        <v>0</v>
      </c>
      <c r="X54" s="156">
        <f t="shared" si="37"/>
        <v>0</v>
      </c>
      <c r="Y54" s="157">
        <f>SUM(AK18:AK53)</f>
        <v>0</v>
      </c>
      <c r="Z54" s="157">
        <f t="shared" ref="Z54:AI54" si="38">SUM(Z18:Z53)</f>
        <v>0</v>
      </c>
      <c r="AA54" s="157">
        <f t="shared" si="38"/>
        <v>0</v>
      </c>
      <c r="AB54" s="157">
        <f t="shared" si="38"/>
        <v>0</v>
      </c>
      <c r="AC54" s="157">
        <f t="shared" si="38"/>
        <v>0</v>
      </c>
      <c r="AD54" s="157">
        <f t="shared" si="38"/>
        <v>0</v>
      </c>
      <c r="AE54" s="157">
        <f t="shared" si="38"/>
        <v>0</v>
      </c>
      <c r="AF54" s="157">
        <f t="shared" si="38"/>
        <v>0</v>
      </c>
      <c r="AG54" s="157">
        <f t="shared" si="38"/>
        <v>0</v>
      </c>
      <c r="AH54" s="157">
        <f t="shared" si="38"/>
        <v>0</v>
      </c>
      <c r="AI54" s="157">
        <f t="shared" si="38"/>
        <v>0</v>
      </c>
      <c r="AJ54" s="158"/>
      <c r="AK54" s="220" t="str">
        <f>IF(Y57=0,"",IF(Y57&gt;0,$Y$55))</f>
        <v/>
      </c>
      <c r="AL54" s="220" t="str">
        <f>IF(Z57=0,"",IF(Z57&gt;0,$Y$55))</f>
        <v/>
      </c>
      <c r="AM54" s="159"/>
      <c r="AN54" s="159"/>
      <c r="AO54" s="160">
        <f>IF(B54=0,"",IF(B54&gt;0,AO55/B54))</f>
        <v>0</v>
      </c>
      <c r="AP54" s="160">
        <f>IF(B54=0,"",IF(B54&gt;0,AP55/B54))</f>
        <v>0</v>
      </c>
      <c r="AQ54" s="161">
        <f>IF(B54=0,"",IF(B54&gt;0,AQ56/B54))</f>
        <v>1</v>
      </c>
      <c r="AR54" s="162"/>
      <c r="AS54" s="222" t="s">
        <v>107</v>
      </c>
      <c r="AT54" s="222" t="s">
        <v>107</v>
      </c>
      <c r="AU54" s="222" t="s">
        <v>108</v>
      </c>
      <c r="AV54" s="223" t="str">
        <f>IF(AX54=0,"",IF(AX54&gt;0,AX54/AV55))</f>
        <v/>
      </c>
      <c r="AW54" s="224"/>
      <c r="AX54" s="224">
        <f>SUM(AX18:AX53)</f>
        <v>0</v>
      </c>
      <c r="AY54" s="223" t="str">
        <f>IF(BA54=0,"",IF(BA54&gt;0,BA54/AY55))</f>
        <v/>
      </c>
      <c r="AZ54" s="11"/>
      <c r="BA54" s="12">
        <f>SUM(BA18:BA53)</f>
        <v>0</v>
      </c>
    </row>
    <row r="55" spans="1:53" x14ac:dyDescent="0.25">
      <c r="D55" s="94"/>
      <c r="E55" s="163">
        <f>COUNTA(E18:E53)</f>
        <v>0</v>
      </c>
      <c r="F55" s="163">
        <f>COUNTA(F18:F53)</f>
        <v>0</v>
      </c>
      <c r="G55" s="94"/>
      <c r="H55" s="335" t="s">
        <v>34</v>
      </c>
      <c r="I55" s="329"/>
      <c r="J55" s="335" t="s">
        <v>35</v>
      </c>
      <c r="K55" s="329"/>
      <c r="L55" s="329" t="s">
        <v>36</v>
      </c>
      <c r="M55" s="329"/>
      <c r="N55" s="94"/>
      <c r="O55" s="94"/>
      <c r="P55" s="94"/>
      <c r="Q55" s="94"/>
      <c r="R55" s="94"/>
      <c r="S55" s="164" t="e">
        <f t="shared" ref="S55:X55" si="39">S54/S56</f>
        <v>#DIV/0!</v>
      </c>
      <c r="T55" s="164" t="e">
        <f t="shared" si="39"/>
        <v>#DIV/0!</v>
      </c>
      <c r="U55" s="164" t="e">
        <f t="shared" si="39"/>
        <v>#DIV/0!</v>
      </c>
      <c r="V55" s="164" t="e">
        <f t="shared" si="39"/>
        <v>#DIV/0!</v>
      </c>
      <c r="W55" s="164" t="e">
        <f t="shared" si="39"/>
        <v>#DIV/0!</v>
      </c>
      <c r="X55" s="164" t="e">
        <f t="shared" si="39"/>
        <v>#DIV/0!</v>
      </c>
      <c r="Y55" s="164" t="e">
        <f>Y54/Y57</f>
        <v>#DIV/0!</v>
      </c>
      <c r="Z55" s="141">
        <f>Z54/10</f>
        <v>0</v>
      </c>
      <c r="AA55" s="141">
        <f t="shared" ref="AA55:AI55" si="40">AA54/10</f>
        <v>0</v>
      </c>
      <c r="AB55" s="141">
        <f t="shared" si="40"/>
        <v>0</v>
      </c>
      <c r="AC55" s="141">
        <f t="shared" si="40"/>
        <v>0</v>
      </c>
      <c r="AD55" s="141">
        <f t="shared" si="40"/>
        <v>0</v>
      </c>
      <c r="AE55" s="141">
        <f t="shared" si="40"/>
        <v>0</v>
      </c>
      <c r="AF55" s="141">
        <f t="shared" si="40"/>
        <v>0</v>
      </c>
      <c r="AG55" s="141">
        <f t="shared" si="40"/>
        <v>0</v>
      </c>
      <c r="AH55" s="141">
        <f t="shared" si="40"/>
        <v>0</v>
      </c>
      <c r="AI55" s="141">
        <f t="shared" si="40"/>
        <v>0</v>
      </c>
      <c r="AJ55" s="141"/>
      <c r="AK55" s="98"/>
      <c r="AL55" s="98"/>
      <c r="AM55" s="98"/>
      <c r="AN55" s="98"/>
      <c r="AO55" s="165">
        <f>COUNTIF(AO18:AO53,1)</f>
        <v>0</v>
      </c>
      <c r="AP55" s="165">
        <f>SUM(AP18:AP52)</f>
        <v>0</v>
      </c>
      <c r="AQ55" s="163">
        <f>COUNTA(AQ18:AQ53)</f>
        <v>0</v>
      </c>
      <c r="AR55" s="98"/>
      <c r="AS55" s="119" t="str">
        <f>IF($AS$57=0,"",IF($D$2&lt;6,"",IF($D$2&gt;=6,(AS58+AS59)/AS57)))</f>
        <v/>
      </c>
      <c r="AT55" s="119" t="str">
        <f t="shared" ref="AT55:AU55" si="41">IF($AS$57=0,"",IF($D$2&lt;6,"",IF($D$2&gt;=6,(AT58+AT59)/AT57)))</f>
        <v/>
      </c>
      <c r="AU55" s="119" t="str">
        <f t="shared" si="41"/>
        <v/>
      </c>
      <c r="AV55" s="163">
        <f>COUNTA(AV18:AV53)</f>
        <v>0</v>
      </c>
      <c r="AW55" s="163"/>
      <c r="AX55" s="163"/>
      <c r="AY55" s="163">
        <f>COUNTA(AY18:AY53)</f>
        <v>0</v>
      </c>
      <c r="AZ55" s="3"/>
      <c r="BA55" s="3"/>
    </row>
    <row r="56" spans="1:53" ht="13.8" thickBot="1" x14ac:dyDescent="0.3">
      <c r="E56" s="3"/>
      <c r="F56" s="3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3">
        <f t="shared" ref="S56:X56" si="42">COUNTA(H18:H53)</f>
        <v>0</v>
      </c>
      <c r="T56" s="3">
        <f t="shared" si="42"/>
        <v>0</v>
      </c>
      <c r="U56" s="3">
        <f t="shared" si="42"/>
        <v>0</v>
      </c>
      <c r="V56" s="3">
        <f t="shared" si="42"/>
        <v>0</v>
      </c>
      <c r="W56" s="3">
        <f t="shared" si="42"/>
        <v>0</v>
      </c>
      <c r="X56" s="3">
        <f t="shared" si="42"/>
        <v>0</v>
      </c>
      <c r="Y56" s="3">
        <f>COUNTIF(Y18:Y53,0)</f>
        <v>36</v>
      </c>
      <c r="Z56" s="10" t="e">
        <f>Z54/D68*D70</f>
        <v>#DIV/0!</v>
      </c>
      <c r="AA56" s="10" t="e">
        <f>AA54/E68*E70</f>
        <v>#DIV/0!</v>
      </c>
      <c r="AB56" s="10" t="e">
        <f>AB54/F68*F70</f>
        <v>#DIV/0!</v>
      </c>
      <c r="AC56" s="10" t="e">
        <f>AC54/G68*G70</f>
        <v>#DIV/0!</v>
      </c>
      <c r="AD56" s="10" t="e">
        <f>AD54/H68*H70</f>
        <v>#DIV/0!</v>
      </c>
      <c r="AE56" s="10" t="e">
        <f>AE54/D69*D72</f>
        <v>#DIV/0!</v>
      </c>
      <c r="AF56" s="10" t="e">
        <f>AF54/E69*E72</f>
        <v>#DIV/0!</v>
      </c>
      <c r="AG56" s="10" t="e">
        <f>AG54/F69*F72</f>
        <v>#DIV/0!</v>
      </c>
      <c r="AH56" s="10" t="e">
        <f>AH54/G69*G72</f>
        <v>#DIV/0!</v>
      </c>
      <c r="AI56" s="10" t="e">
        <f>AI54/H69*H72</f>
        <v>#DIV/0!</v>
      </c>
      <c r="AO56" s="74"/>
      <c r="AP56" s="74"/>
      <c r="AQ56" s="2">
        <f>(B54-AQ55)</f>
        <v>36</v>
      </c>
      <c r="AR56" s="3"/>
      <c r="AS56" s="119" t="str">
        <f>IF($AS$57=0,"",IF($D$2&lt;6,"",IF($D$2&gt;=6,(AS59/AS57))))</f>
        <v/>
      </c>
      <c r="AT56" s="119" t="str">
        <f t="shared" ref="AT56:AU56" si="43">IF($AS$57=0,"",IF($D$2&lt;6,"",IF($D$2&gt;=6,(AT59/AT57))))</f>
        <v/>
      </c>
      <c r="AU56" s="119" t="str">
        <f t="shared" si="43"/>
        <v/>
      </c>
      <c r="AV56" s="2"/>
      <c r="AW56" s="2"/>
      <c r="AX56" s="2"/>
      <c r="AY56" s="2"/>
      <c r="AZ56" s="3"/>
      <c r="BA56" s="3"/>
    </row>
    <row r="57" spans="1:53" ht="20.399999999999999" thickBot="1" x14ac:dyDescent="0.55000000000000004">
      <c r="B57" s="54" t="s">
        <v>26</v>
      </c>
      <c r="C57" s="268"/>
      <c r="D57" s="53">
        <f>D2</f>
        <v>4</v>
      </c>
      <c r="E57" s="86">
        <f>E2</f>
        <v>0</v>
      </c>
      <c r="F57" s="13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T57" s="3"/>
      <c r="U57" s="3"/>
      <c r="V57" s="3"/>
      <c r="W57" s="3"/>
      <c r="X57" s="3"/>
      <c r="Y57" s="3">
        <f>36-Y56</f>
        <v>0</v>
      </c>
      <c r="AE57" s="3"/>
      <c r="AO57" s="3"/>
      <c r="AP57" s="3"/>
      <c r="AQ57" s="2"/>
      <c r="AR57" s="3"/>
      <c r="AS57" s="72">
        <f t="shared" ref="AS57:AT57" si="44">COUNTIF(AS18:AS53,"&gt;""")</f>
        <v>0</v>
      </c>
      <c r="AT57" s="72">
        <f t="shared" si="44"/>
        <v>0</v>
      </c>
      <c r="AU57" s="72">
        <f>COUNTIF(AU18:AU53,"&gt;""")</f>
        <v>0</v>
      </c>
      <c r="AV57" s="2"/>
      <c r="AW57" s="2"/>
      <c r="AX57" s="2"/>
      <c r="AY57" s="2"/>
      <c r="AZ57" s="3"/>
      <c r="BA57" s="3"/>
    </row>
    <row r="58" spans="1:53" ht="20.399999999999999" thickBot="1" x14ac:dyDescent="0.55000000000000004">
      <c r="B58" s="54" t="s">
        <v>27</v>
      </c>
      <c r="C58" s="268"/>
      <c r="D58" s="324">
        <f>D3</f>
        <v>46031</v>
      </c>
      <c r="E58" s="325"/>
      <c r="F58" s="13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3"/>
      <c r="T58" s="3"/>
      <c r="U58" s="3"/>
      <c r="V58" s="3"/>
      <c r="W58" s="3"/>
      <c r="X58" s="3"/>
      <c r="Y58" s="3"/>
      <c r="AE58" s="3"/>
      <c r="AO58" s="3"/>
      <c r="AP58" s="3"/>
      <c r="AQ58" s="2"/>
      <c r="AR58" s="3"/>
      <c r="AS58" s="93">
        <f>COUNTIF(AS18:AS53,"1F")</f>
        <v>0</v>
      </c>
      <c r="AT58" s="93">
        <f t="shared" ref="AT58:AU58" si="45">COUNTIF(AT18:AT53,"1F")</f>
        <v>0</v>
      </c>
      <c r="AU58" s="93">
        <f t="shared" si="45"/>
        <v>0</v>
      </c>
      <c r="AV58" s="2"/>
      <c r="AW58" s="2"/>
      <c r="AX58" s="2"/>
      <c r="AY58" s="2"/>
      <c r="AZ58" s="3"/>
      <c r="BA58" s="3"/>
    </row>
    <row r="59" spans="1:53" ht="19.8" x14ac:dyDescent="0.5">
      <c r="B59" s="54"/>
      <c r="C59" s="268"/>
      <c r="D59" s="69"/>
      <c r="E59" s="69"/>
      <c r="F59" s="13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3"/>
      <c r="T59" s="3"/>
      <c r="U59" s="3"/>
      <c r="V59" s="3"/>
      <c r="W59" s="3"/>
      <c r="X59" s="3"/>
      <c r="Y59" s="3"/>
      <c r="AE59" s="3"/>
      <c r="AO59" s="3"/>
      <c r="AP59" s="3"/>
      <c r="AQ59" s="2"/>
      <c r="AR59" s="3"/>
      <c r="AS59" s="93">
        <f>COUNTIF(AS18:AS53,"2F")</f>
        <v>0</v>
      </c>
      <c r="AT59" s="93">
        <f t="shared" ref="AT59" si="46">COUNTIF(AT18:AT53,"2F")</f>
        <v>0</v>
      </c>
      <c r="AU59" s="93">
        <f>COUNTIF(AU18:AU53,"1S")</f>
        <v>0</v>
      </c>
      <c r="AV59" s="2"/>
      <c r="AW59" s="2"/>
      <c r="AX59" s="2"/>
      <c r="AY59" s="2"/>
      <c r="AZ59" s="3"/>
      <c r="BA59" s="3"/>
    </row>
    <row r="60" spans="1:53" ht="19.8" x14ac:dyDescent="0.5">
      <c r="B60" s="54"/>
      <c r="C60" s="268"/>
      <c r="D60" s="69"/>
      <c r="E60" s="69"/>
      <c r="F60" s="13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3"/>
      <c r="T60" s="3"/>
      <c r="U60" s="3"/>
      <c r="V60" s="3"/>
      <c r="W60" s="3"/>
      <c r="X60" s="3"/>
      <c r="Y60" s="3"/>
      <c r="AE60" s="3"/>
      <c r="AO60" s="3"/>
      <c r="AP60" s="3"/>
      <c r="AQ60" s="2"/>
      <c r="AR60" s="3"/>
      <c r="AS60" s="3"/>
      <c r="AT60" s="3"/>
      <c r="AU60" s="3"/>
      <c r="AV60" s="2"/>
      <c r="AW60" s="2"/>
      <c r="AX60" s="2"/>
      <c r="AY60" s="2"/>
      <c r="AZ60" s="3"/>
      <c r="BA60" s="3"/>
    </row>
    <row r="61" spans="1:53" x14ac:dyDescent="0.25">
      <c r="E61" s="13"/>
      <c r="F61" s="13"/>
      <c r="Z61" s="3"/>
      <c r="AE61" s="3"/>
      <c r="AO61" s="13"/>
      <c r="AP61" s="13"/>
    </row>
    <row r="62" spans="1:53" x14ac:dyDescent="0.25">
      <c r="D62" s="4" t="s">
        <v>54</v>
      </c>
      <c r="E62" s="4" t="s">
        <v>55</v>
      </c>
      <c r="F62" s="4" t="s">
        <v>56</v>
      </c>
      <c r="G62" s="3" t="s">
        <v>109</v>
      </c>
      <c r="H62" s="4" t="s">
        <v>58</v>
      </c>
      <c r="I62" s="4" t="s">
        <v>59</v>
      </c>
      <c r="J62" s="4" t="s">
        <v>110</v>
      </c>
      <c r="K62" s="4" t="s">
        <v>111</v>
      </c>
      <c r="L62" s="4" t="s">
        <v>112</v>
      </c>
      <c r="M62" s="4" t="s">
        <v>113</v>
      </c>
      <c r="AE62" s="3"/>
      <c r="AJ62" s="4" t="s">
        <v>114</v>
      </c>
      <c r="AK62" s="4" t="s">
        <v>114</v>
      </c>
      <c r="AL62" s="4" t="s">
        <v>114</v>
      </c>
      <c r="AO62" s="4" t="s">
        <v>115</v>
      </c>
      <c r="AQ62" s="4"/>
    </row>
    <row r="63" spans="1:53" x14ac:dyDescent="0.25">
      <c r="D63" s="10" t="e">
        <f t="shared" ref="D63:I63" si="47">S55</f>
        <v>#DIV/0!</v>
      </c>
      <c r="E63" s="10" t="e">
        <f t="shared" si="47"/>
        <v>#DIV/0!</v>
      </c>
      <c r="F63" s="10" t="e">
        <f t="shared" si="47"/>
        <v>#DIV/0!</v>
      </c>
      <c r="G63" s="10" t="e">
        <f t="shared" si="47"/>
        <v>#DIV/0!</v>
      </c>
      <c r="H63" s="10" t="e">
        <f t="shared" si="47"/>
        <v>#DIV/0!</v>
      </c>
      <c r="I63" s="10" t="e">
        <f t="shared" si="47"/>
        <v>#DIV/0!</v>
      </c>
      <c r="J63" s="10" t="str">
        <f>$AK$54</f>
        <v/>
      </c>
      <c r="K63" s="14">
        <f>$AO$54</f>
        <v>0</v>
      </c>
      <c r="L63" s="10">
        <f>$AP$54</f>
        <v>0</v>
      </c>
      <c r="M63" s="10">
        <f>$AQ$54</f>
        <v>1</v>
      </c>
      <c r="N63" s="10"/>
      <c r="O63" s="10"/>
      <c r="P63" s="10"/>
      <c r="Q63" s="10"/>
      <c r="R63" s="10"/>
      <c r="AJ63" s="10" t="str">
        <f>$AV$54</f>
        <v/>
      </c>
      <c r="AK63" s="10" t="str">
        <f>$AV$54</f>
        <v/>
      </c>
      <c r="AL63" s="10" t="str">
        <f>$AV$54</f>
        <v/>
      </c>
      <c r="AM63" s="10"/>
      <c r="AN63" s="10"/>
      <c r="AO63" s="10" t="str">
        <f>$AY$54</f>
        <v/>
      </c>
      <c r="AQ63" s="13"/>
    </row>
    <row r="64" spans="1:53" x14ac:dyDescent="0.25">
      <c r="E64" s="13"/>
      <c r="F64" s="13"/>
      <c r="AO64" s="13"/>
      <c r="AP64" s="13"/>
    </row>
    <row r="65" spans="1:43" x14ac:dyDescent="0.25">
      <c r="E65" s="13"/>
      <c r="F65" s="13"/>
      <c r="AO65" s="13"/>
      <c r="AP65" s="13"/>
    </row>
    <row r="66" spans="1:43" x14ac:dyDescent="0.25">
      <c r="B66" s="5"/>
      <c r="D66" s="4" t="str">
        <f>IF($E$7="ja","A",IF($E$7="nee",1))</f>
        <v>A</v>
      </c>
      <c r="E66" s="4" t="str">
        <f>IF($E$7="ja","B",IF($E$7="nee",2))</f>
        <v>B</v>
      </c>
      <c r="F66" s="4" t="str">
        <f>IF($E$7="ja","C",IF($E$7="nee",3))</f>
        <v>C</v>
      </c>
      <c r="G66" s="4" t="str">
        <f>IF($E$7="ja","D",IF($E$7="nee",4))</f>
        <v>D</v>
      </c>
      <c r="H66" s="4" t="str">
        <f>IF($E$7="ja","E",IF($E$7="nee",5))</f>
        <v>E</v>
      </c>
    </row>
    <row r="67" spans="1:43" s="4" customFormat="1" x14ac:dyDescent="0.25">
      <c r="A67"/>
      <c r="B67" s="5" t="s">
        <v>116</v>
      </c>
      <c r="C67" s="94"/>
      <c r="D67" s="10">
        <f>IF($E$7="ja",0.25,IF($E$7="nee",0.2))</f>
        <v>0.25</v>
      </c>
      <c r="E67" s="10">
        <f>IF($E$7="ja",0.25,IF($E$7="nee",0.2))</f>
        <v>0.25</v>
      </c>
      <c r="F67" s="10">
        <f>IF($E$7="ja",0.25,IF($E$7="nee",0.2))</f>
        <v>0.25</v>
      </c>
      <c r="G67" s="10">
        <f>IF($E$7="ja",0.15,IF($E$7="nee",0.2))</f>
        <v>0.15</v>
      </c>
      <c r="H67" s="10">
        <f>IF($E$7="ja",0.1,IF($E$7="nee",0.2))</f>
        <v>0.1</v>
      </c>
      <c r="AO67"/>
      <c r="AP67"/>
      <c r="AQ67"/>
    </row>
    <row r="68" spans="1:43" s="4" customFormat="1" x14ac:dyDescent="0.25">
      <c r="A68"/>
      <c r="B68" s="5"/>
      <c r="C68" s="94"/>
      <c r="D68" s="4">
        <f>COUNTIF($D$18:$D$53,"A")</f>
        <v>0</v>
      </c>
      <c r="E68" s="4">
        <f>COUNTIF($D$18:$D$53,"B")</f>
        <v>0</v>
      </c>
      <c r="F68" s="4">
        <f>COUNTIF($D$18:$D$53,"C")</f>
        <v>0</v>
      </c>
      <c r="G68" s="4">
        <f>COUNTIF($D$18:$D$53,"D")</f>
        <v>0</v>
      </c>
      <c r="H68" s="4">
        <f>COUNTIF($D$18:$D$53,"E")</f>
        <v>0</v>
      </c>
      <c r="AO68"/>
      <c r="AP68"/>
      <c r="AQ68"/>
    </row>
    <row r="69" spans="1:43" s="4" customFormat="1" x14ac:dyDescent="0.25">
      <c r="A69"/>
      <c r="B69" s="5"/>
      <c r="C69" s="94"/>
      <c r="D69" s="4">
        <f>COUNTIF($D$18:$D$53,1)</f>
        <v>0</v>
      </c>
      <c r="E69" s="4">
        <f>COUNTIF($D$18:$D$53,2)</f>
        <v>0</v>
      </c>
      <c r="F69" s="4">
        <f>COUNTIF($D$18:$D$53,3)</f>
        <v>0</v>
      </c>
      <c r="G69" s="4">
        <f>COUNTIF($D$18:$D$53,4)</f>
        <v>0</v>
      </c>
      <c r="H69" s="4">
        <f>COUNTIF($D$18:$D$53,5)</f>
        <v>0</v>
      </c>
      <c r="AO69"/>
      <c r="AP69"/>
      <c r="AQ69"/>
    </row>
    <row r="70" spans="1:43" s="4" customFormat="1" x14ac:dyDescent="0.25">
      <c r="A70"/>
      <c r="B70" s="5" t="s">
        <v>117</v>
      </c>
      <c r="C70" s="94"/>
      <c r="D70" s="10">
        <f>D68/$B$54</f>
        <v>0</v>
      </c>
      <c r="E70" s="10">
        <f>E68/$B$54</f>
        <v>0</v>
      </c>
      <c r="F70" s="10">
        <f>F68/$B$54</f>
        <v>0</v>
      </c>
      <c r="G70" s="10">
        <f>G68/$B$54</f>
        <v>0</v>
      </c>
      <c r="H70" s="10">
        <f>H68/$B$54</f>
        <v>0</v>
      </c>
      <c r="AO70"/>
      <c r="AP70"/>
      <c r="AQ70"/>
    </row>
    <row r="71" spans="1:43" s="4" customFormat="1" x14ac:dyDescent="0.25">
      <c r="A71"/>
      <c r="B71" s="5" t="s">
        <v>118</v>
      </c>
      <c r="C71" s="94"/>
      <c r="D71" s="10" t="e">
        <f>Z56</f>
        <v>#DIV/0!</v>
      </c>
      <c r="E71" s="10" t="e">
        <f>AA56</f>
        <v>#DIV/0!</v>
      </c>
      <c r="F71" s="10" t="e">
        <f>AB56</f>
        <v>#DIV/0!</v>
      </c>
      <c r="G71" s="10" t="e">
        <f>AC56</f>
        <v>#DIV/0!</v>
      </c>
      <c r="H71" s="10" t="e">
        <f>AD56</f>
        <v>#DIV/0!</v>
      </c>
      <c r="AO71"/>
      <c r="AP71"/>
      <c r="AQ71"/>
    </row>
    <row r="72" spans="1:43" s="4" customFormat="1" x14ac:dyDescent="0.25">
      <c r="A72"/>
      <c r="B72" s="5" t="s">
        <v>119</v>
      </c>
      <c r="C72" s="94"/>
      <c r="D72" s="10">
        <f>D69/$B$54</f>
        <v>0</v>
      </c>
      <c r="E72" s="10">
        <f>E69/$B$54</f>
        <v>0</v>
      </c>
      <c r="F72" s="10">
        <f>F69/$B$54</f>
        <v>0</v>
      </c>
      <c r="G72" s="10">
        <f>G69/$B$54</f>
        <v>0</v>
      </c>
      <c r="H72" s="10">
        <f>H69/$B$54</f>
        <v>0</v>
      </c>
      <c r="AO72"/>
      <c r="AP72"/>
      <c r="AQ72"/>
    </row>
    <row r="73" spans="1:43" s="4" customFormat="1" x14ac:dyDescent="0.25">
      <c r="A73"/>
      <c r="B73" s="5" t="s">
        <v>120</v>
      </c>
      <c r="C73" s="94"/>
      <c r="D73" s="10" t="e">
        <f>AE56</f>
        <v>#DIV/0!</v>
      </c>
      <c r="E73" s="10" t="e">
        <f>AF56</f>
        <v>#DIV/0!</v>
      </c>
      <c r="F73" s="10" t="e">
        <f>AG56</f>
        <v>#DIV/0!</v>
      </c>
      <c r="G73" s="10" t="e">
        <f>AH56</f>
        <v>#DIV/0!</v>
      </c>
      <c r="H73" s="10" t="e">
        <f>AI56</f>
        <v>#DIV/0!</v>
      </c>
      <c r="AO73"/>
      <c r="AP73"/>
      <c r="AQ73"/>
    </row>
    <row r="74" spans="1:43" s="4" customFormat="1" x14ac:dyDescent="0.25">
      <c r="A74"/>
      <c r="B74" s="5" t="s">
        <v>121</v>
      </c>
      <c r="C74" s="94"/>
      <c r="D74" s="10">
        <f>IF($E$7="ja",D70,IF($E7="nee",D72))</f>
        <v>0</v>
      </c>
      <c r="E74" s="10">
        <f>IF($E$7="ja",E70,IF($E7="nee",E72))</f>
        <v>0</v>
      </c>
      <c r="F74" s="10">
        <f>IF($E$7="ja",F70,IF($E7="nee",F72))</f>
        <v>0</v>
      </c>
      <c r="G74" s="10">
        <f>IF($E$7="ja",G70,IF($E7="nee",G72))</f>
        <v>0</v>
      </c>
      <c r="H74" s="10">
        <f>IF($E$7="ja",H70,IF($E7="nee",H72))</f>
        <v>0</v>
      </c>
      <c r="AO74"/>
      <c r="AP74"/>
      <c r="AQ74"/>
    </row>
    <row r="75" spans="1:43" s="4" customFormat="1" x14ac:dyDescent="0.25">
      <c r="A75"/>
      <c r="B75" s="5" t="s">
        <v>122</v>
      </c>
      <c r="C75" s="94"/>
      <c r="D75" s="10" t="e">
        <f>IF($E$7="ja",D71,IF($E$7="nee",D73))</f>
        <v>#DIV/0!</v>
      </c>
      <c r="E75" s="10" t="e">
        <f>IF($E$7="ja",E71,IF($E$7="nee",E73))</f>
        <v>#DIV/0!</v>
      </c>
      <c r="F75" s="10" t="e">
        <f>IF($E$7="ja",F71,IF($E$7="nee",F73))</f>
        <v>#DIV/0!</v>
      </c>
      <c r="G75" s="10" t="e">
        <f>IF($E$7="ja",G71,IF($E$7="nee",G73))</f>
        <v>#DIV/0!</v>
      </c>
      <c r="H75" s="10" t="e">
        <f>IF($E$7="ja",H71,IF($E$7="nee",H73))</f>
        <v>#DIV/0!</v>
      </c>
      <c r="AO75"/>
      <c r="AP75"/>
      <c r="AQ75"/>
    </row>
  </sheetData>
  <sheetProtection sheet="1" objects="1" scenarios="1"/>
  <mergeCells count="14">
    <mergeCell ref="D58:E58"/>
    <mergeCell ref="D3:E3"/>
    <mergeCell ref="B5:AY5"/>
    <mergeCell ref="B7:D7"/>
    <mergeCell ref="B8:D8"/>
    <mergeCell ref="H10:I10"/>
    <mergeCell ref="J10:K10"/>
    <mergeCell ref="L10:M10"/>
    <mergeCell ref="AS10:AU10"/>
    <mergeCell ref="C11:C13"/>
    <mergeCell ref="D54:G54"/>
    <mergeCell ref="H55:I55"/>
    <mergeCell ref="J55:K55"/>
    <mergeCell ref="L55:M55"/>
  </mergeCells>
  <conditionalFormatting sqref="B18:C53">
    <cfRule type="cellIs" dxfId="1273" priority="85" stopIfTrue="1" operator="equal">
      <formula>0</formula>
    </cfRule>
  </conditionalFormatting>
  <conditionalFormatting sqref="D18:D53">
    <cfRule type="cellIs" dxfId="1272" priority="34" stopIfTrue="1" operator="equal">
      <formula>""</formula>
    </cfRule>
  </conditionalFormatting>
  <conditionalFormatting sqref="E7:E8 D9">
    <cfRule type="cellIs" dxfId="1271" priority="94" stopIfTrue="1" operator="equal">
      <formula>"ja"</formula>
    </cfRule>
    <cfRule type="cellIs" dxfId="1270" priority="95" stopIfTrue="1" operator="equal">
      <formula>"nee"</formula>
    </cfRule>
  </conditionalFormatting>
  <conditionalFormatting sqref="E18:E53">
    <cfRule type="cellIs" dxfId="1269" priority="104" stopIfTrue="1" operator="equal">
      <formula>""</formula>
    </cfRule>
  </conditionalFormatting>
  <conditionalFormatting sqref="E18:F53">
    <cfRule type="cellIs" dxfId="1268" priority="102" stopIfTrue="1" operator="equal">
      <formula>"x"</formula>
    </cfRule>
  </conditionalFormatting>
  <conditionalFormatting sqref="F18:F53">
    <cfRule type="cellIs" dxfId="1267" priority="103" stopIfTrue="1" operator="equal">
      <formula>""</formula>
    </cfRule>
  </conditionalFormatting>
  <conditionalFormatting sqref="G11:G13">
    <cfRule type="expression" dxfId="1266" priority="29" stopIfTrue="1">
      <formula>$J$3="ja"</formula>
    </cfRule>
    <cfRule type="expression" dxfId="1265" priority="30" stopIfTrue="1">
      <formula>$L$3="ja"</formula>
    </cfRule>
  </conditionalFormatting>
  <conditionalFormatting sqref="G18:G53">
    <cfRule type="cellIs" dxfId="1264" priority="79" stopIfTrue="1" operator="greaterThan">
      <formula>""</formula>
    </cfRule>
    <cfRule type="cellIs" dxfId="1263" priority="78" stopIfTrue="1" operator="equal">
      <formula>""</formula>
    </cfRule>
  </conditionalFormatting>
  <conditionalFormatting sqref="H11:H13">
    <cfRule type="expression" dxfId="1262" priority="27">
      <formula>$K$2="ja"</formula>
    </cfRule>
    <cfRule type="expression" dxfId="1261" priority="31" stopIfTrue="1">
      <formula>$J$2="ja"</formula>
    </cfRule>
    <cfRule type="expression" dxfId="1260" priority="32" stopIfTrue="1">
      <formula>$L$2="ja"</formula>
    </cfRule>
  </conditionalFormatting>
  <conditionalFormatting sqref="H18:M53">
    <cfRule type="cellIs" dxfId="1259" priority="92" stopIfTrue="1" operator="lessThanOrEqual">
      <formula>$D18</formula>
    </cfRule>
    <cfRule type="cellIs" dxfId="1258" priority="91" stopIfTrue="1" operator="equal">
      <formula>0</formula>
    </cfRule>
    <cfRule type="cellIs" dxfId="1257" priority="93" stopIfTrue="1" operator="notEqual">
      <formula>$D18</formula>
    </cfRule>
  </conditionalFormatting>
  <conditionalFormatting sqref="I11:I13">
    <cfRule type="expression" dxfId="1256" priority="33" stopIfTrue="1">
      <formula>$J$3="ja"</formula>
    </cfRule>
  </conditionalFormatting>
  <conditionalFormatting sqref="I11:J13">
    <cfRule type="expression" dxfId="1255" priority="25">
      <formula>$M$2="ja"</formula>
    </cfRule>
  </conditionalFormatting>
  <conditionalFormatting sqref="I11:K13">
    <cfRule type="expression" dxfId="1254" priority="24">
      <formula>$L$3="ja"</formula>
    </cfRule>
  </conditionalFormatting>
  <conditionalFormatting sqref="J11:J13">
    <cfRule type="expression" dxfId="1253" priority="26">
      <formula>$K$2="ja"</formula>
    </cfRule>
    <cfRule type="expression" dxfId="1252" priority="28">
      <formula>$L$2="ja"</formula>
    </cfRule>
  </conditionalFormatting>
  <conditionalFormatting sqref="J11:R13">
    <cfRule type="expression" dxfId="1251" priority="20">
      <formula>$J$3="ja"</formula>
    </cfRule>
  </conditionalFormatting>
  <conditionalFormatting sqref="L11:R13">
    <cfRule type="expression" dxfId="1250" priority="19">
      <formula>$K$2="ja"</formula>
    </cfRule>
    <cfRule type="expression" dxfId="1249" priority="21" stopIfTrue="1">
      <formula>$L$2="ja"</formula>
    </cfRule>
    <cfRule type="expression" dxfId="1248" priority="22" stopIfTrue="1">
      <formula>$M$2="ja"</formula>
    </cfRule>
    <cfRule type="expression" dxfId="1247" priority="23" stopIfTrue="1">
      <formula>$S$2="ja"</formula>
    </cfRule>
  </conditionalFormatting>
  <conditionalFormatting sqref="AJ18:AJ53">
    <cfRule type="cellIs" dxfId="1246" priority="101" stopIfTrue="1" operator="notEqual">
      <formula>""</formula>
    </cfRule>
  </conditionalFormatting>
  <conditionalFormatting sqref="AL11:AL13">
    <cfRule type="cellIs" dxfId="1243" priority="17" stopIfTrue="1" operator="lessThan">
      <formula>1</formula>
    </cfRule>
    <cfRule type="cellIs" dxfId="1242" priority="16" stopIfTrue="1" operator="equal">
      <formula>1</formula>
    </cfRule>
  </conditionalFormatting>
  <conditionalFormatting sqref="AL18:AL53">
    <cfRule type="expression" dxfId="1241" priority="36">
      <formula>$G18=""</formula>
    </cfRule>
    <cfRule type="expression" dxfId="1240" priority="37">
      <formula>$AM18=""</formula>
    </cfRule>
    <cfRule type="expression" dxfId="1239" priority="38">
      <formula>$AM18&lt;$AR18</formula>
    </cfRule>
    <cfRule type="expression" dxfId="1238" priority="39">
      <formula>$AM18&gt;=$AR18</formula>
    </cfRule>
  </conditionalFormatting>
  <conditionalFormatting sqref="AL18:AL54">
    <cfRule type="expression" dxfId="1237" priority="35">
      <formula>$B18&gt;0</formula>
    </cfRule>
  </conditionalFormatting>
  <conditionalFormatting sqref="AM18:AN53">
    <cfRule type="expression" dxfId="1236" priority="80" stopIfTrue="1">
      <formula>$L$3="ja"</formula>
    </cfRule>
  </conditionalFormatting>
  <conditionalFormatting sqref="AO18:AO53">
    <cfRule type="cellIs" dxfId="1235" priority="106" stopIfTrue="1" operator="equal">
      <formula>""</formula>
    </cfRule>
    <cfRule type="cellIs" dxfId="1234" priority="105" stopIfTrue="1" operator="equal">
      <formula>1</formula>
    </cfRule>
  </conditionalFormatting>
  <conditionalFormatting sqref="AP18:AP53">
    <cfRule type="cellIs" dxfId="1233" priority="108" stopIfTrue="1" operator="equal">
      <formula>""</formula>
    </cfRule>
    <cfRule type="cellIs" dxfId="1232" priority="107" stopIfTrue="1" operator="equal">
      <formula>1</formula>
    </cfRule>
  </conditionalFormatting>
  <conditionalFormatting sqref="AQ18:AQ53">
    <cfRule type="expression" dxfId="1231" priority="60" stopIfTrue="1">
      <formula>$B18&gt;0</formula>
    </cfRule>
    <cfRule type="cellIs" dxfId="1230" priority="61" stopIfTrue="1" operator="equal">
      <formula>""</formula>
    </cfRule>
    <cfRule type="cellIs" dxfId="1229" priority="59" stopIfTrue="1" operator="equal">
      <formula>"x"</formula>
    </cfRule>
  </conditionalFormatting>
  <conditionalFormatting sqref="AR18:AR54">
    <cfRule type="expression" dxfId="1228" priority="58" stopIfTrue="1">
      <formula>$L$3="ja"</formula>
    </cfRule>
  </conditionalFormatting>
  <conditionalFormatting sqref="AR54">
    <cfRule type="expression" dxfId="1227" priority="57" stopIfTrue="1">
      <formula>$J$3="ja"</formula>
    </cfRule>
  </conditionalFormatting>
  <conditionalFormatting sqref="AS11:AS13">
    <cfRule type="expression" dxfId="1226" priority="12" stopIfTrue="1">
      <formula>$J$3="ja"</formula>
    </cfRule>
  </conditionalFormatting>
  <conditionalFormatting sqref="AS11:AT13">
    <cfRule type="expression" dxfId="1225" priority="14">
      <formula>$M$2="ja"</formula>
    </cfRule>
    <cfRule type="expression" dxfId="1224" priority="15">
      <formula>$L$3="ja"</formula>
    </cfRule>
  </conditionalFormatting>
  <conditionalFormatting sqref="AS18:AT53">
    <cfRule type="cellIs" dxfId="1223" priority="42" operator="equal">
      <formula>"2F"</formula>
    </cfRule>
  </conditionalFormatting>
  <conditionalFormatting sqref="AS18:AU53">
    <cfRule type="cellIs" dxfId="1222" priority="45" operator="equal">
      <formula>"1F"</formula>
    </cfRule>
    <cfRule type="expression" dxfId="1221" priority="46" stopIfTrue="1">
      <formula>$L$3="ja"</formula>
    </cfRule>
    <cfRule type="cellIs" dxfId="1220" priority="44" operator="equal">
      <formula>"&lt;1F"</formula>
    </cfRule>
  </conditionalFormatting>
  <conditionalFormatting sqref="AS54:AU54">
    <cfRule type="expression" dxfId="1219" priority="54" stopIfTrue="1">
      <formula>$L$3="ja"</formula>
    </cfRule>
  </conditionalFormatting>
  <conditionalFormatting sqref="AS54:AY54">
    <cfRule type="expression" dxfId="1218" priority="55" stopIfTrue="1">
      <formula>$J$3="ja"</formula>
    </cfRule>
  </conditionalFormatting>
  <conditionalFormatting sqref="AT11:AT13">
    <cfRule type="expression" dxfId="1217" priority="13">
      <formula>$L$2="ja"</formula>
    </cfRule>
  </conditionalFormatting>
  <conditionalFormatting sqref="AT11:AU13">
    <cfRule type="expression" dxfId="1216" priority="7">
      <formula>$K$2="ja"</formula>
    </cfRule>
  </conditionalFormatting>
  <conditionalFormatting sqref="AT11:AV13">
    <cfRule type="expression" dxfId="1215" priority="8">
      <formula>$J$3="ja"</formula>
    </cfRule>
  </conditionalFormatting>
  <conditionalFormatting sqref="AU11:AU13">
    <cfRule type="expression" dxfId="1214" priority="11" stopIfTrue="1">
      <formula>$S$2="ja"</formula>
    </cfRule>
    <cfRule type="expression" dxfId="1213" priority="10" stopIfTrue="1">
      <formula>$M$2="ja"</formula>
    </cfRule>
    <cfRule type="expression" dxfId="1212" priority="9" stopIfTrue="1">
      <formula>$L$2="ja"</formula>
    </cfRule>
  </conditionalFormatting>
  <conditionalFormatting sqref="AU18:AU53">
    <cfRule type="cellIs" dxfId="1211" priority="43" operator="equal">
      <formula>"1S"</formula>
    </cfRule>
  </conditionalFormatting>
  <conditionalFormatting sqref="AV11:AV13 AY11:AY13">
    <cfRule type="expression" dxfId="1210" priority="18" stopIfTrue="1">
      <formula>$L$3="ja"</formula>
    </cfRule>
  </conditionalFormatting>
  <conditionalFormatting sqref="AV18:AV53">
    <cfRule type="expression" dxfId="1209" priority="52">
      <formula>$AW18&gt;=$AR18</formula>
    </cfRule>
    <cfRule type="expression" dxfId="1208" priority="51">
      <formula>$AW18&lt;$AR18</formula>
    </cfRule>
    <cfRule type="expression" dxfId="1207" priority="50">
      <formula>$AW18=""</formula>
    </cfRule>
  </conditionalFormatting>
  <conditionalFormatting sqref="AV54:AY54">
    <cfRule type="expression" dxfId="1206" priority="56" stopIfTrue="1">
      <formula>$L$3="ja"</formula>
    </cfRule>
  </conditionalFormatting>
  <conditionalFormatting sqref="AW18:AX53">
    <cfRule type="expression" dxfId="1205" priority="53" stopIfTrue="1">
      <formula>$L$3="ja"</formula>
    </cfRule>
  </conditionalFormatting>
  <conditionalFormatting sqref="AY18:AY53">
    <cfRule type="expression" dxfId="1204" priority="49">
      <formula>$AZ18&gt;=$AW18</formula>
    </cfRule>
    <cfRule type="expression" dxfId="1203" priority="48">
      <formula>$AZ18&lt;$AW18</formula>
    </cfRule>
    <cfRule type="expression" dxfId="1202" priority="47">
      <formula>$AZ18=""</formula>
    </cfRule>
  </conditionalFormatting>
  <conditionalFormatting sqref="AZ18:BA53">
    <cfRule type="expression" dxfId="1201" priority="84" stopIfTrue="1">
      <formula>$L$3="ja"</formula>
    </cfRule>
  </conditionalFormatting>
  <conditionalFormatting sqref="BA54">
    <cfRule type="expression" dxfId="1200" priority="82" stopIfTrue="1">
      <formula>$J$3="ja"</formula>
    </cfRule>
    <cfRule type="expression" dxfId="1199" priority="83" stopIfTrue="1">
      <formula>$L$3="ja"</formula>
    </cfRule>
  </conditionalFormatting>
  <conditionalFormatting sqref="AK18:AK53">
    <cfRule type="expression" dxfId="88" priority="1" stopIfTrue="1">
      <formula>$AK18=1</formula>
    </cfRule>
    <cfRule type="expression" dxfId="87" priority="6" stopIfTrue="1">
      <formula>$AK18&lt;$AK$54</formula>
    </cfRule>
  </conditionalFormatting>
  <conditionalFormatting sqref="AK11:AK13">
    <cfRule type="cellIs" dxfId="86" priority="3" stopIfTrue="1" operator="equal">
      <formula>1</formula>
    </cfRule>
    <cfRule type="cellIs" dxfId="85" priority="4" stopIfTrue="1" operator="lessThan">
      <formula>1</formula>
    </cfRule>
  </conditionalFormatting>
  <conditionalFormatting sqref="AK18:AK53">
    <cfRule type="expression" dxfId="84" priority="5">
      <formula>$AK18&gt;=$AK$54</formula>
    </cfRule>
  </conditionalFormatting>
  <conditionalFormatting sqref="AK18:AK53">
    <cfRule type="cellIs" dxfId="83" priority="2" operator="equal">
      <formula>""</formula>
    </cfRule>
  </conditionalFormatting>
  <dataValidations count="5">
    <dataValidation type="list" allowBlank="1" showInputMessage="1" showErrorMessage="1" sqref="G18:G53" xr:uid="{8458470D-65AB-4D8A-B7C1-6C1440B24100}">
      <formula1>"PRO,PRO/BBL,BBL,BBL/Kader,Kader,Kader/TL,TL,TL/Havo,Havo,Havo/Vwo,Vwo,"</formula1>
    </dataValidation>
    <dataValidation type="list" allowBlank="1" showInputMessage="1" showErrorMessage="1" sqref="AY18:AY53 AV18:AV53" xr:uid="{A17498CB-B035-447E-B436-19FAFF89823A}">
      <formula1>"PRO,LWOO,BBL,BBL/Kader,Kader,Kader/TL,TL,TL/Havo,Havo,Havo/Vwo,Vwo,"</formula1>
    </dataValidation>
    <dataValidation type="list" allowBlank="1" showInputMessage="1" showErrorMessage="1" sqref="E2" xr:uid="{2DD58656-0AC6-4318-BAAA-76C40376BF04}">
      <formula1>"--,A,B,C,D,E,F,G,H,I,J,"</formula1>
    </dataValidation>
    <dataValidation type="list" allowBlank="1" showInputMessage="1" showErrorMessage="1" sqref="D2" xr:uid="{BD101452-A89D-4853-86CE-AA8051FFBDED}">
      <formula1>"3,4,5,6,7,8,"</formula1>
    </dataValidation>
    <dataValidation type="list" allowBlank="1" showInputMessage="1" showErrorMessage="1" sqref="E7" xr:uid="{159C63A7-AAFF-458F-8D68-36843AC96834}">
      <formula1>"ja,nee,"</formula1>
    </dataValidation>
  </dataValidations>
  <pageMargins left="0.89" right="0.28000000000000003" top="0.57999999999999996" bottom="0.22" header="0.13" footer="0.14000000000000001"/>
  <pageSetup paperSize="9" scale="56" orientation="landscape" r:id="rId1"/>
  <headerFooter alignWithMargins="0">
    <oddFooter>&amp;L&amp;8© Meesterwerk</oddFooter>
  </headerFooter>
  <colBreaks count="1" manualBreakCount="1">
    <brk id="51" min="1" max="55" man="1"/>
  </colBreaks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80332-98FD-4290-A9D4-4490F2FDBE35}">
  <sheetPr>
    <tabColor rgb="FFCC00FF"/>
    <pageSetUpPr fitToPage="1"/>
  </sheetPr>
  <dimension ref="A1:AN82"/>
  <sheetViews>
    <sheetView showGridLines="0" showRowColHeaders="0" zoomScale="58" zoomScaleNormal="58" zoomScaleSheetLayoutView="50" workbookViewId="0"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9.33203125" defaultRowHeight="19.2" x14ac:dyDescent="0.45"/>
  <cols>
    <col min="1" max="1" width="6.44140625" style="240" bestFit="1" customWidth="1"/>
    <col min="2" max="2" width="41.33203125" style="244" customWidth="1"/>
    <col min="3" max="3" width="4" style="182" customWidth="1"/>
    <col min="4" max="4" width="9.33203125" style="182" customWidth="1"/>
    <col min="5" max="5" width="18" style="182" customWidth="1"/>
    <col min="6" max="6" width="8.44140625" style="182" customWidth="1"/>
    <col min="7" max="7" width="8.6640625" style="182" customWidth="1"/>
    <col min="8" max="8" width="12.77734375" style="182" customWidth="1"/>
    <col min="9" max="10" width="9.44140625" style="182" bestFit="1" customWidth="1"/>
    <col min="11" max="31" width="9.5546875" style="182" customWidth="1"/>
    <col min="32" max="32" width="9.33203125" style="182" bestFit="1" customWidth="1"/>
    <col min="33" max="34" width="9.33203125" style="182" customWidth="1"/>
    <col min="35" max="35" width="3.88671875" style="182" customWidth="1"/>
    <col min="36" max="36" width="8.88671875" style="182" customWidth="1"/>
    <col min="37" max="37" width="9.33203125" style="182"/>
    <col min="38" max="39" width="9.33203125" style="182" bestFit="1" customWidth="1"/>
    <col min="40" max="16384" width="9.33203125" style="182"/>
  </cols>
  <sheetData>
    <row r="1" spans="1:40" ht="100.2" customHeight="1" x14ac:dyDescent="0.45"/>
    <row r="2" spans="1:40" ht="18.600000000000001" customHeight="1" x14ac:dyDescent="0.45">
      <c r="D2" s="342" t="s">
        <v>123</v>
      </c>
      <c r="E2" s="342"/>
      <c r="F2" s="342"/>
      <c r="G2" s="342"/>
      <c r="H2" s="343">
        <v>6</v>
      </c>
      <c r="I2" s="342" t="str">
        <f>VLOOKUP($H$2,'M4'!A18:B53,2)</f>
        <v>leerling 6</v>
      </c>
      <c r="J2" s="342"/>
      <c r="K2" s="342"/>
      <c r="L2" s="342"/>
      <c r="M2" s="342"/>
      <c r="N2" s="342"/>
      <c r="O2" s="342"/>
      <c r="P2" s="342"/>
      <c r="Q2" s="342"/>
      <c r="R2" s="342"/>
      <c r="S2" s="342"/>
      <c r="T2" s="342"/>
      <c r="U2" s="342"/>
      <c r="V2" s="342"/>
      <c r="W2" s="342"/>
      <c r="X2" s="342"/>
      <c r="Y2" s="342"/>
      <c r="Z2" s="342"/>
      <c r="AA2" s="342"/>
      <c r="AB2" s="342"/>
      <c r="AC2" s="342"/>
      <c r="AD2" s="342"/>
      <c r="AE2" s="344" t="s">
        <v>124</v>
      </c>
      <c r="AF2" s="345"/>
      <c r="AG2" s="345"/>
      <c r="AH2" s="345">
        <f>'M4'!$D$2</f>
        <v>4</v>
      </c>
      <c r="AI2" s="348"/>
    </row>
    <row r="3" spans="1:40" s="190" customFormat="1" ht="55.2" customHeight="1" x14ac:dyDescent="0.7">
      <c r="A3" s="240"/>
      <c r="B3" s="240"/>
      <c r="D3" s="342"/>
      <c r="E3" s="342"/>
      <c r="F3" s="342"/>
      <c r="G3" s="342"/>
      <c r="H3" s="343"/>
      <c r="I3" s="342"/>
      <c r="J3" s="342"/>
      <c r="K3" s="342"/>
      <c r="L3" s="342"/>
      <c r="M3" s="342"/>
      <c r="N3" s="342"/>
      <c r="O3" s="342"/>
      <c r="P3" s="342"/>
      <c r="Q3" s="342"/>
      <c r="R3" s="342"/>
      <c r="S3" s="342"/>
      <c r="T3" s="342"/>
      <c r="U3" s="342"/>
      <c r="V3" s="342"/>
      <c r="W3" s="342"/>
      <c r="X3" s="342"/>
      <c r="Y3" s="342"/>
      <c r="Z3" s="342"/>
      <c r="AA3" s="342"/>
      <c r="AB3" s="342"/>
      <c r="AC3" s="342"/>
      <c r="AD3" s="342"/>
      <c r="AE3" s="346"/>
      <c r="AF3" s="347"/>
      <c r="AG3" s="347"/>
      <c r="AH3" s="347"/>
      <c r="AI3" s="349"/>
      <c r="AM3" s="203"/>
      <c r="AN3" s="203"/>
    </row>
    <row r="4" spans="1:40" ht="28.2" customHeight="1" x14ac:dyDescent="0.45">
      <c r="B4" s="245"/>
      <c r="C4" s="21"/>
      <c r="D4" s="21"/>
      <c r="E4" s="21"/>
      <c r="I4" s="204"/>
      <c r="J4" s="204"/>
      <c r="K4" s="204"/>
      <c r="L4" s="204"/>
      <c r="M4" s="204"/>
      <c r="N4" s="204"/>
      <c r="O4" s="204"/>
      <c r="P4" s="204"/>
      <c r="Q4" s="204"/>
      <c r="R4" s="204"/>
      <c r="S4" s="204"/>
      <c r="T4" s="204"/>
      <c r="U4" s="204"/>
      <c r="V4" s="204"/>
      <c r="W4" s="204"/>
      <c r="X4" s="204"/>
      <c r="Y4" s="204"/>
      <c r="Z4" s="204"/>
      <c r="AA4" s="204"/>
      <c r="AB4" s="204"/>
      <c r="AC4" s="204"/>
      <c r="AD4" s="204"/>
      <c r="AE4" s="204"/>
      <c r="AF4" s="204"/>
      <c r="AG4" s="204"/>
      <c r="AH4" s="204"/>
      <c r="AI4" s="204"/>
      <c r="AJ4" s="204"/>
      <c r="AK4" s="204"/>
      <c r="AL4" s="204"/>
      <c r="AM4" s="204"/>
      <c r="AN4" s="204"/>
    </row>
    <row r="5" spans="1:40" ht="19.5" customHeight="1" x14ac:dyDescent="0.45">
      <c r="B5" s="246"/>
      <c r="C5" s="4"/>
      <c r="D5" s="4"/>
      <c r="E5" s="3"/>
    </row>
    <row r="6" spans="1:40" x14ac:dyDescent="0.45">
      <c r="B6" s="246"/>
      <c r="C6" s="4"/>
      <c r="D6" s="4"/>
      <c r="E6" s="4"/>
    </row>
    <row r="7" spans="1:40" ht="18.600000000000001" x14ac:dyDescent="0.45">
      <c r="A7" s="242">
        <v>1</v>
      </c>
      <c r="B7" s="243" t="str">
        <f>'M4'!B18</f>
        <v>leerling 1</v>
      </c>
      <c r="C7" s="4"/>
      <c r="D7" s="4"/>
      <c r="E7" s="4"/>
    </row>
    <row r="8" spans="1:40" ht="18.600000000000001" x14ac:dyDescent="0.45">
      <c r="A8" s="242">
        <v>2</v>
      </c>
      <c r="B8" s="243" t="str">
        <f>'M4'!B19</f>
        <v>leerling 2</v>
      </c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6"/>
      <c r="AB8" s="186"/>
      <c r="AC8" s="186"/>
      <c r="AD8" s="186"/>
      <c r="AE8" s="186"/>
    </row>
    <row r="9" spans="1:40" ht="18.600000000000001" x14ac:dyDescent="0.45">
      <c r="A9" s="242">
        <v>3</v>
      </c>
      <c r="B9" s="243" t="str">
        <f>'M4'!B20</f>
        <v>leerling 3</v>
      </c>
      <c r="H9" s="186"/>
      <c r="I9" s="186"/>
      <c r="J9" s="186"/>
      <c r="K9" s="186"/>
      <c r="L9" s="186"/>
      <c r="M9" s="186"/>
      <c r="N9" s="186"/>
      <c r="O9" s="186"/>
      <c r="P9" s="186"/>
      <c r="Q9" s="186"/>
      <c r="R9" s="186"/>
      <c r="S9" s="186"/>
      <c r="T9" s="186"/>
      <c r="U9" s="186"/>
      <c r="V9" s="186"/>
      <c r="W9" s="186"/>
      <c r="X9" s="186"/>
      <c r="Y9" s="186"/>
      <c r="Z9" s="186"/>
      <c r="AA9" s="186"/>
      <c r="AB9" s="186"/>
      <c r="AC9" s="186"/>
      <c r="AD9" s="186"/>
      <c r="AE9" s="186"/>
    </row>
    <row r="10" spans="1:40" ht="18.600000000000001" x14ac:dyDescent="0.45">
      <c r="A10" s="242">
        <v>4</v>
      </c>
      <c r="B10" s="243" t="str">
        <f>'M4'!B21</f>
        <v>leerling 4</v>
      </c>
      <c r="H10" s="186"/>
      <c r="I10" s="186"/>
      <c r="J10" s="186"/>
      <c r="K10" s="186"/>
      <c r="L10" s="186"/>
      <c r="M10" s="186"/>
      <c r="N10" s="186"/>
      <c r="O10" s="186"/>
      <c r="P10" s="186"/>
      <c r="Q10" s="186"/>
      <c r="R10" s="186"/>
      <c r="S10" s="186"/>
      <c r="T10" s="186"/>
      <c r="U10" s="186"/>
      <c r="V10" s="186"/>
      <c r="W10" s="186"/>
      <c r="X10" s="186"/>
      <c r="Y10" s="186"/>
      <c r="Z10" s="186"/>
      <c r="AA10" s="186"/>
      <c r="AB10" s="186"/>
      <c r="AC10" s="186"/>
      <c r="AD10" s="186"/>
      <c r="AE10" s="186"/>
    </row>
    <row r="11" spans="1:40" ht="18.600000000000001" x14ac:dyDescent="0.45">
      <c r="A11" s="242">
        <v>5</v>
      </c>
      <c r="B11" s="243" t="str">
        <f>'M4'!B22</f>
        <v>leerling 5</v>
      </c>
      <c r="H11" s="186"/>
      <c r="I11" s="186"/>
      <c r="J11" s="186"/>
      <c r="K11" s="186"/>
      <c r="L11" s="186"/>
      <c r="M11" s="186"/>
      <c r="N11" s="186"/>
      <c r="O11" s="186"/>
      <c r="P11" s="186"/>
      <c r="Q11" s="186"/>
      <c r="R11" s="186"/>
      <c r="S11" s="186"/>
      <c r="T11" s="186"/>
      <c r="U11" s="186"/>
      <c r="V11" s="186"/>
      <c r="W11" s="186"/>
      <c r="X11" s="186"/>
      <c r="Y11" s="186"/>
      <c r="Z11" s="186"/>
      <c r="AA11" s="186"/>
      <c r="AB11" s="186"/>
      <c r="AC11" s="186"/>
      <c r="AD11" s="186"/>
      <c r="AE11" s="186"/>
    </row>
    <row r="12" spans="1:40" ht="18.600000000000001" x14ac:dyDescent="0.45">
      <c r="A12" s="242">
        <v>6</v>
      </c>
      <c r="B12" s="243" t="str">
        <f>'M4'!B23</f>
        <v>leerling 6</v>
      </c>
      <c r="H12" s="186"/>
      <c r="I12" s="186"/>
      <c r="J12" s="186"/>
      <c r="K12" s="186"/>
      <c r="L12" s="186"/>
      <c r="M12" s="186"/>
      <c r="N12" s="186"/>
      <c r="O12" s="186"/>
      <c r="P12" s="186"/>
      <c r="Q12" s="186"/>
      <c r="R12" s="186"/>
      <c r="S12" s="186"/>
      <c r="T12" s="186"/>
      <c r="U12" s="186"/>
      <c r="V12" s="186"/>
      <c r="W12" s="186"/>
      <c r="X12" s="186"/>
      <c r="Y12" s="186"/>
      <c r="Z12" s="186"/>
      <c r="AA12" s="186"/>
      <c r="AB12" s="186"/>
      <c r="AC12" s="186"/>
      <c r="AD12" s="186"/>
      <c r="AE12" s="186"/>
    </row>
    <row r="13" spans="1:40" ht="18.600000000000001" x14ac:dyDescent="0.45">
      <c r="A13" s="242">
        <v>7</v>
      </c>
      <c r="B13" s="243" t="str">
        <f>'M4'!B24</f>
        <v>leerling 7</v>
      </c>
      <c r="H13" s="186"/>
      <c r="I13" s="186"/>
      <c r="J13" s="186"/>
      <c r="K13" s="192" t="s">
        <v>125</v>
      </c>
      <c r="L13" s="192" t="s">
        <v>126</v>
      </c>
      <c r="M13" s="197" t="s">
        <v>127</v>
      </c>
      <c r="N13" s="197" t="s">
        <v>128</v>
      </c>
      <c r="O13" s="198" t="s">
        <v>129</v>
      </c>
      <c r="P13" s="198" t="s">
        <v>130</v>
      </c>
      <c r="Q13" s="193" t="s">
        <v>131</v>
      </c>
      <c r="R13" s="193" t="s">
        <v>132</v>
      </c>
      <c r="S13" s="193"/>
      <c r="T13" s="199" t="s">
        <v>133</v>
      </c>
      <c r="U13" s="199" t="s">
        <v>134</v>
      </c>
      <c r="V13" s="194" t="s">
        <v>135</v>
      </c>
      <c r="W13" s="194" t="s">
        <v>136</v>
      </c>
      <c r="X13" s="200" t="s">
        <v>137</v>
      </c>
      <c r="Y13" s="201" t="s">
        <v>138</v>
      </c>
      <c r="Z13" s="205" t="s">
        <v>139</v>
      </c>
      <c r="AA13" s="270" t="s">
        <v>140</v>
      </c>
      <c r="AB13" s="270" t="s">
        <v>173</v>
      </c>
      <c r="AC13" s="207" t="s">
        <v>141</v>
      </c>
      <c r="AD13" s="207"/>
      <c r="AE13" s="208" t="s">
        <v>142</v>
      </c>
      <c r="AF13" s="185"/>
      <c r="AG13" s="185"/>
      <c r="AH13" s="185"/>
      <c r="AI13" s="185"/>
    </row>
    <row r="14" spans="1:40" ht="18.600000000000001" x14ac:dyDescent="0.45">
      <c r="A14" s="242">
        <v>8</v>
      </c>
      <c r="B14" s="243" t="str">
        <f>'M4'!B25</f>
        <v>leerling 8</v>
      </c>
      <c r="H14" s="189"/>
      <c r="I14" s="189"/>
      <c r="J14" s="189"/>
      <c r="K14" s="196">
        <f>VLOOKUP($H$2,'M4'!$A$18:$M$53,8)</f>
        <v>0</v>
      </c>
      <c r="L14" s="196">
        <f>VLOOKUP($H$2,'E4'!$A$18:$M$53,8)</f>
        <v>0</v>
      </c>
      <c r="M14" s="196">
        <f>VLOOKUP($H$2,'M4'!$A$18:$M$53,9)</f>
        <v>0</v>
      </c>
      <c r="N14" s="196">
        <f>VLOOKUP($H$2,'E4'!$A$18:$M$53,9)</f>
        <v>0</v>
      </c>
      <c r="O14" s="196">
        <f>VLOOKUP($H$2,'M4'!$A$18:$M$53,10)</f>
        <v>0</v>
      </c>
      <c r="P14" s="196">
        <f>VLOOKUP($H$2,'E4'!$A$18:$M$53,10)</f>
        <v>0</v>
      </c>
      <c r="Q14" s="196">
        <f>VLOOKUP($H$2,'M4'!$A$18:$M$53,11)</f>
        <v>0</v>
      </c>
      <c r="R14" s="196">
        <f>VLOOKUP($H$2,'E4'!$A$18:$M$53,11)</f>
        <v>0</v>
      </c>
      <c r="S14" s="196"/>
      <c r="T14" s="196">
        <f>VLOOKUP($H$2,'M4'!$A$18:$M$53,12)</f>
        <v>0</v>
      </c>
      <c r="U14" s="196">
        <f>VLOOKUP($H$2,'E4'!$A$18:$M$53,12)</f>
        <v>0</v>
      </c>
      <c r="V14" s="196">
        <f>VLOOKUP($H$2,'M4'!$A$18:$M$53,13)</f>
        <v>0</v>
      </c>
      <c r="W14" s="196">
        <f>VLOOKUP($H$2,'E4'!$A$18:$M$53,13)</f>
        <v>0</v>
      </c>
      <c r="X14" s="196"/>
      <c r="Y14" s="196">
        <f>VLOOKUP($H$2,'M4'!$A$18:$M$53,4)</f>
        <v>0</v>
      </c>
      <c r="Z14" s="195">
        <f>'TOTAAL M-TOETSEN'!$AB$5*5</f>
        <v>2.5049999999999999</v>
      </c>
      <c r="AA14" s="196">
        <f>VLOOKUP($H$2,'M4'!$A$18:$M$53,3)</f>
        <v>0</v>
      </c>
      <c r="AB14" s="196"/>
      <c r="AC14" s="209"/>
      <c r="AD14" s="209"/>
      <c r="AE14" s="196"/>
      <c r="AF14" s="184"/>
      <c r="AG14" s="184"/>
      <c r="AH14" s="184"/>
      <c r="AI14" s="184"/>
    </row>
    <row r="15" spans="1:40" ht="18.600000000000001" x14ac:dyDescent="0.45">
      <c r="A15" s="242">
        <v>9</v>
      </c>
      <c r="B15" s="243" t="str">
        <f>'M4'!B26</f>
        <v>leerling 9</v>
      </c>
      <c r="K15" s="195" t="str">
        <f>IF(K14="E",1,IF(K14="D",2,IF(K14="C",3,IF(K14="B",4,IF(K14="A",5,IF(K14=5,1,IF(K14=4,2,IF(K14=3,3,IF(K14=2,4,IF(K14=1,5,IF(K14=0,"")))))))))))</f>
        <v/>
      </c>
      <c r="L15" s="195" t="str">
        <f t="shared" ref="L15:W15" si="0">IF(L14="E",1,IF(L14="D",2,IF(L14="C",3,IF(L14="B",4,IF(L14="A",5,IF(L14=5,1,IF(L14=4,2,IF(L14=3,3,IF(L14=2,4,IF(L14=1,5,IF(L14=0,"")))))))))))</f>
        <v/>
      </c>
      <c r="M15" s="195" t="str">
        <f t="shared" si="0"/>
        <v/>
      </c>
      <c r="N15" s="195" t="str">
        <f t="shared" si="0"/>
        <v/>
      </c>
      <c r="O15" s="195" t="str">
        <f t="shared" si="0"/>
        <v/>
      </c>
      <c r="P15" s="195" t="str">
        <f t="shared" si="0"/>
        <v/>
      </c>
      <c r="Q15" s="195" t="str">
        <f t="shared" si="0"/>
        <v/>
      </c>
      <c r="R15" s="195" t="str">
        <f t="shared" si="0"/>
        <v/>
      </c>
      <c r="S15" s="195"/>
      <c r="T15" s="195" t="str">
        <f t="shared" si="0"/>
        <v/>
      </c>
      <c r="U15" s="195" t="str">
        <f t="shared" si="0"/>
        <v/>
      </c>
      <c r="V15" s="195" t="str">
        <f t="shared" si="0"/>
        <v/>
      </c>
      <c r="W15" s="195" t="str">
        <f t="shared" si="0"/>
        <v/>
      </c>
      <c r="X15" s="206" t="e">
        <f>AE15/AC15</f>
        <v>#DIV/0!</v>
      </c>
      <c r="Y15" s="206" t="str">
        <f>IF(Y14="E",1,IF(Y14="D",2,IF(Y14="C",3,IF(Y14="B",4,IF(Y14="A",5,IF(Y14=5,1,IF(Y14=4,2,IF(Y14=3,3,IF(Y14=2,4,IF(Y14=1,5,IF(Y14=0,"")))))))))))</f>
        <v/>
      </c>
      <c r="Z15" s="206">
        <f>Z14</f>
        <v>2.5049999999999999</v>
      </c>
      <c r="AA15" s="195" t="str">
        <f>IF(AA14="E",1,IF(AA14="D",2,IF(AA14="C",3,IF(AA14="B",4,IF(AA14="A",5,IF(AA14=0,"",IF(AA14&lt;3,1,IF(AA14&lt;5,2,IF(AA14&lt;7,3,IF(AA14&lt;9,4,IF(AA14&lt;11,5,IF(AA14=0,""))))))))))))</f>
        <v/>
      </c>
      <c r="AB15" s="206" t="e">
        <f>X15-1</f>
        <v>#DIV/0!</v>
      </c>
      <c r="AC15" s="210">
        <f>COUNTIF(K15:W15,"&gt;0")</f>
        <v>0</v>
      </c>
      <c r="AD15" s="210"/>
      <c r="AE15" s="210">
        <f>SUM(K15:W15)</f>
        <v>0</v>
      </c>
    </row>
    <row r="16" spans="1:40" ht="18.600000000000001" x14ac:dyDescent="0.45">
      <c r="A16" s="242">
        <v>10</v>
      </c>
      <c r="B16" s="243">
        <f>'M4'!B27</f>
        <v>0</v>
      </c>
    </row>
    <row r="17" spans="1:31" ht="18.600000000000001" x14ac:dyDescent="0.45">
      <c r="A17" s="242">
        <v>11</v>
      </c>
      <c r="B17" s="243">
        <f>'M4'!B28</f>
        <v>0</v>
      </c>
      <c r="H17" s="186"/>
      <c r="I17" s="186"/>
      <c r="J17" s="186"/>
      <c r="K17" s="186"/>
      <c r="L17" s="186"/>
      <c r="M17" s="186"/>
      <c r="N17" s="186"/>
      <c r="O17" s="186"/>
      <c r="P17" s="186"/>
      <c r="Q17" s="186"/>
      <c r="R17" s="186"/>
      <c r="S17" s="186"/>
      <c r="T17" s="186"/>
      <c r="U17" s="186"/>
      <c r="V17" s="186"/>
      <c r="W17" s="186"/>
      <c r="X17" s="186"/>
      <c r="Y17" s="186"/>
      <c r="Z17" s="186"/>
      <c r="AA17" s="186"/>
      <c r="AB17" s="186"/>
      <c r="AC17" s="186"/>
      <c r="AD17" s="186"/>
      <c r="AE17" s="186"/>
    </row>
    <row r="18" spans="1:31" ht="18.600000000000001" x14ac:dyDescent="0.45">
      <c r="A18" s="242">
        <v>12</v>
      </c>
      <c r="B18" s="243">
        <f>'M4'!B29</f>
        <v>0</v>
      </c>
      <c r="H18" s="186"/>
      <c r="I18" s="186"/>
      <c r="J18" s="186"/>
      <c r="K18" s="186"/>
      <c r="L18" s="186"/>
      <c r="M18" s="186"/>
      <c r="N18" s="186"/>
      <c r="O18" s="186"/>
      <c r="P18" s="186"/>
      <c r="Q18" s="186"/>
      <c r="R18" s="186"/>
      <c r="S18" s="186"/>
      <c r="T18" s="186"/>
      <c r="U18" s="186"/>
      <c r="V18" s="186"/>
      <c r="W18" s="186"/>
      <c r="X18" s="186"/>
      <c r="Y18" s="186"/>
      <c r="Z18" s="186"/>
      <c r="AA18" s="186"/>
      <c r="AB18" s="186"/>
      <c r="AC18" s="186"/>
      <c r="AD18" s="186"/>
      <c r="AE18" s="186"/>
    </row>
    <row r="19" spans="1:31" ht="18.600000000000001" x14ac:dyDescent="0.45">
      <c r="A19" s="242">
        <v>13</v>
      </c>
      <c r="B19" s="243">
        <f>'M4'!B30</f>
        <v>0</v>
      </c>
      <c r="H19" s="189"/>
      <c r="I19" s="186"/>
      <c r="J19" s="186"/>
      <c r="K19" s="186"/>
      <c r="L19" s="186"/>
      <c r="M19" s="186"/>
      <c r="N19" s="186"/>
      <c r="O19" s="186"/>
      <c r="P19" s="186"/>
      <c r="Q19" s="186"/>
      <c r="R19" s="186"/>
      <c r="S19" s="186"/>
      <c r="T19" s="186"/>
      <c r="U19" s="186"/>
      <c r="V19" s="186"/>
      <c r="W19" s="186"/>
      <c r="X19" s="186"/>
      <c r="Y19" s="186"/>
      <c r="Z19" s="186"/>
      <c r="AA19" s="186"/>
      <c r="AB19" s="186"/>
      <c r="AC19" s="186"/>
      <c r="AD19" s="186"/>
      <c r="AE19" s="186"/>
    </row>
    <row r="20" spans="1:31" ht="18.600000000000001" x14ac:dyDescent="0.45">
      <c r="A20" s="242">
        <v>14</v>
      </c>
      <c r="B20" s="243">
        <f>'M4'!B31</f>
        <v>0</v>
      </c>
      <c r="H20" s="189"/>
      <c r="I20" s="189"/>
      <c r="J20" s="189"/>
      <c r="K20" s="189"/>
      <c r="L20" s="189"/>
      <c r="M20" s="186"/>
      <c r="N20" s="186"/>
      <c r="O20" s="189"/>
      <c r="P20" s="189"/>
      <c r="Q20" s="186"/>
      <c r="R20" s="186"/>
      <c r="S20" s="186"/>
      <c r="T20" s="186"/>
      <c r="U20" s="186"/>
      <c r="V20" s="189"/>
      <c r="W20" s="189"/>
      <c r="X20" s="186"/>
      <c r="Y20" s="186"/>
      <c r="Z20" s="186"/>
      <c r="AA20" s="186"/>
      <c r="AB20" s="186"/>
      <c r="AC20" s="186"/>
      <c r="AD20" s="186"/>
      <c r="AE20" s="186"/>
    </row>
    <row r="21" spans="1:31" ht="18.600000000000001" x14ac:dyDescent="0.45">
      <c r="A21" s="242">
        <v>15</v>
      </c>
      <c r="B21" s="243">
        <f>'M4'!B32</f>
        <v>0</v>
      </c>
      <c r="H21" s="188"/>
      <c r="I21" s="188"/>
      <c r="J21" s="187"/>
      <c r="K21" s="187"/>
      <c r="L21" s="187"/>
      <c r="M21" s="186"/>
      <c r="N21" s="186"/>
      <c r="O21" s="188"/>
      <c r="P21" s="188"/>
      <c r="Q21" s="186"/>
      <c r="R21" s="186"/>
      <c r="S21" s="186"/>
      <c r="T21" s="186"/>
      <c r="U21" s="186"/>
      <c r="V21" s="187"/>
      <c r="W21" s="187"/>
      <c r="X21" s="186"/>
      <c r="Y21" s="186"/>
      <c r="Z21" s="186"/>
      <c r="AA21" s="186"/>
      <c r="AB21" s="186"/>
      <c r="AC21" s="186"/>
      <c r="AD21" s="186"/>
      <c r="AE21" s="186"/>
    </row>
    <row r="22" spans="1:31" ht="18.600000000000001" x14ac:dyDescent="0.45">
      <c r="A22" s="242">
        <v>16</v>
      </c>
      <c r="B22" s="243">
        <f>'M4'!B33</f>
        <v>0</v>
      </c>
      <c r="H22" s="186"/>
      <c r="I22" s="186"/>
      <c r="J22" s="186"/>
      <c r="K22" s="186"/>
      <c r="L22" s="186"/>
      <c r="M22" s="186"/>
      <c r="N22" s="186"/>
      <c r="O22" s="186"/>
      <c r="P22" s="186"/>
      <c r="Q22" s="186"/>
      <c r="R22" s="186"/>
      <c r="S22" s="186"/>
      <c r="T22" s="186"/>
      <c r="U22" s="186"/>
      <c r="V22" s="186"/>
      <c r="W22" s="186"/>
      <c r="X22" s="186"/>
      <c r="Y22" s="186"/>
      <c r="Z22" s="186"/>
      <c r="AA22" s="186"/>
      <c r="AB22" s="186"/>
      <c r="AC22" s="186"/>
      <c r="AD22" s="186"/>
      <c r="AE22" s="186"/>
    </row>
    <row r="23" spans="1:31" ht="18.600000000000001" x14ac:dyDescent="0.45">
      <c r="A23" s="242">
        <v>17</v>
      </c>
      <c r="B23" s="243">
        <f>'M4'!B34</f>
        <v>0</v>
      </c>
      <c r="H23" s="186"/>
      <c r="I23" s="186"/>
      <c r="J23" s="186"/>
      <c r="K23" s="186"/>
      <c r="L23" s="186"/>
      <c r="M23" s="186"/>
      <c r="N23" s="186"/>
      <c r="O23" s="186"/>
      <c r="P23" s="186"/>
      <c r="Q23" s="186"/>
      <c r="R23" s="186"/>
      <c r="S23" s="186"/>
      <c r="T23" s="186"/>
      <c r="U23" s="186"/>
      <c r="V23" s="186"/>
      <c r="W23" s="186"/>
      <c r="X23" s="186"/>
      <c r="Y23" s="186"/>
      <c r="Z23" s="186"/>
      <c r="AA23" s="186"/>
      <c r="AB23" s="186"/>
      <c r="AC23" s="186"/>
      <c r="AD23" s="186"/>
      <c r="AE23" s="186"/>
    </row>
    <row r="24" spans="1:31" ht="15" customHeight="1" x14ac:dyDescent="0.45">
      <c r="A24" s="242">
        <v>18</v>
      </c>
      <c r="B24" s="243">
        <f>'M4'!B35</f>
        <v>0</v>
      </c>
    </row>
    <row r="25" spans="1:31" ht="18.600000000000001" x14ac:dyDescent="0.45">
      <c r="A25" s="242">
        <v>19</v>
      </c>
      <c r="B25" s="243">
        <f>'M4'!B36</f>
        <v>0</v>
      </c>
    </row>
    <row r="26" spans="1:31" ht="18.600000000000001" x14ac:dyDescent="0.45">
      <c r="A26" s="242">
        <v>20</v>
      </c>
      <c r="B26" s="243">
        <f>'M4'!B37</f>
        <v>0</v>
      </c>
    </row>
    <row r="27" spans="1:31" ht="18.600000000000001" x14ac:dyDescent="0.45">
      <c r="A27" s="242">
        <v>21</v>
      </c>
      <c r="B27" s="243">
        <f>'M4'!B38</f>
        <v>0</v>
      </c>
    </row>
    <row r="28" spans="1:31" ht="18.600000000000001" x14ac:dyDescent="0.45">
      <c r="A28" s="242">
        <v>22</v>
      </c>
      <c r="B28" s="243">
        <f>'M4'!B39</f>
        <v>0</v>
      </c>
    </row>
    <row r="29" spans="1:31" ht="15.75" customHeight="1" x14ac:dyDescent="0.45">
      <c r="A29" s="242">
        <v>23</v>
      </c>
      <c r="B29" s="243">
        <f>'M4'!B40</f>
        <v>0</v>
      </c>
    </row>
    <row r="30" spans="1:31" ht="18.600000000000001" x14ac:dyDescent="0.45">
      <c r="A30" s="242">
        <v>24</v>
      </c>
      <c r="B30" s="243">
        <f>'M4'!B41</f>
        <v>0</v>
      </c>
    </row>
    <row r="31" spans="1:31" ht="18.600000000000001" x14ac:dyDescent="0.45">
      <c r="A31" s="242">
        <v>25</v>
      </c>
      <c r="B31" s="243">
        <f>'M4'!B42</f>
        <v>0</v>
      </c>
    </row>
    <row r="32" spans="1:31" ht="18.600000000000001" x14ac:dyDescent="0.45">
      <c r="A32" s="242">
        <v>26</v>
      </c>
      <c r="B32" s="243">
        <f>'M4'!B43</f>
        <v>0</v>
      </c>
    </row>
    <row r="33" spans="1:35" ht="18.600000000000001" x14ac:dyDescent="0.45">
      <c r="A33" s="242">
        <v>27</v>
      </c>
      <c r="B33" s="243">
        <f>'M4'!B44</f>
        <v>0</v>
      </c>
    </row>
    <row r="34" spans="1:35" ht="18.600000000000001" x14ac:dyDescent="0.45">
      <c r="A34" s="242">
        <v>28</v>
      </c>
      <c r="B34" s="243">
        <f>'M4'!B45</f>
        <v>0</v>
      </c>
    </row>
    <row r="35" spans="1:35" ht="18.600000000000001" x14ac:dyDescent="0.45">
      <c r="A35" s="242">
        <v>29</v>
      </c>
      <c r="B35" s="243">
        <f>'M4'!B46</f>
        <v>0</v>
      </c>
    </row>
    <row r="36" spans="1:35" ht="18.600000000000001" x14ac:dyDescent="0.45">
      <c r="A36" s="242">
        <v>30</v>
      </c>
      <c r="B36" s="243">
        <f>'M4'!B47</f>
        <v>0</v>
      </c>
    </row>
    <row r="37" spans="1:35" ht="18.600000000000001" x14ac:dyDescent="0.45">
      <c r="A37" s="242">
        <v>31</v>
      </c>
      <c r="B37" s="243">
        <f>'M4'!B48</f>
        <v>0</v>
      </c>
    </row>
    <row r="38" spans="1:35" ht="18.600000000000001" x14ac:dyDescent="0.45">
      <c r="A38" s="242">
        <v>32</v>
      </c>
      <c r="B38" s="243">
        <f>'M4'!B49</f>
        <v>0</v>
      </c>
    </row>
    <row r="39" spans="1:35" ht="18.600000000000001" x14ac:dyDescent="0.45">
      <c r="A39" s="242">
        <v>33</v>
      </c>
      <c r="B39" s="243">
        <f>'M4'!B50</f>
        <v>0</v>
      </c>
    </row>
    <row r="40" spans="1:35" ht="18.600000000000001" x14ac:dyDescent="0.45">
      <c r="A40" s="242">
        <v>34</v>
      </c>
      <c r="B40" s="243">
        <f>'M4'!B51</f>
        <v>0</v>
      </c>
    </row>
    <row r="41" spans="1:35" ht="18.600000000000001" x14ac:dyDescent="0.45">
      <c r="A41" s="242">
        <v>35</v>
      </c>
      <c r="B41" s="243">
        <f>'M4'!B52</f>
        <v>0</v>
      </c>
    </row>
    <row r="42" spans="1:35" ht="18.600000000000001" x14ac:dyDescent="0.45">
      <c r="A42" s="242">
        <v>36</v>
      </c>
      <c r="B42" s="243">
        <f>'M4'!B53</f>
        <v>0</v>
      </c>
    </row>
    <row r="44" spans="1:35" ht="106.2" customHeight="1" x14ac:dyDescent="0.45"/>
    <row r="45" spans="1:35" ht="63.6" customHeight="1" x14ac:dyDescent="0.45">
      <c r="C45" s="341" t="s">
        <v>203</v>
      </c>
      <c r="D45" s="341"/>
      <c r="E45" s="341"/>
      <c r="F45" s="341"/>
      <c r="G45" s="341"/>
      <c r="H45" s="341"/>
      <c r="I45" s="341"/>
      <c r="J45" s="341"/>
      <c r="K45" s="341"/>
      <c r="L45" s="341"/>
      <c r="M45" s="341"/>
      <c r="N45" s="341"/>
      <c r="O45" s="341"/>
      <c r="P45" s="341"/>
      <c r="Q45" s="341"/>
      <c r="R45" s="341"/>
      <c r="S45" s="341"/>
      <c r="T45" s="341"/>
      <c r="U45" s="341"/>
      <c r="V45" s="341"/>
      <c r="W45" s="341"/>
      <c r="X45" s="341"/>
      <c r="Y45" s="341"/>
      <c r="Z45" s="341"/>
      <c r="AA45" s="341"/>
      <c r="AB45" s="341"/>
      <c r="AC45" s="341"/>
      <c r="AD45" s="341"/>
      <c r="AE45" s="341"/>
      <c r="AF45" s="341"/>
      <c r="AG45" s="341"/>
      <c r="AH45" s="341"/>
      <c r="AI45" s="341"/>
    </row>
    <row r="46" spans="1:35" ht="36.6" x14ac:dyDescent="0.45">
      <c r="D46" s="350" t="s">
        <v>205</v>
      </c>
      <c r="E46" s="350"/>
      <c r="F46" s="350"/>
      <c r="G46" s="350"/>
      <c r="H46" s="350"/>
      <c r="I46" s="350"/>
      <c r="J46" s="350"/>
      <c r="K46" s="350"/>
      <c r="L46" s="350"/>
      <c r="M46" s="350"/>
      <c r="N46" s="350"/>
      <c r="O46" s="350"/>
      <c r="P46" s="350"/>
      <c r="Q46" s="350"/>
      <c r="R46" s="350"/>
      <c r="S46" s="350"/>
      <c r="T46" s="350"/>
      <c r="U46" s="350"/>
      <c r="V46" s="350"/>
      <c r="W46" s="350"/>
      <c r="X46" s="350"/>
      <c r="Y46" s="350"/>
      <c r="Z46" s="350"/>
      <c r="AA46" s="350"/>
      <c r="AB46" s="350"/>
      <c r="AC46" s="350"/>
      <c r="AD46" s="350"/>
      <c r="AE46" s="350"/>
      <c r="AF46" s="350"/>
      <c r="AG46" s="350"/>
      <c r="AH46" s="350"/>
      <c r="AI46" s="350"/>
    </row>
    <row r="47" spans="1:35" ht="113.4" customHeight="1" x14ac:dyDescent="0.6">
      <c r="E47" s="299"/>
      <c r="F47" s="202"/>
      <c r="G47" s="202"/>
      <c r="H47" s="202"/>
      <c r="I47" s="297"/>
      <c r="J47" s="297"/>
    </row>
    <row r="48" spans="1:35" ht="36" x14ac:dyDescent="0.8">
      <c r="D48" s="315" t="s">
        <v>174</v>
      </c>
      <c r="E48" s="316"/>
      <c r="F48" s="317"/>
      <c r="G48" s="317"/>
      <c r="H48" s="317"/>
      <c r="I48" s="318"/>
      <c r="J48" s="318"/>
      <c r="K48" s="314"/>
      <c r="L48" s="314"/>
      <c r="N48" s="315" t="s">
        <v>186</v>
      </c>
      <c r="O48" s="314"/>
      <c r="P48" s="314"/>
      <c r="Q48" s="314"/>
      <c r="R48" s="314"/>
      <c r="S48" s="314"/>
      <c r="T48" s="314"/>
      <c r="U48" s="314"/>
      <c r="V48" s="314"/>
      <c r="W48" s="314"/>
      <c r="Y48" s="315" t="s">
        <v>198</v>
      </c>
      <c r="Z48" s="314"/>
      <c r="AA48" s="314"/>
      <c r="AB48" s="314"/>
      <c r="AC48" s="314"/>
      <c r="AD48" s="314"/>
      <c r="AE48" s="314"/>
      <c r="AF48" s="314"/>
      <c r="AG48" s="314"/>
      <c r="AH48" s="314"/>
    </row>
    <row r="49" spans="4:34" ht="163.19999999999999" x14ac:dyDescent="0.85">
      <c r="D49" s="298"/>
      <c r="E49" s="299"/>
      <c r="F49" s="202"/>
      <c r="G49" s="202"/>
      <c r="H49" s="202"/>
      <c r="I49" s="297"/>
      <c r="J49" s="297"/>
      <c r="K49" s="321" t="s">
        <v>183</v>
      </c>
      <c r="L49" s="321" t="s">
        <v>184</v>
      </c>
      <c r="V49" s="321" t="s">
        <v>183</v>
      </c>
      <c r="W49" s="321" t="s">
        <v>184</v>
      </c>
      <c r="Y49" s="298"/>
      <c r="AG49" s="321" t="s">
        <v>183</v>
      </c>
      <c r="AH49" s="321" t="s">
        <v>184</v>
      </c>
    </row>
    <row r="50" spans="4:34" ht="36.6" x14ac:dyDescent="0.85">
      <c r="D50" s="351" t="s">
        <v>182</v>
      </c>
      <c r="E50" s="351"/>
      <c r="F50" s="351"/>
      <c r="G50" s="351"/>
      <c r="H50" s="351"/>
      <c r="I50" s="351"/>
      <c r="J50" s="351"/>
      <c r="K50" s="304" t="b">
        <v>0</v>
      </c>
      <c r="L50" s="304" t="b">
        <v>0</v>
      </c>
      <c r="N50" s="352" t="s">
        <v>187</v>
      </c>
      <c r="O50" s="352"/>
      <c r="P50" s="352"/>
      <c r="Q50" s="352"/>
      <c r="R50" s="352"/>
      <c r="S50" s="352"/>
      <c r="T50" s="352"/>
      <c r="U50" s="352"/>
      <c r="V50" s="304" t="b">
        <v>0</v>
      </c>
      <c r="W50" s="304" t="b">
        <v>0</v>
      </c>
      <c r="Y50" s="352" t="s">
        <v>199</v>
      </c>
      <c r="Z50" s="352"/>
      <c r="AA50" s="352"/>
      <c r="AB50" s="352"/>
      <c r="AC50" s="352"/>
      <c r="AD50" s="352"/>
      <c r="AE50" s="352"/>
      <c r="AF50" s="352"/>
      <c r="AG50" s="304" t="b">
        <v>0</v>
      </c>
      <c r="AH50" s="304" t="b">
        <v>0</v>
      </c>
    </row>
    <row r="51" spans="4:34" ht="36.6" x14ac:dyDescent="0.85">
      <c r="D51" s="351" t="s">
        <v>175</v>
      </c>
      <c r="E51" s="351"/>
      <c r="F51" s="351"/>
      <c r="G51" s="351"/>
      <c r="H51" s="351"/>
      <c r="I51" s="351"/>
      <c r="J51" s="351"/>
      <c r="K51" s="304" t="b">
        <v>0</v>
      </c>
      <c r="L51" s="304" t="b">
        <v>0</v>
      </c>
      <c r="N51" s="352" t="s">
        <v>188</v>
      </c>
      <c r="O51" s="352"/>
      <c r="P51" s="352"/>
      <c r="Q51" s="352"/>
      <c r="R51" s="352"/>
      <c r="S51" s="352"/>
      <c r="T51" s="352"/>
      <c r="U51" s="352"/>
      <c r="V51" s="304" t="b">
        <v>0</v>
      </c>
      <c r="W51" s="304" t="b">
        <v>0</v>
      </c>
      <c r="Y51" s="352" t="s">
        <v>200</v>
      </c>
      <c r="Z51" s="352"/>
      <c r="AA51" s="352"/>
      <c r="AB51" s="352"/>
      <c r="AC51" s="352"/>
      <c r="AD51" s="352"/>
      <c r="AE51" s="352"/>
      <c r="AF51" s="352"/>
      <c r="AG51" s="304" t="b">
        <v>0</v>
      </c>
      <c r="AH51" s="304" t="b">
        <v>0</v>
      </c>
    </row>
    <row r="52" spans="4:34" ht="36.6" x14ac:dyDescent="0.85">
      <c r="D52" s="351" t="s">
        <v>176</v>
      </c>
      <c r="E52" s="351"/>
      <c r="F52" s="351"/>
      <c r="G52" s="351"/>
      <c r="H52" s="351"/>
      <c r="I52" s="351"/>
      <c r="J52" s="351"/>
      <c r="K52" s="304" t="b">
        <v>0</v>
      </c>
      <c r="L52" s="304" t="b">
        <v>0</v>
      </c>
      <c r="N52" s="352" t="s">
        <v>189</v>
      </c>
      <c r="O52" s="352"/>
      <c r="P52" s="352"/>
      <c r="Q52" s="352"/>
      <c r="R52" s="352"/>
      <c r="S52" s="352"/>
      <c r="T52" s="352"/>
      <c r="U52" s="352"/>
      <c r="V52" s="304" t="b">
        <v>0</v>
      </c>
      <c r="W52" s="304" t="b">
        <v>0</v>
      </c>
      <c r="Y52" s="352" t="s">
        <v>201</v>
      </c>
      <c r="Z52" s="352"/>
      <c r="AA52" s="352"/>
      <c r="AB52" s="352"/>
      <c r="AC52" s="352"/>
      <c r="AD52" s="352"/>
      <c r="AE52" s="352"/>
      <c r="AF52" s="352"/>
      <c r="AG52" s="304" t="b">
        <v>0</v>
      </c>
      <c r="AH52" s="304" t="b">
        <v>0</v>
      </c>
    </row>
    <row r="53" spans="4:34" ht="36.6" x14ac:dyDescent="0.85">
      <c r="D53" s="351" t="s">
        <v>177</v>
      </c>
      <c r="E53" s="351"/>
      <c r="F53" s="351"/>
      <c r="G53" s="351"/>
      <c r="H53" s="351"/>
      <c r="I53" s="351"/>
      <c r="J53" s="351"/>
      <c r="K53" s="304" t="b">
        <v>0</v>
      </c>
      <c r="L53" s="304" t="b">
        <v>0</v>
      </c>
      <c r="N53" s="352" t="s">
        <v>190</v>
      </c>
      <c r="O53" s="352"/>
      <c r="P53" s="352"/>
      <c r="Q53" s="352"/>
      <c r="R53" s="352"/>
      <c r="S53" s="352"/>
      <c r="T53" s="352"/>
      <c r="U53" s="352"/>
      <c r="V53" s="304" t="b">
        <v>0</v>
      </c>
      <c r="W53" s="304" t="b">
        <v>0</v>
      </c>
      <c r="Y53" s="352" t="s">
        <v>202</v>
      </c>
      <c r="Z53" s="352"/>
      <c r="AA53" s="352"/>
      <c r="AB53" s="352"/>
      <c r="AC53" s="352"/>
      <c r="AD53" s="352"/>
      <c r="AE53" s="352"/>
      <c r="AF53" s="352"/>
      <c r="AG53" s="304" t="b">
        <v>0</v>
      </c>
      <c r="AH53" s="304" t="b">
        <v>0</v>
      </c>
    </row>
    <row r="54" spans="4:34" ht="36.6" x14ac:dyDescent="0.85">
      <c r="D54" s="351" t="s">
        <v>178</v>
      </c>
      <c r="E54" s="351"/>
      <c r="F54" s="351"/>
      <c r="G54" s="351"/>
      <c r="H54" s="351"/>
      <c r="I54" s="351"/>
      <c r="J54" s="351"/>
      <c r="K54" s="304" t="b">
        <v>0</v>
      </c>
      <c r="L54" s="304" t="b">
        <v>0</v>
      </c>
      <c r="N54" s="352" t="s">
        <v>191</v>
      </c>
      <c r="O54" s="352"/>
      <c r="P54" s="352"/>
      <c r="Q54" s="352"/>
      <c r="R54" s="352"/>
      <c r="S54" s="352"/>
      <c r="T54" s="352"/>
      <c r="U54" s="352"/>
      <c r="V54" s="304" t="b">
        <v>0</v>
      </c>
      <c r="W54" s="304" t="b">
        <v>0</v>
      </c>
      <c r="Y54" s="352" t="s">
        <v>206</v>
      </c>
      <c r="Z54" s="352"/>
      <c r="AA54" s="352"/>
      <c r="AB54" s="352"/>
      <c r="AC54" s="352"/>
      <c r="AD54" s="352"/>
      <c r="AE54" s="352"/>
      <c r="AF54" s="352"/>
      <c r="AG54" s="304" t="b">
        <v>0</v>
      </c>
      <c r="AH54" s="304" t="b">
        <v>0</v>
      </c>
    </row>
    <row r="55" spans="4:34" ht="36.6" x14ac:dyDescent="0.85">
      <c r="D55" s="351" t="s">
        <v>181</v>
      </c>
      <c r="E55" s="351"/>
      <c r="F55" s="351"/>
      <c r="G55" s="351"/>
      <c r="H55" s="351"/>
      <c r="I55" s="351"/>
      <c r="J55" s="351"/>
      <c r="K55" s="304" t="b">
        <v>0</v>
      </c>
      <c r="L55" s="304" t="b">
        <v>0</v>
      </c>
      <c r="N55" s="352" t="s">
        <v>192</v>
      </c>
      <c r="O55" s="352"/>
      <c r="P55" s="352"/>
      <c r="Q55" s="352"/>
      <c r="R55" s="352"/>
      <c r="S55" s="352"/>
      <c r="T55" s="352"/>
      <c r="U55" s="352"/>
      <c r="V55" s="304" t="b">
        <v>0</v>
      </c>
      <c r="W55" s="304" t="b">
        <v>0</v>
      </c>
      <c r="Y55" s="353" t="s">
        <v>185</v>
      </c>
      <c r="Z55" s="354"/>
      <c r="AA55" s="354"/>
      <c r="AB55" s="359"/>
      <c r="AC55" s="359"/>
      <c r="AD55" s="359"/>
      <c r="AE55" s="359"/>
      <c r="AF55" s="360"/>
      <c r="AG55" s="305"/>
      <c r="AH55" s="305" t="b">
        <v>0</v>
      </c>
    </row>
    <row r="56" spans="4:34" ht="36.6" x14ac:dyDescent="0.85">
      <c r="D56" s="351" t="s">
        <v>179</v>
      </c>
      <c r="E56" s="351"/>
      <c r="F56" s="351"/>
      <c r="G56" s="351"/>
      <c r="H56" s="351"/>
      <c r="I56" s="351"/>
      <c r="J56" s="351"/>
      <c r="K56" s="304" t="b">
        <v>0</v>
      </c>
      <c r="L56" s="304" t="b">
        <v>0</v>
      </c>
      <c r="N56" s="352" t="s">
        <v>193</v>
      </c>
      <c r="O56" s="352"/>
      <c r="P56" s="352"/>
      <c r="Q56" s="352"/>
      <c r="R56" s="352"/>
      <c r="S56" s="352"/>
      <c r="T56" s="352"/>
      <c r="U56" s="352"/>
      <c r="V56" s="304" t="b">
        <v>0</v>
      </c>
      <c r="W56" s="304" t="b">
        <v>0</v>
      </c>
      <c r="Y56" s="355"/>
      <c r="Z56" s="356"/>
      <c r="AA56" s="356"/>
      <c r="AB56" s="361"/>
      <c r="AC56" s="361"/>
      <c r="AD56" s="361"/>
      <c r="AE56" s="361"/>
      <c r="AF56" s="362"/>
      <c r="AG56" s="306"/>
      <c r="AH56" s="306"/>
    </row>
    <row r="57" spans="4:34" ht="36.6" x14ac:dyDescent="0.85">
      <c r="D57" s="351" t="s">
        <v>180</v>
      </c>
      <c r="E57" s="351"/>
      <c r="F57" s="351"/>
      <c r="G57" s="351"/>
      <c r="H57" s="351"/>
      <c r="I57" s="351"/>
      <c r="J57" s="351"/>
      <c r="K57" s="305" t="b">
        <v>0</v>
      </c>
      <c r="L57" s="305" t="b">
        <v>0</v>
      </c>
      <c r="M57" s="191"/>
      <c r="N57" s="365" t="s">
        <v>194</v>
      </c>
      <c r="O57" s="365"/>
      <c r="P57" s="365"/>
      <c r="Q57" s="365"/>
      <c r="R57" s="365"/>
      <c r="S57" s="365"/>
      <c r="T57" s="365"/>
      <c r="U57" s="365"/>
      <c r="V57" s="304" t="b">
        <v>0</v>
      </c>
      <c r="W57" s="304" t="b">
        <v>0</v>
      </c>
      <c r="X57" s="191"/>
      <c r="Y57" s="357"/>
      <c r="Z57" s="358"/>
      <c r="AA57" s="358"/>
      <c r="AB57" s="363"/>
      <c r="AC57" s="363"/>
      <c r="AD57" s="363"/>
      <c r="AE57" s="363"/>
      <c r="AF57" s="364"/>
      <c r="AG57" s="322"/>
      <c r="AH57" s="322"/>
    </row>
    <row r="58" spans="4:34" ht="36.6" customHeight="1" x14ac:dyDescent="0.85">
      <c r="D58" s="351" t="s">
        <v>185</v>
      </c>
      <c r="E58" s="366"/>
      <c r="F58" s="367"/>
      <c r="G58" s="368"/>
      <c r="H58" s="368"/>
      <c r="I58" s="368"/>
      <c r="J58" s="368"/>
      <c r="K58" s="308" t="b">
        <v>0</v>
      </c>
      <c r="L58" s="305" t="b">
        <v>0</v>
      </c>
      <c r="M58" s="184"/>
      <c r="N58" s="369" t="s">
        <v>195</v>
      </c>
      <c r="O58" s="369"/>
      <c r="P58" s="369"/>
      <c r="Q58" s="369"/>
      <c r="R58" s="369"/>
      <c r="S58" s="369"/>
      <c r="T58" s="369"/>
      <c r="U58" s="369"/>
      <c r="V58" s="304" t="b">
        <v>0</v>
      </c>
      <c r="W58" s="304" t="b">
        <v>0</v>
      </c>
      <c r="X58" s="184"/>
      <c r="Y58" s="184"/>
      <c r="Z58" s="184"/>
      <c r="AA58" s="184"/>
      <c r="AB58" s="184"/>
      <c r="AC58" s="184"/>
      <c r="AD58" s="184"/>
      <c r="AE58" s="184"/>
      <c r="AF58" s="184"/>
      <c r="AG58" s="184"/>
      <c r="AH58" s="184"/>
    </row>
    <row r="59" spans="4:34" ht="36.6" x14ac:dyDescent="0.85">
      <c r="D59" s="351"/>
      <c r="E59" s="366"/>
      <c r="F59" s="367"/>
      <c r="G59" s="368"/>
      <c r="H59" s="368"/>
      <c r="I59" s="368"/>
      <c r="J59" s="368"/>
      <c r="K59" s="309"/>
      <c r="L59" s="311"/>
      <c r="N59" s="352" t="s">
        <v>196</v>
      </c>
      <c r="O59" s="352"/>
      <c r="P59" s="352"/>
      <c r="Q59" s="352"/>
      <c r="R59" s="352"/>
      <c r="S59" s="352"/>
      <c r="T59" s="352"/>
      <c r="U59" s="352"/>
      <c r="V59" s="304" t="b">
        <v>0</v>
      </c>
      <c r="W59" s="304" t="b">
        <v>0</v>
      </c>
    </row>
    <row r="60" spans="4:34" ht="36.6" x14ac:dyDescent="0.85">
      <c r="D60" s="351"/>
      <c r="E60" s="366"/>
      <c r="F60" s="367"/>
      <c r="G60" s="368"/>
      <c r="H60" s="368"/>
      <c r="I60" s="368"/>
      <c r="J60" s="368"/>
      <c r="K60" s="310"/>
      <c r="L60" s="307"/>
      <c r="N60" s="352" t="s">
        <v>197</v>
      </c>
      <c r="O60" s="352"/>
      <c r="P60" s="352"/>
      <c r="Q60" s="352"/>
      <c r="R60" s="352"/>
      <c r="S60" s="352"/>
      <c r="T60" s="352"/>
      <c r="U60" s="352"/>
      <c r="V60" s="304" t="b">
        <v>0</v>
      </c>
      <c r="W60" s="304" t="b">
        <v>0</v>
      </c>
      <c r="X60" s="191"/>
    </row>
    <row r="61" spans="4:34" ht="36.6" x14ac:dyDescent="0.85">
      <c r="D61" s="230"/>
      <c r="E61" s="230"/>
      <c r="F61" s="230"/>
      <c r="G61" s="230"/>
      <c r="H61" s="230"/>
      <c r="K61" s="302"/>
      <c r="N61" s="353" t="s">
        <v>185</v>
      </c>
      <c r="O61" s="354"/>
      <c r="P61" s="354"/>
      <c r="Q61" s="359"/>
      <c r="R61" s="359"/>
      <c r="S61" s="359"/>
      <c r="T61" s="359"/>
      <c r="U61" s="360"/>
      <c r="V61" s="305" t="b">
        <v>0</v>
      </c>
      <c r="W61" s="305" t="b">
        <v>0</v>
      </c>
      <c r="X61" s="184"/>
    </row>
    <row r="62" spans="4:34" ht="30" x14ac:dyDescent="0.7">
      <c r="D62" s="230"/>
      <c r="E62" s="230"/>
      <c r="F62" s="230"/>
      <c r="G62" s="230"/>
      <c r="H62" s="230"/>
      <c r="K62" s="302"/>
      <c r="N62" s="355"/>
      <c r="O62" s="356"/>
      <c r="P62" s="356"/>
      <c r="Q62" s="361"/>
      <c r="R62" s="361"/>
      <c r="S62" s="361"/>
      <c r="T62" s="361"/>
      <c r="U62" s="362"/>
      <c r="V62" s="319"/>
      <c r="W62" s="319"/>
      <c r="X62" s="184"/>
    </row>
    <row r="63" spans="4:34" ht="30" x14ac:dyDescent="0.7">
      <c r="D63" s="230"/>
      <c r="E63" s="230"/>
      <c r="F63" s="230"/>
      <c r="G63" s="230"/>
      <c r="H63" s="230"/>
      <c r="K63" s="302"/>
      <c r="N63" s="357"/>
      <c r="O63" s="358"/>
      <c r="P63" s="358"/>
      <c r="Q63" s="363"/>
      <c r="R63" s="363"/>
      <c r="S63" s="363"/>
      <c r="T63" s="363"/>
      <c r="U63" s="364"/>
      <c r="V63" s="320"/>
      <c r="W63" s="320"/>
      <c r="X63" s="184"/>
    </row>
    <row r="64" spans="4:34" ht="30" customHeight="1" x14ac:dyDescent="0.7">
      <c r="D64" s="230"/>
      <c r="E64" s="230"/>
      <c r="F64" s="230"/>
      <c r="G64" s="230"/>
      <c r="H64" s="303"/>
    </row>
    <row r="65" spans="4:34" ht="30" customHeight="1" x14ac:dyDescent="0.45">
      <c r="D65" s="313" t="s">
        <v>204</v>
      </c>
      <c r="E65" s="314"/>
      <c r="F65" s="314"/>
      <c r="G65" s="314"/>
      <c r="H65" s="314"/>
      <c r="I65" s="314"/>
      <c r="J65" s="314"/>
      <c r="K65" s="314"/>
      <c r="L65" s="314"/>
      <c r="N65" s="313" t="s">
        <v>204</v>
      </c>
      <c r="O65" s="314"/>
      <c r="P65" s="314"/>
      <c r="Q65" s="314"/>
      <c r="R65" s="314"/>
      <c r="S65" s="314"/>
      <c r="T65" s="314"/>
      <c r="U65" s="314"/>
      <c r="V65" s="314"/>
      <c r="W65" s="314"/>
      <c r="Y65" s="313" t="s">
        <v>204</v>
      </c>
      <c r="Z65" s="314"/>
      <c r="AA65" s="314"/>
      <c r="AB65" s="314"/>
      <c r="AC65" s="314"/>
      <c r="AD65" s="314"/>
      <c r="AE65" s="314"/>
      <c r="AF65" s="314"/>
      <c r="AG65" s="314"/>
      <c r="AH65" s="314"/>
    </row>
    <row r="66" spans="4:34" ht="30" customHeight="1" x14ac:dyDescent="0.45">
      <c r="D66" s="312"/>
      <c r="E66" s="312"/>
      <c r="F66" s="312"/>
      <c r="G66" s="312"/>
      <c r="H66" s="312"/>
      <c r="I66" s="312"/>
      <c r="J66" s="312"/>
      <c r="K66" s="312"/>
      <c r="L66" s="312"/>
      <c r="N66" s="312"/>
      <c r="O66" s="312"/>
      <c r="P66" s="312"/>
      <c r="Q66" s="312"/>
      <c r="R66" s="312"/>
      <c r="S66" s="312"/>
      <c r="T66" s="312"/>
      <c r="U66" s="312"/>
      <c r="V66" s="312"/>
      <c r="W66" s="312"/>
      <c r="Y66" s="312"/>
      <c r="Z66" s="312"/>
      <c r="AA66" s="312"/>
      <c r="AB66" s="312"/>
      <c r="AC66" s="312"/>
      <c r="AD66" s="312"/>
      <c r="AE66" s="312"/>
      <c r="AF66" s="312"/>
      <c r="AG66" s="312"/>
      <c r="AH66" s="312"/>
    </row>
    <row r="67" spans="4:34" ht="30" customHeight="1" x14ac:dyDescent="0.45">
      <c r="D67" s="312"/>
      <c r="E67" s="312"/>
      <c r="F67" s="312"/>
      <c r="G67" s="312"/>
      <c r="H67" s="312"/>
      <c r="I67" s="312"/>
      <c r="J67" s="312"/>
      <c r="K67" s="312"/>
      <c r="L67" s="312"/>
      <c r="N67" s="312"/>
      <c r="O67" s="312"/>
      <c r="P67" s="312"/>
      <c r="Q67" s="312"/>
      <c r="R67" s="312"/>
      <c r="S67" s="312"/>
      <c r="T67" s="312"/>
      <c r="U67" s="312"/>
      <c r="V67" s="312"/>
      <c r="W67" s="312"/>
      <c r="Y67" s="312"/>
      <c r="Z67" s="312"/>
      <c r="AA67" s="312"/>
      <c r="AB67" s="312"/>
      <c r="AC67" s="312"/>
      <c r="AD67" s="312"/>
      <c r="AE67" s="312"/>
      <c r="AF67" s="312"/>
      <c r="AG67" s="312"/>
      <c r="AH67" s="312"/>
    </row>
    <row r="68" spans="4:34" ht="30" customHeight="1" x14ac:dyDescent="0.45">
      <c r="D68" s="312"/>
      <c r="E68" s="312"/>
      <c r="F68" s="312"/>
      <c r="G68" s="312"/>
      <c r="H68" s="312"/>
      <c r="I68" s="312"/>
      <c r="J68" s="312"/>
      <c r="K68" s="312"/>
      <c r="L68" s="312"/>
      <c r="N68" s="312"/>
      <c r="O68" s="312"/>
      <c r="P68" s="312"/>
      <c r="Q68" s="312"/>
      <c r="R68" s="312"/>
      <c r="S68" s="312"/>
      <c r="T68" s="312"/>
      <c r="U68" s="312"/>
      <c r="V68" s="312"/>
      <c r="W68" s="312"/>
      <c r="Y68" s="312"/>
      <c r="Z68" s="312"/>
      <c r="AA68" s="312"/>
      <c r="AB68" s="312"/>
      <c r="AC68" s="312"/>
      <c r="AD68" s="312"/>
      <c r="AE68" s="312"/>
      <c r="AF68" s="312"/>
      <c r="AG68" s="312"/>
      <c r="AH68" s="312"/>
    </row>
    <row r="69" spans="4:34" ht="30" customHeight="1" x14ac:dyDescent="0.45">
      <c r="D69" s="312"/>
      <c r="E69" s="312"/>
      <c r="F69" s="312"/>
      <c r="G69" s="312"/>
      <c r="H69" s="312"/>
      <c r="I69" s="312"/>
      <c r="J69" s="312"/>
      <c r="K69" s="312"/>
      <c r="L69" s="312"/>
      <c r="N69" s="312"/>
      <c r="O69" s="312"/>
      <c r="P69" s="312"/>
      <c r="Q69" s="312"/>
      <c r="R69" s="312"/>
      <c r="S69" s="312"/>
      <c r="T69" s="312"/>
      <c r="U69" s="312"/>
      <c r="V69" s="312"/>
      <c r="W69" s="312"/>
      <c r="Y69" s="312"/>
      <c r="Z69" s="312"/>
      <c r="AA69" s="312"/>
      <c r="AB69" s="312"/>
      <c r="AC69" s="312"/>
      <c r="AD69" s="312"/>
      <c r="AE69" s="312"/>
      <c r="AF69" s="312"/>
      <c r="AG69" s="312"/>
      <c r="AH69" s="312"/>
    </row>
    <row r="70" spans="4:34" ht="30" customHeight="1" x14ac:dyDescent="0.45">
      <c r="D70" s="312"/>
      <c r="E70" s="312"/>
      <c r="F70" s="312"/>
      <c r="G70" s="312"/>
      <c r="H70" s="312"/>
      <c r="I70" s="312"/>
      <c r="J70" s="312"/>
      <c r="K70" s="312"/>
      <c r="L70" s="312"/>
      <c r="N70" s="312"/>
      <c r="O70" s="312"/>
      <c r="P70" s="312"/>
      <c r="Q70" s="312"/>
      <c r="R70" s="312"/>
      <c r="S70" s="312"/>
      <c r="T70" s="312"/>
      <c r="U70" s="312"/>
      <c r="V70" s="312"/>
      <c r="W70" s="312"/>
      <c r="Y70" s="312"/>
      <c r="Z70" s="312"/>
      <c r="AA70" s="312"/>
      <c r="AB70" s="312"/>
      <c r="AC70" s="312"/>
      <c r="AD70" s="312"/>
      <c r="AE70" s="312"/>
      <c r="AF70" s="312"/>
      <c r="AG70" s="312"/>
      <c r="AH70" s="312"/>
    </row>
    <row r="71" spans="4:34" ht="30" customHeight="1" x14ac:dyDescent="0.45">
      <c r="D71" s="312"/>
      <c r="E71" s="312"/>
      <c r="F71" s="312"/>
      <c r="G71" s="312"/>
      <c r="H71" s="312"/>
      <c r="I71" s="312"/>
      <c r="J71" s="312"/>
      <c r="K71" s="312"/>
      <c r="L71" s="312"/>
      <c r="N71" s="312"/>
      <c r="O71" s="312"/>
      <c r="P71" s="312"/>
      <c r="Q71" s="312"/>
      <c r="R71" s="312"/>
      <c r="S71" s="312"/>
      <c r="T71" s="312"/>
      <c r="U71" s="312"/>
      <c r="V71" s="312"/>
      <c r="W71" s="312"/>
      <c r="Y71" s="312"/>
      <c r="Z71" s="312"/>
      <c r="AA71" s="312"/>
      <c r="AB71" s="312"/>
      <c r="AC71" s="312"/>
      <c r="AD71" s="312"/>
      <c r="AE71" s="312"/>
      <c r="AF71" s="312"/>
      <c r="AG71" s="312"/>
      <c r="AH71" s="312"/>
    </row>
    <row r="72" spans="4:34" ht="30" customHeight="1" x14ac:dyDescent="0.45">
      <c r="D72" s="312"/>
      <c r="E72" s="312"/>
      <c r="F72" s="312"/>
      <c r="G72" s="312"/>
      <c r="H72" s="312"/>
      <c r="I72" s="312"/>
      <c r="J72" s="312"/>
      <c r="K72" s="312"/>
      <c r="L72" s="312"/>
      <c r="N72" s="312"/>
      <c r="O72" s="312"/>
      <c r="P72" s="312"/>
      <c r="Q72" s="312"/>
      <c r="R72" s="312"/>
      <c r="S72" s="312"/>
      <c r="T72" s="312"/>
      <c r="U72" s="312"/>
      <c r="V72" s="312"/>
      <c r="W72" s="312"/>
      <c r="Y72" s="312"/>
      <c r="Z72" s="312"/>
      <c r="AA72" s="312"/>
      <c r="AB72" s="312"/>
      <c r="AC72" s="312"/>
      <c r="AD72" s="312"/>
      <c r="AE72" s="312"/>
      <c r="AF72" s="312"/>
      <c r="AG72" s="312"/>
      <c r="AH72" s="312"/>
    </row>
    <row r="73" spans="4:34" ht="30" customHeight="1" x14ac:dyDescent="0.45">
      <c r="D73" s="312"/>
      <c r="E73" s="312"/>
      <c r="F73" s="312"/>
      <c r="G73" s="312"/>
      <c r="H73" s="312"/>
      <c r="I73" s="312"/>
      <c r="J73" s="312"/>
      <c r="K73" s="312"/>
      <c r="L73" s="312"/>
      <c r="N73" s="312"/>
      <c r="O73" s="312"/>
      <c r="P73" s="312"/>
      <c r="Q73" s="312"/>
      <c r="R73" s="312"/>
      <c r="S73" s="312"/>
      <c r="T73" s="312"/>
      <c r="U73" s="312"/>
      <c r="V73" s="312"/>
      <c r="W73" s="312"/>
      <c r="Y73" s="312"/>
      <c r="Z73" s="312"/>
      <c r="AA73" s="312"/>
      <c r="AB73" s="312"/>
      <c r="AC73" s="312"/>
      <c r="AD73" s="312"/>
      <c r="AE73" s="312"/>
      <c r="AF73" s="312"/>
      <c r="AG73" s="312"/>
      <c r="AH73" s="312"/>
    </row>
    <row r="74" spans="4:34" ht="30" customHeight="1" x14ac:dyDescent="0.45">
      <c r="D74" s="312"/>
      <c r="E74" s="312"/>
      <c r="F74" s="312"/>
      <c r="G74" s="312"/>
      <c r="H74" s="312"/>
      <c r="I74" s="312"/>
      <c r="J74" s="312"/>
      <c r="K74" s="312"/>
      <c r="L74" s="312"/>
      <c r="N74" s="312"/>
      <c r="O74" s="312"/>
      <c r="P74" s="312"/>
      <c r="Q74" s="312"/>
      <c r="R74" s="312"/>
      <c r="S74" s="312"/>
      <c r="T74" s="312"/>
      <c r="U74" s="312"/>
      <c r="V74" s="312"/>
      <c r="W74" s="312"/>
      <c r="Y74" s="312"/>
      <c r="Z74" s="312"/>
      <c r="AA74" s="312"/>
      <c r="AB74" s="312"/>
      <c r="AC74" s="312"/>
      <c r="AD74" s="312"/>
      <c r="AE74" s="312"/>
      <c r="AF74" s="312"/>
      <c r="AG74" s="312"/>
      <c r="AH74" s="312"/>
    </row>
    <row r="75" spans="4:34" ht="30" customHeight="1" x14ac:dyDescent="0.45">
      <c r="D75" s="312"/>
      <c r="E75" s="312"/>
      <c r="F75" s="312"/>
      <c r="G75" s="312"/>
      <c r="H75" s="312"/>
      <c r="I75" s="312"/>
      <c r="J75" s="312"/>
      <c r="K75" s="312"/>
      <c r="L75" s="312"/>
      <c r="N75" s="312"/>
      <c r="O75" s="312"/>
      <c r="P75" s="312"/>
      <c r="Q75" s="312"/>
      <c r="R75" s="312"/>
      <c r="S75" s="312"/>
      <c r="T75" s="312"/>
      <c r="U75" s="312"/>
      <c r="V75" s="312"/>
      <c r="W75" s="312"/>
      <c r="Y75" s="312"/>
      <c r="Z75" s="312"/>
      <c r="AA75" s="312"/>
      <c r="AB75" s="312"/>
      <c r="AC75" s="312"/>
      <c r="AD75" s="312"/>
      <c r="AE75" s="312"/>
      <c r="AF75" s="312"/>
      <c r="AG75" s="312"/>
      <c r="AH75" s="312"/>
    </row>
    <row r="76" spans="4:34" ht="30" customHeight="1" x14ac:dyDescent="0.45">
      <c r="D76" s="312"/>
      <c r="E76" s="312"/>
      <c r="F76" s="312"/>
      <c r="G76" s="312"/>
      <c r="H76" s="312"/>
      <c r="I76" s="312"/>
      <c r="J76" s="312"/>
      <c r="K76" s="312"/>
      <c r="L76" s="312"/>
      <c r="N76" s="312"/>
      <c r="O76" s="312"/>
      <c r="P76" s="312"/>
      <c r="Q76" s="312"/>
      <c r="R76" s="312"/>
      <c r="S76" s="312"/>
      <c r="T76" s="312"/>
      <c r="U76" s="312"/>
      <c r="V76" s="312"/>
      <c r="W76" s="312"/>
      <c r="Y76" s="312"/>
      <c r="Z76" s="312"/>
      <c r="AA76" s="312"/>
      <c r="AB76" s="312"/>
      <c r="AC76" s="312"/>
      <c r="AD76" s="312"/>
      <c r="AE76" s="312"/>
      <c r="AF76" s="312"/>
      <c r="AG76" s="312"/>
      <c r="AH76" s="312"/>
    </row>
    <row r="77" spans="4:34" ht="30" customHeight="1" x14ac:dyDescent="0.45">
      <c r="D77" s="312"/>
      <c r="E77" s="312"/>
      <c r="F77" s="312"/>
      <c r="G77" s="312"/>
      <c r="H77" s="312"/>
      <c r="I77" s="312"/>
      <c r="J77" s="312"/>
      <c r="K77" s="312"/>
      <c r="L77" s="312"/>
      <c r="N77" s="312"/>
      <c r="O77" s="312"/>
      <c r="P77" s="312"/>
      <c r="Q77" s="312"/>
      <c r="R77" s="312"/>
      <c r="S77" s="312"/>
      <c r="T77" s="312"/>
      <c r="U77" s="312"/>
      <c r="V77" s="312"/>
      <c r="W77" s="312"/>
      <c r="Y77" s="312"/>
      <c r="Z77" s="312"/>
      <c r="AA77" s="312"/>
      <c r="AB77" s="312"/>
      <c r="AC77" s="312"/>
      <c r="AD77" s="312"/>
      <c r="AE77" s="312"/>
      <c r="AF77" s="312"/>
      <c r="AG77" s="312"/>
      <c r="AH77" s="312"/>
    </row>
    <row r="78" spans="4:34" ht="30" customHeight="1" x14ac:dyDescent="0.45">
      <c r="D78" s="312"/>
      <c r="E78" s="312"/>
      <c r="F78" s="312"/>
      <c r="G78" s="312"/>
      <c r="H78" s="312"/>
      <c r="I78" s="312"/>
      <c r="J78" s="312"/>
      <c r="K78" s="312"/>
      <c r="L78" s="312"/>
      <c r="N78" s="312"/>
      <c r="O78" s="312"/>
      <c r="P78" s="312"/>
      <c r="Q78" s="312"/>
      <c r="R78" s="312"/>
      <c r="S78" s="312"/>
      <c r="T78" s="312"/>
      <c r="U78" s="312"/>
      <c r="V78" s="312"/>
      <c r="W78" s="312"/>
      <c r="Y78" s="312"/>
      <c r="Z78" s="312"/>
      <c r="AA78" s="312"/>
      <c r="AB78" s="312"/>
      <c r="AC78" s="312"/>
      <c r="AD78" s="312"/>
      <c r="AE78" s="312"/>
      <c r="AF78" s="312"/>
      <c r="AG78" s="312"/>
      <c r="AH78" s="312"/>
    </row>
    <row r="79" spans="4:34" ht="30" customHeight="1" x14ac:dyDescent="0.45">
      <c r="D79" s="312"/>
      <c r="E79" s="312"/>
      <c r="F79" s="312"/>
      <c r="G79" s="312"/>
      <c r="H79" s="312"/>
      <c r="I79" s="312"/>
      <c r="J79" s="312"/>
      <c r="K79" s="312"/>
      <c r="L79" s="312"/>
      <c r="N79" s="312"/>
      <c r="O79" s="312"/>
      <c r="P79" s="312"/>
      <c r="Q79" s="312"/>
      <c r="R79" s="312"/>
      <c r="S79" s="312"/>
      <c r="T79" s="312"/>
      <c r="U79" s="312"/>
      <c r="V79" s="312"/>
      <c r="W79" s="312"/>
      <c r="Y79" s="312"/>
      <c r="Z79" s="312"/>
      <c r="AA79" s="312"/>
      <c r="AB79" s="312"/>
      <c r="AC79" s="312"/>
      <c r="AD79" s="312"/>
      <c r="AE79" s="312"/>
      <c r="AF79" s="312"/>
      <c r="AG79" s="312"/>
      <c r="AH79" s="312"/>
    </row>
    <row r="80" spans="4:34" ht="30" customHeight="1" x14ac:dyDescent="0.45">
      <c r="D80" s="312"/>
      <c r="E80" s="312"/>
      <c r="F80" s="312"/>
      <c r="G80" s="312"/>
      <c r="H80" s="312"/>
      <c r="I80" s="312"/>
      <c r="J80" s="312"/>
      <c r="K80" s="312"/>
      <c r="L80" s="312"/>
      <c r="N80" s="312"/>
      <c r="O80" s="312"/>
      <c r="P80" s="312"/>
      <c r="Q80" s="312"/>
      <c r="R80" s="312"/>
      <c r="S80" s="312"/>
      <c r="T80" s="312"/>
      <c r="U80" s="312"/>
      <c r="V80" s="312"/>
      <c r="W80" s="312"/>
      <c r="Y80" s="312"/>
      <c r="Z80" s="312"/>
      <c r="AA80" s="312"/>
      <c r="AB80" s="312"/>
      <c r="AC80" s="312"/>
      <c r="AD80" s="312"/>
      <c r="AE80" s="312"/>
      <c r="AF80" s="312"/>
      <c r="AG80" s="312"/>
      <c r="AH80" s="312"/>
    </row>
    <row r="81" ht="30" customHeight="1" x14ac:dyDescent="0.45"/>
    <row r="82" ht="30" customHeight="1" x14ac:dyDescent="0.45"/>
  </sheetData>
  <sheetProtection sheet="1" objects="1" scenarios="1"/>
  <mergeCells count="37">
    <mergeCell ref="N61:P63"/>
    <mergeCell ref="Q61:U63"/>
    <mergeCell ref="N57:U57"/>
    <mergeCell ref="D58:E60"/>
    <mergeCell ref="F58:J60"/>
    <mergeCell ref="N58:U58"/>
    <mergeCell ref="N59:U59"/>
    <mergeCell ref="N60:U60"/>
    <mergeCell ref="D54:J54"/>
    <mergeCell ref="N54:U54"/>
    <mergeCell ref="Y54:AF54"/>
    <mergeCell ref="D55:J55"/>
    <mergeCell ref="N55:U55"/>
    <mergeCell ref="Y55:AA57"/>
    <mergeCell ref="AB55:AF57"/>
    <mergeCell ref="D56:J56"/>
    <mergeCell ref="N56:U56"/>
    <mergeCell ref="D57:J57"/>
    <mergeCell ref="D52:J52"/>
    <mergeCell ref="N52:U52"/>
    <mergeCell ref="Y52:AF52"/>
    <mergeCell ref="D53:J53"/>
    <mergeCell ref="N53:U53"/>
    <mergeCell ref="Y53:AF53"/>
    <mergeCell ref="D46:AI46"/>
    <mergeCell ref="D50:J50"/>
    <mergeCell ref="N50:U50"/>
    <mergeCell ref="Y50:AF50"/>
    <mergeCell ref="D51:J51"/>
    <mergeCell ref="N51:U51"/>
    <mergeCell ref="Y51:AF51"/>
    <mergeCell ref="C45:AI45"/>
    <mergeCell ref="D2:G3"/>
    <mergeCell ref="H2:H3"/>
    <mergeCell ref="I2:AD3"/>
    <mergeCell ref="AE2:AG3"/>
    <mergeCell ref="AH2:AI3"/>
  </mergeCells>
  <conditionalFormatting sqref="D50">
    <cfRule type="expression" dxfId="1198" priority="53">
      <formula>$K50=TRUE</formula>
    </cfRule>
    <cfRule type="expression" dxfId="1197" priority="54">
      <formula>$L50=TRUE</formula>
    </cfRule>
  </conditionalFormatting>
  <conditionalFormatting sqref="D51">
    <cfRule type="expression" dxfId="1196" priority="52">
      <formula>$K$51=TRUE</formula>
    </cfRule>
    <cfRule type="expression" dxfId="1195" priority="51">
      <formula>$L$51=TRUE</formula>
    </cfRule>
  </conditionalFormatting>
  <conditionalFormatting sqref="D52">
    <cfRule type="expression" dxfId="1194" priority="50">
      <formula>$K$52=TRUE</formula>
    </cfRule>
    <cfRule type="expression" dxfId="1193" priority="49">
      <formula>$L$52=TRUE</formula>
    </cfRule>
  </conditionalFormatting>
  <conditionalFormatting sqref="D53">
    <cfRule type="expression" dxfId="1192" priority="48">
      <formula>$K$53=TRUE</formula>
    </cfRule>
    <cfRule type="expression" dxfId="1191" priority="47">
      <formula>$L$53=TRUE</formula>
    </cfRule>
  </conditionalFormatting>
  <conditionalFormatting sqref="D54">
    <cfRule type="expression" dxfId="1190" priority="46">
      <formula>$K$54=TRUE</formula>
    </cfRule>
    <cfRule type="expression" dxfId="1189" priority="45">
      <formula>$L$54=TRUE</formula>
    </cfRule>
  </conditionalFormatting>
  <conditionalFormatting sqref="D55">
    <cfRule type="expression" dxfId="1188" priority="44">
      <formula>$K$55=TRUE</formula>
    </cfRule>
    <cfRule type="expression" dxfId="1187" priority="43">
      <formula>$L$55=TRUE</formula>
    </cfRule>
  </conditionalFormatting>
  <conditionalFormatting sqref="D56">
    <cfRule type="expression" dxfId="1186" priority="42">
      <formula>$K$56=TRUE</formula>
    </cfRule>
    <cfRule type="expression" dxfId="1185" priority="41">
      <formula>$L$56=TRUE</formula>
    </cfRule>
  </conditionalFormatting>
  <conditionalFormatting sqref="D57">
    <cfRule type="expression" dxfId="1184" priority="40">
      <formula>$K$57=TRUE</formula>
    </cfRule>
    <cfRule type="expression" dxfId="1183" priority="39">
      <formula>$L$57=TRUE</formula>
    </cfRule>
  </conditionalFormatting>
  <conditionalFormatting sqref="D58 F58">
    <cfRule type="expression" dxfId="1182" priority="38">
      <formula>$K$58=TRUE</formula>
    </cfRule>
    <cfRule type="expression" dxfId="1181" priority="37">
      <formula>$L$58=TRUE</formula>
    </cfRule>
  </conditionalFormatting>
  <conditionalFormatting sqref="N50:U50">
    <cfRule type="expression" dxfId="1180" priority="36">
      <formula>$V$50=TRUE</formula>
    </cfRule>
    <cfRule type="expression" dxfId="1179" priority="35">
      <formula>$W$50=TRUE</formula>
    </cfRule>
  </conditionalFormatting>
  <conditionalFormatting sqref="N51:U51">
    <cfRule type="expression" dxfId="1178" priority="33">
      <formula>$W$51=TRUE</formula>
    </cfRule>
    <cfRule type="expression" dxfId="1177" priority="34">
      <formula>$V$51=TRUE</formula>
    </cfRule>
  </conditionalFormatting>
  <conditionalFormatting sqref="N52:U52">
    <cfRule type="expression" dxfId="1176" priority="32">
      <formula>$V$52=TRUE</formula>
    </cfRule>
    <cfRule type="expression" dxfId="1175" priority="31">
      <formula>$W$52=TRUE</formula>
    </cfRule>
  </conditionalFormatting>
  <conditionalFormatting sqref="N53:U53">
    <cfRule type="expression" dxfId="1174" priority="30">
      <formula>$V$53=TRUE</formula>
    </cfRule>
    <cfRule type="expression" dxfId="1173" priority="29">
      <formula>$W$53=TRUE</formula>
    </cfRule>
  </conditionalFormatting>
  <conditionalFormatting sqref="N54:U54">
    <cfRule type="expression" dxfId="1172" priority="27">
      <formula>$W$54=TRUE</formula>
    </cfRule>
    <cfRule type="expression" dxfId="1171" priority="28">
      <formula>$V$54=TRUE</formula>
    </cfRule>
  </conditionalFormatting>
  <conditionalFormatting sqref="N55:U55">
    <cfRule type="expression" dxfId="1170" priority="26">
      <formula>$V$55=TRUE</formula>
    </cfRule>
    <cfRule type="expression" dxfId="1169" priority="25">
      <formula>$W$55=TRUE</formula>
    </cfRule>
  </conditionalFormatting>
  <conditionalFormatting sqref="N56:U56">
    <cfRule type="expression" dxfId="1168" priority="24">
      <formula>$V$56=TRUE</formula>
    </cfRule>
    <cfRule type="expression" dxfId="1167" priority="23">
      <formula>$W$56=TRUE</formula>
    </cfRule>
  </conditionalFormatting>
  <conditionalFormatting sqref="N57:U57">
    <cfRule type="expression" dxfId="1166" priority="21">
      <formula>$W$57=TRUE</formula>
    </cfRule>
    <cfRule type="expression" dxfId="1165" priority="22">
      <formula>$V$57=TRUE</formula>
    </cfRule>
  </conditionalFormatting>
  <conditionalFormatting sqref="N58:U58">
    <cfRule type="expression" dxfId="1164" priority="20">
      <formula>$V$58=TRUE</formula>
    </cfRule>
    <cfRule type="expression" dxfId="1163" priority="19">
      <formula>$W$58=TRUE</formula>
    </cfRule>
  </conditionalFormatting>
  <conditionalFormatting sqref="N59:U59">
    <cfRule type="expression" dxfId="1162" priority="18">
      <formula>$V$59=TRUE</formula>
    </cfRule>
    <cfRule type="expression" dxfId="1161" priority="17">
      <formula>$W$59=TRUE</formula>
    </cfRule>
  </conditionalFormatting>
  <conditionalFormatting sqref="N60:U60">
    <cfRule type="expression" dxfId="1160" priority="16">
      <formula>$V$60=TRUE</formula>
    </cfRule>
    <cfRule type="expression" dxfId="1159" priority="15">
      <formula>$W$60=TRUE</formula>
    </cfRule>
  </conditionalFormatting>
  <conditionalFormatting sqref="N61:U63">
    <cfRule type="expression" dxfId="1158" priority="14">
      <formula>$V$61=TRUE</formula>
    </cfRule>
    <cfRule type="expression" dxfId="1157" priority="13">
      <formula>$W$61=TRUE</formula>
    </cfRule>
  </conditionalFormatting>
  <conditionalFormatting sqref="Y50:AF50">
    <cfRule type="expression" dxfId="1156" priority="10">
      <formula>$AG$50=TRUE</formula>
    </cfRule>
    <cfRule type="expression" dxfId="1155" priority="9">
      <formula>$AH$50=TRUE</formula>
    </cfRule>
  </conditionalFormatting>
  <conditionalFormatting sqref="Y51:AF51">
    <cfRule type="expression" dxfId="1154" priority="8">
      <formula>$AG$51=TRUE</formula>
    </cfRule>
    <cfRule type="expression" dxfId="1153" priority="7">
      <formula>$AH$51=TRUE</formula>
    </cfRule>
  </conditionalFormatting>
  <conditionalFormatting sqref="Y52:AF52">
    <cfRule type="expression" dxfId="1152" priority="6">
      <formula>$AG$52=TRUE</formula>
    </cfRule>
    <cfRule type="expression" dxfId="1151" priority="5">
      <formula>$AH$52=TRUE</formula>
    </cfRule>
  </conditionalFormatting>
  <conditionalFormatting sqref="Y53:AF53">
    <cfRule type="expression" dxfId="1150" priority="4">
      <formula>$AG$53=TRUE</formula>
    </cfRule>
    <cfRule type="expression" dxfId="1149" priority="3">
      <formula>$AH$53=TRUE</formula>
    </cfRule>
  </conditionalFormatting>
  <conditionalFormatting sqref="Y54:AF54">
    <cfRule type="expression" dxfId="1148" priority="1">
      <formula>$AH$54=TRUE</formula>
    </cfRule>
    <cfRule type="expression" dxfId="1147" priority="2">
      <formula>$AG$54=TRUE</formula>
    </cfRule>
  </conditionalFormatting>
  <conditionalFormatting sqref="Y55:AF57">
    <cfRule type="expression" dxfId="1146" priority="12">
      <formula>$AH$55=TRUE</formula>
    </cfRule>
    <cfRule type="expression" dxfId="1145" priority="11">
      <formula>$AG$55=TRUE</formula>
    </cfRule>
  </conditionalFormatting>
  <pageMargins left="0.78740157480314965" right="3.937007874015748E-2" top="0.98425196850393704" bottom="0.39370078740157483" header="0.51181102362204722" footer="0.11811023622047245"/>
  <pageSetup paperSize="9" scale="29" orientation="portrait" r:id="rId1"/>
  <headerFooter alignWithMargins="0">
    <oddHeader>&amp;C&amp;14Ontwikkelings Perspectief (OPP)</oddHeader>
    <oddFooter>&amp;R© www.meesterharrie.nl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C0D9F-31B1-42D3-882A-9634E677C497}">
  <sheetPr>
    <tabColor rgb="FF0070C0"/>
  </sheetPr>
  <dimension ref="B1:DM138"/>
  <sheetViews>
    <sheetView showGridLines="0" showRowColHeaders="0" zoomScale="50" zoomScaleNormal="50" zoomScaleSheetLayoutView="50" workbookViewId="0">
      <selection activeCell="F1" sqref="F1:AO2"/>
    </sheetView>
  </sheetViews>
  <sheetFormatPr defaultColWidth="9.33203125" defaultRowHeight="19.2" x14ac:dyDescent="0.45"/>
  <cols>
    <col min="1" max="1" width="9.33203125" style="182"/>
    <col min="2" max="2" width="6.33203125" style="240" bestFit="1" customWidth="1"/>
    <col min="3" max="3" width="50.6640625" style="244" customWidth="1"/>
    <col min="4" max="4" width="4" style="182" customWidth="1"/>
    <col min="5" max="30" width="8.6640625" style="182" customWidth="1"/>
    <col min="31" max="16384" width="9.33203125" style="182"/>
  </cols>
  <sheetData>
    <row r="1" spans="2:46" x14ac:dyDescent="0.45">
      <c r="F1" s="370" t="s">
        <v>207</v>
      </c>
      <c r="G1" s="370"/>
      <c r="H1" s="370"/>
      <c r="I1" s="370"/>
      <c r="J1" s="370"/>
      <c r="K1" s="370"/>
      <c r="L1" s="370"/>
      <c r="M1" s="370"/>
      <c r="N1" s="370"/>
      <c r="O1" s="370"/>
      <c r="P1" s="370"/>
      <c r="Q1" s="370"/>
      <c r="R1" s="370"/>
      <c r="S1" s="370"/>
      <c r="T1" s="370"/>
      <c r="U1" s="370"/>
      <c r="V1" s="370"/>
      <c r="W1" s="370"/>
      <c r="X1" s="370"/>
      <c r="Y1" s="370"/>
      <c r="Z1" s="370"/>
      <c r="AA1" s="370"/>
      <c r="AB1" s="370"/>
      <c r="AC1" s="370"/>
      <c r="AD1" s="370"/>
      <c r="AE1" s="370"/>
      <c r="AF1" s="370"/>
      <c r="AG1" s="370"/>
      <c r="AH1" s="370"/>
      <c r="AI1" s="370"/>
      <c r="AJ1" s="370"/>
      <c r="AK1" s="370"/>
      <c r="AL1" s="370"/>
      <c r="AM1" s="370"/>
      <c r="AN1" s="370"/>
      <c r="AO1" s="370"/>
    </row>
    <row r="2" spans="2:46" ht="79.95" customHeight="1" x14ac:dyDescent="0.45">
      <c r="F2" s="371"/>
      <c r="G2" s="371"/>
      <c r="H2" s="371"/>
      <c r="I2" s="371"/>
      <c r="J2" s="371"/>
      <c r="K2" s="371"/>
      <c r="L2" s="371"/>
      <c r="M2" s="371"/>
      <c r="N2" s="371"/>
      <c r="O2" s="371"/>
      <c r="P2" s="371"/>
      <c r="Q2" s="371"/>
      <c r="R2" s="371"/>
      <c r="S2" s="371"/>
      <c r="T2" s="371"/>
      <c r="U2" s="371"/>
      <c r="V2" s="371"/>
      <c r="W2" s="371"/>
      <c r="X2" s="371"/>
      <c r="Y2" s="371"/>
      <c r="Z2" s="371"/>
      <c r="AA2" s="371"/>
      <c r="AB2" s="371"/>
      <c r="AC2" s="371"/>
      <c r="AD2" s="371"/>
      <c r="AE2" s="371"/>
      <c r="AF2" s="371"/>
      <c r="AG2" s="371"/>
      <c r="AH2" s="371"/>
      <c r="AI2" s="371"/>
      <c r="AJ2" s="371"/>
      <c r="AK2" s="371"/>
      <c r="AL2" s="371"/>
      <c r="AM2" s="371"/>
      <c r="AN2" s="371"/>
      <c r="AO2" s="371"/>
    </row>
    <row r="3" spans="2:46" s="225" customFormat="1" ht="72" x14ac:dyDescent="1.6">
      <c r="B3" s="239"/>
      <c r="C3" s="239"/>
      <c r="E3" s="226"/>
      <c r="F3" s="384">
        <v>2</v>
      </c>
      <c r="G3" s="384"/>
      <c r="H3" s="373" t="str">
        <f>VLOOKUP($F$3,'M4'!A18:B53,2)</f>
        <v>leerling 2</v>
      </c>
      <c r="I3" s="374"/>
      <c r="J3" s="374"/>
      <c r="K3" s="374"/>
      <c r="L3" s="374"/>
      <c r="M3" s="374"/>
      <c r="N3" s="374"/>
      <c r="O3" s="374"/>
      <c r="P3" s="374"/>
      <c r="Q3" s="374"/>
      <c r="R3" s="374"/>
      <c r="S3" s="374"/>
      <c r="T3" s="374"/>
      <c r="U3" s="374"/>
      <c r="V3" s="374"/>
      <c r="W3" s="374"/>
      <c r="X3" s="374"/>
      <c r="Y3" s="374"/>
      <c r="Z3" s="374"/>
      <c r="AA3" s="374"/>
      <c r="AB3" s="374"/>
      <c r="AC3" s="374"/>
      <c r="AD3" s="374"/>
      <c r="AE3" s="374"/>
      <c r="AF3" s="374"/>
      <c r="AG3" s="374"/>
      <c r="AH3" s="375"/>
      <c r="AI3" s="376" t="s">
        <v>124</v>
      </c>
      <c r="AJ3" s="377"/>
      <c r="AK3" s="377"/>
      <c r="AL3" s="378">
        <f>'M4'!$D$2</f>
        <v>4</v>
      </c>
      <c r="AM3" s="378"/>
      <c r="AN3" s="378" t="str">
        <f>'M4'!$E$2</f>
        <v>*</v>
      </c>
      <c r="AO3" s="379"/>
      <c r="AQ3" s="236"/>
      <c r="AS3" s="235"/>
      <c r="AT3" s="235"/>
    </row>
    <row r="4" spans="2:46" ht="88.2" customHeight="1" x14ac:dyDescent="0.45">
      <c r="C4" s="241"/>
    </row>
    <row r="5" spans="2:46" ht="19.5" customHeight="1" x14ac:dyDescent="0.45">
      <c r="B5" s="242">
        <v>1</v>
      </c>
      <c r="C5" s="243" t="str">
        <f>'M4'!B18</f>
        <v>leerling 1</v>
      </c>
    </row>
    <row r="6" spans="2:46" ht="18.600000000000001" x14ac:dyDescent="0.45">
      <c r="B6" s="242">
        <v>2</v>
      </c>
      <c r="C6" s="243" t="str">
        <f>'M4'!B19</f>
        <v>leerling 2</v>
      </c>
    </row>
    <row r="7" spans="2:46" ht="18.600000000000001" x14ac:dyDescent="0.45">
      <c r="B7" s="242">
        <v>3</v>
      </c>
      <c r="C7" s="243" t="str">
        <f>'M4'!B20</f>
        <v>leerling 3</v>
      </c>
    </row>
    <row r="8" spans="2:46" ht="18.600000000000001" x14ac:dyDescent="0.45">
      <c r="B8" s="242">
        <v>4</v>
      </c>
      <c r="C8" s="243" t="str">
        <f>'M4'!B21</f>
        <v>leerling 4</v>
      </c>
      <c r="F8" s="186"/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</row>
    <row r="9" spans="2:46" ht="18.600000000000001" x14ac:dyDescent="0.45">
      <c r="B9" s="242">
        <v>5</v>
      </c>
      <c r="C9" s="243" t="str">
        <f>'M4'!B22</f>
        <v>leerling 5</v>
      </c>
      <c r="F9" s="186"/>
      <c r="G9" s="186"/>
      <c r="H9" s="186"/>
      <c r="I9" s="186"/>
      <c r="J9" s="186"/>
      <c r="K9" s="186"/>
      <c r="L9" s="186"/>
      <c r="M9" s="186"/>
      <c r="N9" s="186"/>
      <c r="O9" s="186"/>
      <c r="P9" s="186"/>
      <c r="Q9" s="186"/>
      <c r="R9" s="186"/>
      <c r="S9" s="186"/>
      <c r="T9" s="186"/>
      <c r="U9" s="186"/>
      <c r="V9" s="186"/>
    </row>
    <row r="10" spans="2:46" ht="18.600000000000001" x14ac:dyDescent="0.45">
      <c r="B10" s="242">
        <v>6</v>
      </c>
      <c r="C10" s="243" t="str">
        <f>'M4'!B23</f>
        <v>leerling 6</v>
      </c>
      <c r="F10" s="186"/>
      <c r="G10" s="186"/>
      <c r="H10" s="186"/>
      <c r="I10" s="186"/>
      <c r="J10" s="186"/>
      <c r="K10" s="186"/>
      <c r="L10" s="186"/>
      <c r="M10" s="186"/>
      <c r="N10" s="186"/>
      <c r="O10" s="186"/>
      <c r="P10" s="186"/>
      <c r="Q10" s="186"/>
      <c r="R10" s="186"/>
      <c r="S10" s="186"/>
      <c r="T10" s="186"/>
      <c r="U10" s="186"/>
      <c r="V10" s="186"/>
    </row>
    <row r="11" spans="2:46" ht="18.600000000000001" x14ac:dyDescent="0.45">
      <c r="B11" s="242">
        <v>7</v>
      </c>
      <c r="C11" s="243" t="str">
        <f>'M4'!B24</f>
        <v>leerling 7</v>
      </c>
      <c r="F11" s="186"/>
      <c r="G11" s="186"/>
      <c r="H11" s="186"/>
      <c r="I11" s="186"/>
      <c r="J11" s="186"/>
      <c r="K11" s="186"/>
      <c r="L11" s="186"/>
      <c r="M11" s="186"/>
      <c r="N11" s="186"/>
      <c r="O11" s="186"/>
      <c r="P11" s="186"/>
      <c r="Q11" s="186"/>
      <c r="R11" s="186"/>
      <c r="S11" s="186"/>
      <c r="T11" s="186"/>
      <c r="U11" s="186"/>
      <c r="V11" s="186"/>
    </row>
    <row r="12" spans="2:46" ht="18.600000000000001" x14ac:dyDescent="0.45">
      <c r="B12" s="242">
        <v>8</v>
      </c>
      <c r="C12" s="243" t="str">
        <f>'M4'!B25</f>
        <v>leerling 8</v>
      </c>
      <c r="F12" s="186"/>
      <c r="G12" s="186"/>
      <c r="H12" s="186"/>
      <c r="I12" s="186"/>
      <c r="J12" s="186"/>
      <c r="K12" s="186"/>
      <c r="L12" s="186"/>
      <c r="M12" s="186"/>
      <c r="N12" s="186"/>
      <c r="O12" s="186"/>
      <c r="P12" s="186"/>
      <c r="Q12" s="186"/>
      <c r="R12" s="186"/>
      <c r="S12" s="186"/>
      <c r="T12" s="186"/>
      <c r="U12" s="186"/>
      <c r="V12" s="186"/>
    </row>
    <row r="13" spans="2:46" ht="18.600000000000001" x14ac:dyDescent="0.45">
      <c r="B13" s="242">
        <v>9</v>
      </c>
      <c r="C13" s="243" t="str">
        <f>'M4'!B26</f>
        <v>leerling 9</v>
      </c>
      <c r="F13" s="186"/>
      <c r="G13" s="186"/>
      <c r="H13" s="186"/>
      <c r="I13" s="192" t="s">
        <v>125</v>
      </c>
      <c r="J13" s="192" t="s">
        <v>126</v>
      </c>
      <c r="K13" s="197" t="s">
        <v>127</v>
      </c>
      <c r="L13" s="197" t="s">
        <v>128</v>
      </c>
      <c r="M13" s="198" t="s">
        <v>129</v>
      </c>
      <c r="N13" s="198" t="s">
        <v>130</v>
      </c>
      <c r="O13" s="193" t="s">
        <v>131</v>
      </c>
      <c r="P13" s="193" t="s">
        <v>132</v>
      </c>
      <c r="Q13" s="199" t="s">
        <v>133</v>
      </c>
      <c r="R13" s="199" t="s">
        <v>134</v>
      </c>
      <c r="S13" s="194" t="s">
        <v>135</v>
      </c>
      <c r="T13" s="194" t="s">
        <v>136</v>
      </c>
      <c r="U13" s="200" t="s">
        <v>137</v>
      </c>
      <c r="V13" s="201" t="s">
        <v>138</v>
      </c>
      <c r="W13" s="205" t="s">
        <v>139</v>
      </c>
      <c r="X13" s="271" t="s">
        <v>140</v>
      </c>
      <c r="Y13" s="271" t="s">
        <v>173</v>
      </c>
      <c r="Z13" s="207" t="s">
        <v>141</v>
      </c>
      <c r="AA13" s="208" t="s">
        <v>142</v>
      </c>
      <c r="AB13" s="208" t="s">
        <v>142</v>
      </c>
      <c r="AC13" s="183"/>
    </row>
    <row r="14" spans="2:46" ht="18.600000000000001" x14ac:dyDescent="0.45">
      <c r="B14" s="242">
        <v>10</v>
      </c>
      <c r="C14" s="243">
        <f>'M4'!B27</f>
        <v>0</v>
      </c>
      <c r="F14" s="189"/>
      <c r="G14" s="189"/>
      <c r="H14" s="189"/>
      <c r="I14" s="195" t="str">
        <f t="shared" ref="I14:V14" si="0">IF(I15="E",1,IF(I15="D",2,IF(I15="C",3,IF(I15="B",4,IF(I15="A",5,IF(I15=5,1,IF(I15=4,2,IF(I15=3,3,IF(I15=2,4,IF(I15=1,5,IF(I15=0,"")))))))))))</f>
        <v/>
      </c>
      <c r="J14" s="195" t="str">
        <f t="shared" si="0"/>
        <v/>
      </c>
      <c r="K14" s="195" t="str">
        <f t="shared" si="0"/>
        <v/>
      </c>
      <c r="L14" s="195" t="str">
        <f t="shared" si="0"/>
        <v/>
      </c>
      <c r="M14" s="195" t="str">
        <f t="shared" si="0"/>
        <v/>
      </c>
      <c r="N14" s="195" t="str">
        <f t="shared" si="0"/>
        <v/>
      </c>
      <c r="O14" s="195" t="str">
        <f t="shared" si="0"/>
        <v/>
      </c>
      <c r="P14" s="195" t="str">
        <f t="shared" si="0"/>
        <v/>
      </c>
      <c r="Q14" s="195" t="str">
        <f t="shared" si="0"/>
        <v/>
      </c>
      <c r="R14" s="195" t="str">
        <f t="shared" si="0"/>
        <v/>
      </c>
      <c r="S14" s="195" t="str">
        <f t="shared" si="0"/>
        <v/>
      </c>
      <c r="T14" s="195" t="str">
        <f t="shared" si="0"/>
        <v/>
      </c>
      <c r="U14" s="195"/>
      <c r="V14" s="195" t="str">
        <f t="shared" si="0"/>
        <v/>
      </c>
      <c r="W14" s="195"/>
      <c r="X14" s="195" t="str">
        <f>IF(X15="E",1,IF(X15="D",2,IF(X15="C",3,IF(X15="B",4,IF(X15="A",5,IF(X15=0,"",IF(X15&lt;3,1,IF(X15&lt;5,2,IF(X15&lt;7,3,IF(X15&lt;9,4,IF(X15&lt;11,5,IF(X15=0,""))))))))))))</f>
        <v/>
      </c>
      <c r="Y14" s="195"/>
      <c r="Z14" s="195">
        <f>[1]Middentoets!$AY$2*5</f>
        <v>2.1749999999999998</v>
      </c>
      <c r="AA14" s="196"/>
      <c r="AB14" s="196"/>
      <c r="AC14" s="227"/>
      <c r="AD14" s="227"/>
      <c r="AE14" s="228"/>
    </row>
    <row r="15" spans="2:46" ht="18.600000000000001" x14ac:dyDescent="0.45">
      <c r="B15" s="242">
        <v>11</v>
      </c>
      <c r="C15" s="243">
        <f>'M4'!B28</f>
        <v>0</v>
      </c>
      <c r="I15" s="195">
        <f>VLOOKUP($F$3,'M4'!$A$18:$M$53,8)</f>
        <v>0</v>
      </c>
      <c r="J15" s="195">
        <f>VLOOKUP($F$3,'E4'!$A$18:$M$53,8)</f>
        <v>0</v>
      </c>
      <c r="K15" s="195">
        <f>VLOOKUP($F$3,'M4'!$A$18:$M$53,9)</f>
        <v>0</v>
      </c>
      <c r="L15" s="195">
        <f>VLOOKUP($F$3,'E4'!$A$18:$M$53,9)</f>
        <v>0</v>
      </c>
      <c r="M15" s="195">
        <f>VLOOKUP($F$3,'M4'!$A$18:$M$53,10)</f>
        <v>0</v>
      </c>
      <c r="N15" s="195">
        <f>VLOOKUP($F$3,'E4'!$A$18:$M$53,10)</f>
        <v>0</v>
      </c>
      <c r="O15" s="195">
        <f>VLOOKUP($F$3,'M4'!$A$18:$M$53,11)</f>
        <v>0</v>
      </c>
      <c r="P15" s="195">
        <f>VLOOKUP($F$3,'E4'!$A$18:$M$53,11)</f>
        <v>0</v>
      </c>
      <c r="Q15" s="195">
        <f>VLOOKUP($F$3,'M4'!$A$18:$M$53,12)</f>
        <v>0</v>
      </c>
      <c r="R15" s="195">
        <f>VLOOKUP($F$3,'E4'!$A$18:$M$53,12)</f>
        <v>0</v>
      </c>
      <c r="S15" s="195">
        <f>VLOOKUP($F$3,'M4'!$A$18:$M$53,13)</f>
        <v>0</v>
      </c>
      <c r="T15" s="195">
        <f>VLOOKUP($F$3,'E4'!$A$18:$M$53,13)</f>
        <v>0</v>
      </c>
      <c r="U15" s="195">
        <f>VLOOKUP($F$3,'M4'!$A$18:$M$53,12)</f>
        <v>0</v>
      </c>
      <c r="V15" s="195">
        <f>VLOOKUP($F$3,'M4'!$A$18:$M$53,4)</f>
        <v>0</v>
      </c>
      <c r="W15" s="195">
        <f>VLOOKUP($F$3,'M4'!$A$18:$M$53,3)</f>
        <v>0</v>
      </c>
      <c r="X15" s="195">
        <f>VLOOKUP($F$3,'M4'!$A$18:$M$53,3)</f>
        <v>0</v>
      </c>
      <c r="Y15" s="195"/>
      <c r="Z15" s="195">
        <f>Z14</f>
        <v>2.1749999999999998</v>
      </c>
      <c r="AA15" s="231"/>
      <c r="AB15" s="231"/>
      <c r="AC15" s="183"/>
      <c r="AD15" s="183"/>
    </row>
    <row r="16" spans="2:46" ht="18.600000000000001" x14ac:dyDescent="0.45">
      <c r="B16" s="242">
        <v>12</v>
      </c>
      <c r="C16" s="243">
        <f>'M4'!B29</f>
        <v>0</v>
      </c>
      <c r="I16" s="195" t="str">
        <f>IF(I14="","",IF(I14&gt;0,I14*2))</f>
        <v/>
      </c>
      <c r="J16" s="195" t="str">
        <f t="shared" ref="J16:T16" si="1">IF(J14="","",IF(J14&gt;0,J14*2))</f>
        <v/>
      </c>
      <c r="K16" s="195" t="str">
        <f t="shared" si="1"/>
        <v/>
      </c>
      <c r="L16" s="195" t="str">
        <f t="shared" si="1"/>
        <v/>
      </c>
      <c r="M16" s="195" t="str">
        <f t="shared" si="1"/>
        <v/>
      </c>
      <c r="N16" s="195" t="str">
        <f t="shared" si="1"/>
        <v/>
      </c>
      <c r="O16" s="195" t="str">
        <f t="shared" si="1"/>
        <v/>
      </c>
      <c r="P16" s="195" t="str">
        <f t="shared" si="1"/>
        <v/>
      </c>
      <c r="Q16" s="195" t="str">
        <f t="shared" si="1"/>
        <v/>
      </c>
      <c r="R16" s="195" t="str">
        <f t="shared" si="1"/>
        <v/>
      </c>
      <c r="S16" s="195" t="str">
        <f t="shared" si="1"/>
        <v/>
      </c>
      <c r="T16" s="195" t="str">
        <f t="shared" si="1"/>
        <v/>
      </c>
      <c r="U16" s="196" t="e">
        <f>AB16/AA16</f>
        <v>#DIV/0!</v>
      </c>
      <c r="V16" s="207" t="str">
        <f>IF(V14="","",IF(V14&gt;0,V14*2))</f>
        <v/>
      </c>
      <c r="W16" s="195">
        <f>Z16</f>
        <v>4.3499999999999996</v>
      </c>
      <c r="X16" s="207" t="str">
        <f>IF(X14="","",IF(X14&gt;0,X14*2))</f>
        <v/>
      </c>
      <c r="Y16" s="209" t="e">
        <f>U16-2</f>
        <v>#DIV/0!</v>
      </c>
      <c r="Z16" s="195">
        <f>IF(Z14="","",IF(Z14&gt;0,Z14*2))</f>
        <v>4.3499999999999996</v>
      </c>
      <c r="AA16" s="231">
        <f>COUNTIF(I16:T16,"&gt;0")</f>
        <v>0</v>
      </c>
      <c r="AB16" s="231">
        <f>SUM(I16:T16)</f>
        <v>0</v>
      </c>
    </row>
    <row r="17" spans="2:22" ht="18.600000000000001" x14ac:dyDescent="0.45">
      <c r="B17" s="242">
        <v>13</v>
      </c>
      <c r="C17" s="243">
        <f>'M4'!B30</f>
        <v>0</v>
      </c>
      <c r="F17" s="186"/>
      <c r="G17" s="186"/>
      <c r="H17" s="186"/>
      <c r="I17" s="186"/>
      <c r="J17" s="186"/>
      <c r="K17" s="186"/>
      <c r="L17" s="186"/>
      <c r="M17" s="186"/>
      <c r="N17" s="186"/>
      <c r="O17" s="186"/>
      <c r="P17" s="186"/>
      <c r="Q17" s="186"/>
      <c r="R17" s="186"/>
      <c r="S17" s="186"/>
      <c r="T17" s="186"/>
      <c r="U17" s="186"/>
      <c r="V17" s="186"/>
    </row>
    <row r="18" spans="2:22" ht="18.600000000000001" x14ac:dyDescent="0.45">
      <c r="B18" s="242">
        <v>14</v>
      </c>
      <c r="C18" s="243">
        <f>'M4'!B31</f>
        <v>0</v>
      </c>
      <c r="F18" s="186"/>
      <c r="G18" s="186"/>
      <c r="H18" s="186"/>
      <c r="I18" s="186"/>
      <c r="J18" s="186"/>
      <c r="K18" s="186"/>
      <c r="L18" s="186"/>
      <c r="M18" s="186"/>
      <c r="N18" s="186"/>
      <c r="O18" s="186"/>
      <c r="P18" s="186"/>
      <c r="Q18" s="186"/>
      <c r="R18" s="186"/>
      <c r="S18" s="186"/>
      <c r="T18" s="186"/>
      <c r="U18" s="186"/>
      <c r="V18" s="186"/>
    </row>
    <row r="19" spans="2:22" ht="18.600000000000001" x14ac:dyDescent="0.45">
      <c r="B19" s="242">
        <v>15</v>
      </c>
      <c r="C19" s="243">
        <f>'M4'!B32</f>
        <v>0</v>
      </c>
      <c r="F19" s="189"/>
      <c r="G19" s="186"/>
      <c r="H19" s="186"/>
      <c r="I19" s="186"/>
      <c r="J19" s="186"/>
      <c r="K19" s="186"/>
      <c r="L19" s="186"/>
      <c r="M19" s="186"/>
      <c r="N19" s="186"/>
      <c r="O19" s="186"/>
      <c r="P19" s="186"/>
      <c r="Q19" s="186"/>
      <c r="R19" s="186"/>
      <c r="S19" s="186"/>
      <c r="T19" s="186"/>
      <c r="U19" s="186"/>
      <c r="V19" s="186"/>
    </row>
    <row r="20" spans="2:22" ht="18.600000000000001" x14ac:dyDescent="0.45">
      <c r="B20" s="242">
        <v>16</v>
      </c>
      <c r="C20" s="243">
        <f>'M4'!B33</f>
        <v>0</v>
      </c>
      <c r="F20" s="189"/>
      <c r="G20" s="189"/>
      <c r="H20" s="189"/>
      <c r="I20" s="189"/>
      <c r="J20" s="189"/>
      <c r="K20" s="189"/>
      <c r="L20" s="189"/>
      <c r="M20" s="186"/>
      <c r="N20" s="186"/>
      <c r="O20" s="189"/>
      <c r="P20" s="189"/>
      <c r="Q20" s="186"/>
      <c r="R20" s="186"/>
      <c r="S20" s="186"/>
      <c r="T20" s="186"/>
      <c r="U20" s="186"/>
      <c r="V20" s="186"/>
    </row>
    <row r="21" spans="2:22" ht="18.600000000000001" x14ac:dyDescent="0.45">
      <c r="B21" s="242">
        <v>17</v>
      </c>
      <c r="C21" s="243">
        <f>'M4'!B34</f>
        <v>0</v>
      </c>
      <c r="F21" s="188"/>
      <c r="G21" s="188"/>
      <c r="H21" s="187"/>
      <c r="I21" s="187"/>
      <c r="J21" s="187"/>
      <c r="K21" s="188"/>
      <c r="L21" s="188"/>
      <c r="M21" s="186"/>
      <c r="N21" s="186"/>
      <c r="O21" s="187"/>
      <c r="P21" s="187"/>
      <c r="Q21" s="186"/>
      <c r="R21" s="186"/>
      <c r="S21" s="186"/>
      <c r="T21" s="186"/>
      <c r="U21" s="186"/>
      <c r="V21" s="186"/>
    </row>
    <row r="22" spans="2:22" ht="18.600000000000001" x14ac:dyDescent="0.45">
      <c r="B22" s="242">
        <v>18</v>
      </c>
      <c r="C22" s="243">
        <f>'M4'!B35</f>
        <v>0</v>
      </c>
      <c r="F22" s="186"/>
      <c r="G22" s="186"/>
      <c r="H22" s="186"/>
      <c r="I22" s="186"/>
      <c r="J22" s="186"/>
      <c r="K22" s="186"/>
      <c r="L22" s="186"/>
      <c r="M22" s="186"/>
      <c r="N22" s="186"/>
      <c r="O22" s="186"/>
      <c r="P22" s="186"/>
      <c r="Q22" s="186"/>
      <c r="R22" s="186"/>
      <c r="S22" s="186"/>
      <c r="T22" s="186"/>
      <c r="U22" s="186"/>
      <c r="V22" s="186"/>
    </row>
    <row r="23" spans="2:22" ht="18.600000000000001" x14ac:dyDescent="0.45">
      <c r="B23" s="242">
        <v>19</v>
      </c>
      <c r="C23" s="243">
        <f>'M4'!B36</f>
        <v>0</v>
      </c>
      <c r="F23" s="186"/>
      <c r="G23" s="186"/>
      <c r="H23" s="186"/>
      <c r="I23" s="186"/>
      <c r="J23" s="186"/>
      <c r="K23" s="186"/>
      <c r="L23" s="186"/>
      <c r="M23" s="186"/>
      <c r="N23" s="186"/>
      <c r="O23" s="186"/>
      <c r="P23" s="186"/>
      <c r="Q23" s="186"/>
      <c r="R23" s="186"/>
      <c r="S23" s="186"/>
      <c r="T23" s="186"/>
      <c r="U23" s="186"/>
      <c r="V23" s="186"/>
    </row>
    <row r="24" spans="2:22" ht="15" customHeight="1" x14ac:dyDescent="0.45">
      <c r="B24" s="242">
        <v>20</v>
      </c>
      <c r="C24" s="243">
        <f>'M4'!B37</f>
        <v>0</v>
      </c>
    </row>
    <row r="25" spans="2:22" ht="15" customHeight="1" x14ac:dyDescent="0.45">
      <c r="B25" s="242">
        <v>21</v>
      </c>
      <c r="C25" s="243">
        <f>'M4'!B38</f>
        <v>0</v>
      </c>
    </row>
    <row r="26" spans="2:22" ht="15" customHeight="1" x14ac:dyDescent="0.45">
      <c r="B26" s="242">
        <v>22</v>
      </c>
      <c r="C26" s="243">
        <f>'M4'!B39</f>
        <v>0</v>
      </c>
    </row>
    <row r="27" spans="2:22" ht="15" customHeight="1" x14ac:dyDescent="0.45">
      <c r="B27" s="242">
        <v>23</v>
      </c>
      <c r="C27" s="243">
        <f>'M4'!B40</f>
        <v>0</v>
      </c>
    </row>
    <row r="28" spans="2:22" ht="15" customHeight="1" x14ac:dyDescent="0.45">
      <c r="B28" s="242">
        <v>24</v>
      </c>
      <c r="C28" s="243">
        <f>'M4'!B41</f>
        <v>0</v>
      </c>
    </row>
    <row r="29" spans="2:22" ht="18.600000000000001" x14ac:dyDescent="0.45">
      <c r="B29" s="242">
        <v>25</v>
      </c>
      <c r="C29" s="243">
        <f>'M4'!B42</f>
        <v>0</v>
      </c>
    </row>
    <row r="30" spans="2:22" ht="18.600000000000001" x14ac:dyDescent="0.45">
      <c r="B30" s="242">
        <v>26</v>
      </c>
      <c r="C30" s="243">
        <f>'M4'!B43</f>
        <v>0</v>
      </c>
    </row>
    <row r="31" spans="2:22" ht="18.600000000000001" x14ac:dyDescent="0.45">
      <c r="B31" s="242">
        <v>27</v>
      </c>
      <c r="C31" s="243">
        <f>'M4'!B44</f>
        <v>0</v>
      </c>
    </row>
    <row r="32" spans="2:22" ht="18.600000000000001" x14ac:dyDescent="0.45">
      <c r="B32" s="242">
        <v>28</v>
      </c>
      <c r="C32" s="243">
        <f>'M4'!B45</f>
        <v>0</v>
      </c>
    </row>
    <row r="33" spans="2:40" ht="15.75" customHeight="1" x14ac:dyDescent="0.45">
      <c r="B33" s="242">
        <v>29</v>
      </c>
      <c r="C33" s="243">
        <f>'M4'!B46</f>
        <v>0</v>
      </c>
      <c r="AH33"/>
    </row>
    <row r="34" spans="2:40" ht="18.600000000000001" x14ac:dyDescent="0.45">
      <c r="B34" s="242">
        <v>30</v>
      </c>
      <c r="C34" s="243">
        <f>'M4'!B47</f>
        <v>0</v>
      </c>
      <c r="I34" s="382" t="b">
        <v>0</v>
      </c>
      <c r="M34" s="382" t="b">
        <v>0</v>
      </c>
      <c r="Q34" s="382" t="b">
        <v>0</v>
      </c>
    </row>
    <row r="35" spans="2:40" ht="18.600000000000001" x14ac:dyDescent="0.45">
      <c r="B35" s="242">
        <v>31</v>
      </c>
      <c r="C35" s="243">
        <f>'M4'!B48</f>
        <v>0</v>
      </c>
      <c r="I35" s="382"/>
      <c r="M35" s="382"/>
      <c r="Q35" s="382"/>
      <c r="AK35" s="380">
        <v>7</v>
      </c>
      <c r="AL35" s="380"/>
      <c r="AM35" s="380"/>
    </row>
    <row r="36" spans="2:40" ht="18.600000000000001" customHeight="1" x14ac:dyDescent="0.45">
      <c r="B36" s="242">
        <v>32</v>
      </c>
      <c r="C36" s="243">
        <f>'M4'!B49</f>
        <v>0</v>
      </c>
      <c r="F36" s="296"/>
      <c r="G36" s="296"/>
      <c r="H36" s="233"/>
      <c r="I36" s="233"/>
      <c r="J36" s="233"/>
      <c r="K36" s="233"/>
      <c r="L36" s="296"/>
      <c r="M36" s="233"/>
      <c r="N36" s="233"/>
      <c r="O36" s="233"/>
      <c r="P36" s="233"/>
      <c r="Q36" s="296"/>
      <c r="R36" s="233"/>
      <c r="S36" s="233"/>
      <c r="T36" s="233"/>
      <c r="U36" s="233"/>
      <c r="V36" s="233"/>
      <c r="W36" s="233"/>
      <c r="X36" s="233"/>
      <c r="Y36" s="233"/>
      <c r="Z36" s="233"/>
      <c r="AA36" s="233"/>
      <c r="AB36" s="233"/>
      <c r="AC36" s="233"/>
      <c r="AD36" s="233"/>
      <c r="AE36" s="233"/>
      <c r="AF36" s="233"/>
      <c r="AG36" s="233"/>
      <c r="AH36" s="233"/>
      <c r="AI36" s="233"/>
      <c r="AJ36" s="233"/>
      <c r="AK36" s="380"/>
      <c r="AL36" s="380"/>
      <c r="AM36" s="380"/>
      <c r="AN36" s="233"/>
    </row>
    <row r="37" spans="2:40" ht="18.600000000000001" customHeight="1" x14ac:dyDescent="0.45">
      <c r="B37" s="242">
        <v>33</v>
      </c>
      <c r="C37" s="243">
        <f>'M4'!B50</f>
        <v>0</v>
      </c>
      <c r="F37" s="296"/>
      <c r="G37" s="296"/>
      <c r="H37" s="233"/>
      <c r="I37" s="233"/>
      <c r="J37" s="233"/>
      <c r="K37" s="233"/>
      <c r="L37" s="296"/>
      <c r="M37" s="233"/>
      <c r="N37" s="233"/>
      <c r="O37" s="233"/>
      <c r="P37" s="233"/>
      <c r="Q37" s="296"/>
      <c r="R37" s="233"/>
      <c r="S37" s="233"/>
      <c r="T37" s="233"/>
      <c r="U37" s="233"/>
      <c r="V37" s="233"/>
      <c r="W37" s="233"/>
      <c r="X37" s="233"/>
      <c r="Y37" s="233"/>
      <c r="Z37" s="233"/>
      <c r="AA37" s="233"/>
      <c r="AB37" s="233"/>
      <c r="AC37" s="233"/>
      <c r="AD37" s="233"/>
      <c r="AE37" s="233"/>
      <c r="AF37" s="233"/>
      <c r="AG37" s="233"/>
      <c r="AH37" s="233"/>
      <c r="AI37" s="233"/>
      <c r="AJ37" s="233"/>
      <c r="AK37" s="380"/>
      <c r="AL37" s="380"/>
      <c r="AM37" s="380"/>
      <c r="AN37" s="233"/>
    </row>
    <row r="38" spans="2:40" ht="18.600000000000001" customHeight="1" x14ac:dyDescent="0.45">
      <c r="B38" s="242">
        <v>34</v>
      </c>
      <c r="C38" s="243">
        <f>'M4'!B51</f>
        <v>0</v>
      </c>
      <c r="F38" s="296"/>
      <c r="G38" s="296"/>
      <c r="H38" s="233"/>
      <c r="I38" s="233"/>
      <c r="J38" s="233"/>
      <c r="K38" s="233"/>
      <c r="L38" s="381"/>
      <c r="M38" s="233"/>
      <c r="N38" s="233"/>
      <c r="O38" s="233"/>
      <c r="P38" s="233"/>
      <c r="Q38" s="296"/>
      <c r="R38" s="233"/>
      <c r="S38" s="233"/>
      <c r="T38" s="233"/>
      <c r="U38" s="233"/>
      <c r="V38" s="233"/>
      <c r="W38" s="233"/>
      <c r="X38" s="233"/>
      <c r="Y38" s="233"/>
      <c r="Z38" s="233"/>
      <c r="AA38" s="233"/>
      <c r="AB38" s="233"/>
      <c r="AC38" s="233"/>
      <c r="AD38" s="233"/>
      <c r="AE38" s="233"/>
      <c r="AF38" s="233"/>
      <c r="AG38" s="233"/>
      <c r="AH38" s="233"/>
      <c r="AI38" s="233"/>
      <c r="AJ38" s="233"/>
      <c r="AK38" s="380"/>
      <c r="AL38" s="380"/>
      <c r="AM38" s="380"/>
      <c r="AN38" s="233"/>
    </row>
    <row r="39" spans="2:40" ht="18.600000000000001" customHeight="1" x14ac:dyDescent="0.45">
      <c r="B39" s="242">
        <v>35</v>
      </c>
      <c r="C39" s="243">
        <f>'M4'!B52</f>
        <v>0</v>
      </c>
      <c r="F39" s="296"/>
      <c r="G39" s="296"/>
      <c r="H39" s="233"/>
      <c r="I39" s="233"/>
      <c r="J39" s="233"/>
      <c r="K39" s="233"/>
      <c r="L39" s="381"/>
      <c r="M39" s="233"/>
      <c r="N39" s="233"/>
      <c r="O39" s="233"/>
      <c r="P39" s="233"/>
      <c r="Q39" s="296"/>
      <c r="R39" s="233"/>
      <c r="S39" s="233"/>
      <c r="T39" s="233"/>
      <c r="U39" s="233"/>
      <c r="V39" s="233"/>
      <c r="W39" s="233"/>
      <c r="X39" s="233"/>
      <c r="Y39" s="233"/>
      <c r="Z39" s="233"/>
      <c r="AA39" s="233"/>
      <c r="AB39" s="233"/>
      <c r="AC39" s="233"/>
      <c r="AD39" s="233"/>
      <c r="AE39" s="233"/>
      <c r="AF39" s="233"/>
      <c r="AG39" s="233"/>
      <c r="AH39" s="233"/>
      <c r="AI39" s="233"/>
      <c r="AJ39" s="233"/>
      <c r="AK39" s="233"/>
      <c r="AL39" s="233"/>
      <c r="AM39" s="233"/>
      <c r="AN39" s="233"/>
    </row>
    <row r="40" spans="2:40" ht="19.5" customHeight="1" x14ac:dyDescent="0.45">
      <c r="B40" s="242">
        <v>36</v>
      </c>
      <c r="C40" s="243">
        <f>'M4'!B53</f>
        <v>0</v>
      </c>
      <c r="F40" s="296"/>
      <c r="G40" s="296"/>
      <c r="H40" s="233"/>
      <c r="I40" s="233"/>
      <c r="J40" s="233"/>
      <c r="K40" s="233"/>
      <c r="L40" s="296"/>
      <c r="M40" s="233"/>
      <c r="N40" s="233"/>
      <c r="O40" s="233"/>
      <c r="P40" s="233"/>
      <c r="Q40" s="296"/>
      <c r="R40" s="233"/>
      <c r="S40" s="233"/>
      <c r="T40" s="233"/>
      <c r="U40" s="233"/>
      <c r="V40" s="233"/>
      <c r="W40" s="233"/>
      <c r="X40" s="233"/>
      <c r="Y40" s="233"/>
      <c r="Z40" s="233"/>
      <c r="AA40" s="233"/>
      <c r="AB40" s="233"/>
      <c r="AC40" s="233"/>
      <c r="AD40" s="233"/>
      <c r="AE40" s="233"/>
      <c r="AF40" s="233"/>
      <c r="AG40" s="233"/>
      <c r="AH40" s="233"/>
      <c r="AI40" s="233"/>
      <c r="AJ40" s="233"/>
      <c r="AK40" s="233"/>
      <c r="AL40" s="233"/>
      <c r="AM40" s="233"/>
      <c r="AN40" s="233"/>
    </row>
    <row r="41" spans="2:40" ht="19.5" customHeight="1" x14ac:dyDescent="0.45">
      <c r="B41" s="300"/>
      <c r="C41" s="301"/>
      <c r="F41" s="296"/>
      <c r="G41" s="296"/>
      <c r="H41" s="233"/>
      <c r="I41" s="233"/>
      <c r="J41" s="233"/>
      <c r="K41" s="233"/>
      <c r="L41" s="296"/>
      <c r="M41" s="233"/>
      <c r="N41" s="233"/>
      <c r="O41" s="233"/>
      <c r="P41" s="233"/>
      <c r="Q41" s="296"/>
      <c r="R41" s="233"/>
      <c r="S41" s="233"/>
      <c r="T41" s="233"/>
      <c r="U41" s="233"/>
      <c r="V41" s="233"/>
      <c r="W41" s="233"/>
      <c r="X41" s="233"/>
      <c r="Y41" s="233"/>
      <c r="Z41" s="233"/>
      <c r="AA41" s="233"/>
      <c r="AB41" s="233"/>
      <c r="AC41" s="233"/>
      <c r="AD41" s="233"/>
      <c r="AE41" s="233"/>
      <c r="AF41" s="233"/>
      <c r="AG41" s="233"/>
      <c r="AH41" s="233"/>
      <c r="AI41" s="233"/>
      <c r="AJ41" s="233"/>
      <c r="AK41" s="233"/>
      <c r="AL41" s="233"/>
      <c r="AM41" s="233"/>
      <c r="AN41" s="233"/>
    </row>
    <row r="42" spans="2:40" ht="19.5" customHeight="1" x14ac:dyDescent="0.7">
      <c r="B42" s="300"/>
      <c r="C42" s="301"/>
      <c r="H42" s="230"/>
      <c r="I42" s="382" t="b">
        <v>0</v>
      </c>
      <c r="J42" s="230"/>
      <c r="K42" s="230"/>
      <c r="M42" s="382" t="b">
        <v>0</v>
      </c>
      <c r="N42" s="230"/>
      <c r="O42" s="230"/>
      <c r="P42" s="230"/>
      <c r="Q42" s="382" t="b">
        <v>0</v>
      </c>
      <c r="R42" s="230"/>
      <c r="S42" s="230"/>
      <c r="T42" s="230"/>
      <c r="U42" s="230"/>
      <c r="V42" s="230"/>
      <c r="W42" s="230"/>
      <c r="X42" s="230"/>
      <c r="Y42" s="230"/>
      <c r="Z42" s="230"/>
      <c r="AA42" s="230"/>
      <c r="AB42" s="230"/>
      <c r="AC42" s="230"/>
      <c r="AD42" s="230"/>
      <c r="AE42" s="230"/>
      <c r="AF42" s="230"/>
      <c r="AG42" s="230"/>
      <c r="AH42" s="230"/>
      <c r="AI42" s="230"/>
      <c r="AJ42" s="230"/>
      <c r="AK42" s="230"/>
      <c r="AL42" s="230"/>
      <c r="AM42" s="230"/>
      <c r="AN42" s="230"/>
    </row>
    <row r="43" spans="2:40" ht="19.5" customHeight="1" x14ac:dyDescent="0.45">
      <c r="B43" s="300"/>
      <c r="C43" s="301"/>
      <c r="F43" s="296"/>
      <c r="G43" s="296"/>
      <c r="H43" s="233"/>
      <c r="I43" s="382"/>
      <c r="J43" s="233"/>
      <c r="K43" s="233"/>
      <c r="L43" s="296"/>
      <c r="M43" s="382"/>
      <c r="N43" s="233"/>
      <c r="O43" s="233"/>
      <c r="P43" s="233"/>
      <c r="Q43" s="382"/>
      <c r="R43" s="233"/>
      <c r="S43" s="233"/>
      <c r="T43" s="233"/>
      <c r="U43" s="233"/>
      <c r="V43" s="233"/>
      <c r="W43" s="233"/>
      <c r="X43" s="233"/>
      <c r="Y43" s="233"/>
      <c r="Z43" s="233"/>
      <c r="AA43" s="233"/>
      <c r="AB43" s="233"/>
      <c r="AC43" s="233"/>
      <c r="AD43" s="233"/>
      <c r="AE43" s="233"/>
      <c r="AF43" s="233"/>
      <c r="AG43" s="233"/>
      <c r="AH43" s="233"/>
      <c r="AI43" s="233"/>
      <c r="AJ43" s="233"/>
      <c r="AK43" s="233"/>
      <c r="AL43" s="233"/>
      <c r="AM43" s="233"/>
      <c r="AN43" s="233"/>
    </row>
    <row r="44" spans="2:40" ht="19.5" customHeight="1" x14ac:dyDescent="0.45">
      <c r="B44" s="300"/>
      <c r="C44" s="301"/>
      <c r="F44" s="296"/>
      <c r="G44" s="296"/>
      <c r="H44" s="233"/>
      <c r="I44" s="233"/>
      <c r="J44" s="233"/>
      <c r="K44" s="233"/>
      <c r="L44" s="381"/>
      <c r="M44" s="233"/>
      <c r="N44" s="233"/>
      <c r="O44" s="233"/>
      <c r="P44" s="233"/>
      <c r="Q44" s="296"/>
      <c r="R44" s="233"/>
      <c r="S44" s="233"/>
      <c r="T44" s="233"/>
      <c r="U44" s="233"/>
      <c r="V44" s="233"/>
      <c r="W44" s="233"/>
      <c r="X44" s="233"/>
      <c r="Y44" s="233"/>
      <c r="Z44" s="233"/>
      <c r="AA44" s="233"/>
      <c r="AB44" s="233"/>
      <c r="AC44" s="233"/>
      <c r="AD44" s="233"/>
      <c r="AE44" s="233"/>
      <c r="AF44" s="233"/>
      <c r="AG44" s="233"/>
      <c r="AH44" s="233"/>
      <c r="AI44" s="233"/>
      <c r="AJ44" s="233"/>
      <c r="AK44" s="233"/>
      <c r="AL44" s="233"/>
      <c r="AM44" s="233"/>
      <c r="AN44" s="233"/>
    </row>
    <row r="45" spans="2:40" ht="19.5" customHeight="1" x14ac:dyDescent="0.45">
      <c r="F45" s="296"/>
      <c r="G45" s="296"/>
      <c r="H45" s="233"/>
      <c r="I45" s="233"/>
      <c r="J45" s="233"/>
      <c r="K45" s="233"/>
      <c r="L45" s="381"/>
      <c r="M45" s="233"/>
      <c r="N45" s="233"/>
      <c r="O45" s="233"/>
      <c r="P45" s="233"/>
      <c r="Q45" s="296"/>
      <c r="R45" s="233"/>
      <c r="S45" s="233"/>
      <c r="T45" s="233"/>
      <c r="U45" s="233"/>
      <c r="V45" s="233"/>
      <c r="W45" s="233"/>
      <c r="X45" s="233"/>
      <c r="Y45" s="233"/>
      <c r="Z45" s="233"/>
      <c r="AA45" s="233"/>
      <c r="AB45" s="233"/>
      <c r="AC45" s="233"/>
      <c r="AD45" s="233"/>
      <c r="AE45" s="233"/>
      <c r="AF45" s="233"/>
      <c r="AG45" s="233"/>
      <c r="AH45" s="233"/>
      <c r="AI45" s="233"/>
      <c r="AJ45" s="233"/>
      <c r="AK45" s="233"/>
      <c r="AL45" s="233"/>
      <c r="AM45" s="233"/>
      <c r="AN45" s="233"/>
    </row>
    <row r="46" spans="2:40" ht="19.5" customHeight="1" x14ac:dyDescent="0.45">
      <c r="F46" s="296"/>
      <c r="G46" s="296"/>
      <c r="H46" s="233"/>
      <c r="I46" s="233"/>
      <c r="J46" s="233"/>
      <c r="K46" s="233"/>
      <c r="L46" s="296"/>
      <c r="M46" s="233"/>
      <c r="N46" s="233"/>
      <c r="O46" s="233"/>
      <c r="P46" s="233"/>
      <c r="Q46" s="296"/>
      <c r="R46" s="233"/>
      <c r="S46" s="233"/>
      <c r="T46" s="233"/>
      <c r="U46" s="233"/>
      <c r="V46" s="233"/>
      <c r="W46" s="233"/>
      <c r="X46" s="233"/>
      <c r="Y46" s="233"/>
      <c r="Z46" s="233"/>
      <c r="AA46" s="233"/>
      <c r="AB46" s="233"/>
      <c r="AC46" s="233"/>
      <c r="AD46" s="233"/>
      <c r="AE46" s="233"/>
      <c r="AF46" s="233"/>
      <c r="AG46" s="233"/>
      <c r="AH46" s="233"/>
      <c r="AI46" s="233"/>
      <c r="AJ46" s="233"/>
      <c r="AK46" s="233"/>
      <c r="AL46" s="233"/>
      <c r="AM46" s="233"/>
      <c r="AN46" s="233"/>
    </row>
    <row r="47" spans="2:40" ht="19.5" customHeight="1" x14ac:dyDescent="0.45">
      <c r="F47" s="296"/>
      <c r="G47" s="296"/>
      <c r="H47" s="233"/>
      <c r="I47" s="233"/>
      <c r="J47" s="233"/>
      <c r="K47" s="233"/>
      <c r="L47" s="296"/>
      <c r="M47" s="233"/>
      <c r="N47" s="233"/>
      <c r="O47" s="233"/>
      <c r="P47" s="233"/>
      <c r="Q47" s="296"/>
      <c r="R47" s="233"/>
      <c r="S47" s="233"/>
      <c r="T47" s="233"/>
      <c r="U47" s="233"/>
      <c r="V47" s="233"/>
      <c r="W47" s="233"/>
      <c r="X47" s="233"/>
      <c r="Y47" s="233"/>
      <c r="Z47" s="233"/>
      <c r="AA47" s="233"/>
      <c r="AB47" s="233"/>
      <c r="AC47" s="233"/>
      <c r="AD47" s="233"/>
      <c r="AE47" s="233"/>
      <c r="AF47" s="233"/>
      <c r="AG47" s="233"/>
      <c r="AH47" s="233"/>
      <c r="AI47" s="233"/>
      <c r="AJ47" s="233"/>
      <c r="AK47" s="233"/>
      <c r="AL47" s="233"/>
      <c r="AM47" s="233"/>
      <c r="AN47" s="233"/>
    </row>
    <row r="48" spans="2:40" ht="19.5" customHeight="1" x14ac:dyDescent="0.45">
      <c r="F48" s="296"/>
      <c r="G48" s="296"/>
      <c r="H48" s="233"/>
      <c r="I48" s="233"/>
      <c r="J48" s="233"/>
      <c r="K48" s="233"/>
      <c r="L48" s="296"/>
      <c r="M48" s="233"/>
      <c r="N48" s="233"/>
      <c r="O48" s="233"/>
      <c r="P48" s="233"/>
      <c r="Q48" s="296"/>
      <c r="R48" s="233"/>
      <c r="S48" s="233"/>
      <c r="T48" s="233"/>
      <c r="U48" s="233"/>
      <c r="V48" s="233"/>
      <c r="W48" s="233"/>
      <c r="X48" s="233"/>
      <c r="Y48" s="233"/>
      <c r="Z48" s="233"/>
      <c r="AA48" s="233"/>
      <c r="AB48" s="233"/>
      <c r="AC48" s="233"/>
      <c r="AD48" s="233"/>
      <c r="AE48" s="233"/>
      <c r="AF48" s="233"/>
      <c r="AG48" s="233"/>
      <c r="AH48" s="233"/>
      <c r="AI48" s="233"/>
      <c r="AJ48" s="233"/>
      <c r="AK48" s="233"/>
      <c r="AL48" s="233"/>
      <c r="AM48" s="233"/>
      <c r="AN48" s="233"/>
    </row>
    <row r="49" spans="6:40" ht="19.5" customHeight="1" x14ac:dyDescent="0.7">
      <c r="H49" s="230"/>
      <c r="I49" s="230"/>
      <c r="J49" s="230"/>
      <c r="K49" s="230"/>
      <c r="M49" s="230"/>
      <c r="N49" s="230"/>
      <c r="O49" s="230"/>
      <c r="P49" s="230"/>
      <c r="R49" s="230"/>
      <c r="S49" s="230"/>
      <c r="T49" s="230"/>
      <c r="U49" s="230"/>
      <c r="V49" s="230"/>
      <c r="W49" s="230"/>
      <c r="X49" s="230"/>
      <c r="Y49" s="230"/>
      <c r="Z49" s="230"/>
      <c r="AA49" s="230"/>
      <c r="AB49" s="230"/>
      <c r="AC49" s="230"/>
      <c r="AD49" s="230"/>
      <c r="AE49" s="230"/>
      <c r="AF49" s="230"/>
      <c r="AG49" s="230"/>
      <c r="AH49" s="230"/>
      <c r="AI49" s="230"/>
      <c r="AJ49" s="230"/>
      <c r="AK49" s="230"/>
      <c r="AL49" s="230"/>
      <c r="AM49" s="230"/>
      <c r="AN49" s="230"/>
    </row>
    <row r="50" spans="6:40" ht="19.5" customHeight="1" x14ac:dyDescent="0.45">
      <c r="F50" s="296"/>
      <c r="G50" s="296"/>
      <c r="H50" s="233"/>
      <c r="I50" s="382" t="b">
        <v>0</v>
      </c>
      <c r="J50" s="233"/>
      <c r="K50" s="233"/>
      <c r="L50" s="381"/>
      <c r="M50" s="382" t="b">
        <v>0</v>
      </c>
      <c r="N50" s="233"/>
      <c r="O50" s="233"/>
      <c r="P50" s="233"/>
      <c r="Q50" s="382" t="b">
        <v>0</v>
      </c>
      <c r="R50" s="233"/>
      <c r="S50" s="233"/>
      <c r="T50" s="233"/>
      <c r="U50" s="233"/>
      <c r="V50" s="233"/>
      <c r="W50" s="233"/>
      <c r="X50" s="233"/>
      <c r="Y50" s="233"/>
      <c r="Z50" s="233"/>
      <c r="AA50" s="233"/>
      <c r="AB50" s="233"/>
      <c r="AC50" s="233"/>
      <c r="AD50" s="233"/>
      <c r="AE50" s="233"/>
      <c r="AF50" s="233"/>
      <c r="AG50" s="233"/>
      <c r="AH50" s="233"/>
      <c r="AI50" s="233"/>
      <c r="AJ50" s="233"/>
      <c r="AK50" s="233"/>
      <c r="AL50" s="233"/>
      <c r="AM50" s="233"/>
      <c r="AN50" s="233"/>
    </row>
    <row r="51" spans="6:40" ht="19.5" customHeight="1" x14ac:dyDescent="0.45">
      <c r="F51" s="296"/>
      <c r="G51" s="296"/>
      <c r="H51" s="233"/>
      <c r="I51" s="382"/>
      <c r="J51" s="233"/>
      <c r="K51" s="233"/>
      <c r="L51" s="381"/>
      <c r="M51" s="382"/>
      <c r="N51" s="233"/>
      <c r="O51" s="233"/>
      <c r="P51" s="233"/>
      <c r="Q51" s="382"/>
      <c r="R51" s="233"/>
      <c r="S51" s="233"/>
      <c r="T51" s="233"/>
      <c r="U51" s="233"/>
      <c r="V51" s="233"/>
      <c r="W51" s="233"/>
      <c r="X51" s="233"/>
      <c r="Y51" s="233"/>
      <c r="Z51" s="233"/>
      <c r="AA51" s="233"/>
      <c r="AB51" s="233"/>
      <c r="AC51" s="233"/>
      <c r="AD51" s="233"/>
      <c r="AE51" s="233"/>
      <c r="AF51" s="233"/>
      <c r="AG51" s="233"/>
      <c r="AH51" s="233"/>
      <c r="AI51" s="233"/>
      <c r="AJ51" s="233"/>
      <c r="AK51" s="233"/>
      <c r="AL51" s="233"/>
      <c r="AM51" s="233"/>
      <c r="AN51" s="233"/>
    </row>
    <row r="52" spans="6:40" ht="19.5" customHeight="1" x14ac:dyDescent="0.45">
      <c r="F52" s="296"/>
      <c r="G52" s="296"/>
      <c r="H52" s="233"/>
      <c r="I52" s="233"/>
      <c r="J52" s="233"/>
      <c r="K52" s="233"/>
      <c r="L52" s="296"/>
      <c r="M52" s="233"/>
      <c r="N52" s="233"/>
      <c r="O52" s="233"/>
      <c r="P52" s="233"/>
      <c r="Q52" s="296"/>
      <c r="R52" s="233"/>
      <c r="S52" s="233"/>
      <c r="T52" s="233"/>
      <c r="U52" s="233"/>
      <c r="V52" s="233"/>
      <c r="W52" s="233"/>
      <c r="X52" s="233"/>
      <c r="Y52" s="233"/>
      <c r="Z52" s="233"/>
      <c r="AA52" s="233"/>
      <c r="AB52" s="233"/>
      <c r="AC52" s="233"/>
      <c r="AD52" s="233"/>
      <c r="AE52" s="233"/>
      <c r="AF52" s="233"/>
      <c r="AG52" s="233"/>
      <c r="AH52" s="233"/>
      <c r="AI52" s="233"/>
      <c r="AJ52" s="233"/>
      <c r="AK52" s="233"/>
      <c r="AL52" s="233"/>
      <c r="AM52" s="233"/>
      <c r="AN52" s="233"/>
    </row>
    <row r="53" spans="6:40" ht="19.5" customHeight="1" x14ac:dyDescent="0.45">
      <c r="F53" s="296"/>
      <c r="G53" s="296"/>
      <c r="H53" s="233"/>
      <c r="I53" s="233"/>
      <c r="J53" s="233"/>
      <c r="K53" s="233"/>
      <c r="L53" s="296"/>
      <c r="M53" s="233"/>
      <c r="N53" s="233"/>
      <c r="O53" s="233"/>
      <c r="P53" s="233"/>
      <c r="Q53" s="296"/>
      <c r="R53" s="233"/>
      <c r="S53" s="233"/>
      <c r="T53" s="233"/>
      <c r="U53" s="233"/>
      <c r="V53" s="233"/>
      <c r="W53" s="233"/>
      <c r="X53" s="233"/>
      <c r="Y53" s="233"/>
      <c r="Z53" s="233"/>
      <c r="AA53" s="233"/>
      <c r="AB53" s="233"/>
      <c r="AC53" s="233"/>
      <c r="AD53" s="233"/>
      <c r="AE53" s="233"/>
      <c r="AF53" s="233"/>
      <c r="AG53" s="233"/>
      <c r="AH53" s="233"/>
      <c r="AI53" s="233"/>
      <c r="AJ53" s="233"/>
      <c r="AK53" s="233"/>
      <c r="AL53" s="233"/>
      <c r="AM53" s="233"/>
      <c r="AN53" s="233"/>
    </row>
    <row r="54" spans="6:40" ht="19.5" customHeight="1" x14ac:dyDescent="0.45">
      <c r="F54" s="296"/>
      <c r="G54" s="296"/>
      <c r="H54" s="233"/>
      <c r="I54" s="233"/>
      <c r="J54" s="233"/>
      <c r="K54" s="233"/>
      <c r="L54" s="296"/>
      <c r="M54" s="233"/>
      <c r="N54" s="233"/>
      <c r="O54" s="233"/>
      <c r="P54" s="233"/>
      <c r="Q54" s="296"/>
      <c r="R54" s="233"/>
      <c r="S54" s="233"/>
      <c r="T54" s="233"/>
      <c r="U54" s="233"/>
      <c r="V54" s="233"/>
      <c r="W54" s="233"/>
      <c r="X54" s="233"/>
      <c r="Y54" s="233"/>
      <c r="Z54" s="233"/>
      <c r="AA54" s="233"/>
      <c r="AB54" s="233"/>
      <c r="AC54" s="233"/>
      <c r="AD54" s="233"/>
      <c r="AE54" s="233"/>
      <c r="AF54" s="233"/>
      <c r="AG54" s="233"/>
      <c r="AH54" s="233"/>
      <c r="AI54" s="233"/>
      <c r="AJ54" s="233"/>
      <c r="AK54" s="233"/>
      <c r="AL54" s="233"/>
      <c r="AM54" s="233"/>
      <c r="AN54" s="233"/>
    </row>
    <row r="55" spans="6:40" ht="19.5" customHeight="1" x14ac:dyDescent="0.45">
      <c r="F55" s="296"/>
      <c r="G55" s="296"/>
      <c r="H55" s="233"/>
      <c r="I55" s="233"/>
      <c r="J55" s="233"/>
      <c r="K55" s="233"/>
      <c r="L55" s="233"/>
      <c r="M55" s="233"/>
      <c r="N55" s="233"/>
      <c r="O55" s="233"/>
      <c r="P55" s="233"/>
      <c r="Q55" s="233"/>
      <c r="R55" s="233"/>
      <c r="S55" s="233"/>
      <c r="T55" s="233"/>
      <c r="U55" s="233"/>
      <c r="V55" s="233"/>
      <c r="W55" s="233"/>
      <c r="X55" s="233"/>
      <c r="Y55" s="233"/>
      <c r="Z55" s="233"/>
      <c r="AA55" s="233"/>
      <c r="AB55" s="233"/>
      <c r="AC55" s="233"/>
      <c r="AD55" s="233"/>
      <c r="AE55" s="233"/>
      <c r="AF55" s="233"/>
      <c r="AG55" s="233"/>
      <c r="AH55" s="233"/>
      <c r="AI55" s="233"/>
      <c r="AJ55" s="233"/>
      <c r="AK55" s="233"/>
      <c r="AL55" s="233"/>
      <c r="AM55" s="233"/>
      <c r="AN55" s="233"/>
    </row>
    <row r="56" spans="6:40" ht="19.5" customHeight="1" x14ac:dyDescent="0.7">
      <c r="H56" s="230"/>
      <c r="I56" s="230"/>
      <c r="J56" s="230"/>
      <c r="K56" s="230"/>
      <c r="L56" s="230"/>
      <c r="M56" s="230"/>
      <c r="N56" s="230"/>
      <c r="O56" s="230"/>
      <c r="P56" s="230"/>
      <c r="Q56" s="230"/>
      <c r="R56" s="230"/>
      <c r="S56" s="230"/>
      <c r="T56" s="230"/>
      <c r="U56" s="230"/>
      <c r="V56" s="230"/>
      <c r="W56" s="230"/>
      <c r="X56" s="230"/>
      <c r="Y56" s="230"/>
      <c r="Z56" s="230"/>
      <c r="AA56" s="230"/>
      <c r="AB56" s="230"/>
      <c r="AC56" s="230"/>
      <c r="AD56" s="230"/>
      <c r="AE56" s="230"/>
      <c r="AF56" s="230"/>
      <c r="AG56" s="230"/>
      <c r="AH56" s="230"/>
      <c r="AI56" s="230"/>
      <c r="AJ56" s="230"/>
      <c r="AK56" s="230"/>
      <c r="AL56" s="230"/>
      <c r="AM56" s="230"/>
      <c r="AN56" s="230"/>
    </row>
    <row r="57" spans="6:40" ht="19.5" customHeight="1" x14ac:dyDescent="0.45">
      <c r="F57" s="296"/>
      <c r="G57" s="296"/>
      <c r="H57" s="233"/>
      <c r="I57" s="233"/>
      <c r="J57" s="233"/>
      <c r="K57" s="233"/>
      <c r="L57" s="233"/>
      <c r="M57" s="233"/>
      <c r="N57" s="233"/>
      <c r="O57" s="233"/>
      <c r="P57" s="233"/>
      <c r="Q57" s="233"/>
      <c r="R57" s="233"/>
      <c r="S57" s="233"/>
      <c r="T57" s="233"/>
      <c r="U57" s="233"/>
      <c r="V57" s="233"/>
      <c r="W57" s="233"/>
      <c r="X57" s="233"/>
      <c r="Y57" s="233"/>
      <c r="Z57" s="233"/>
      <c r="AA57" s="233"/>
      <c r="AB57" s="233"/>
      <c r="AC57" s="233"/>
      <c r="AD57" s="233"/>
      <c r="AE57" s="233"/>
      <c r="AF57" s="233"/>
      <c r="AG57" s="233"/>
      <c r="AH57" s="233"/>
      <c r="AI57" s="233"/>
      <c r="AJ57" s="233"/>
      <c r="AK57" s="233"/>
      <c r="AL57" s="233"/>
      <c r="AM57" s="233"/>
      <c r="AN57" s="233"/>
    </row>
    <row r="58" spans="6:40" ht="19.5" customHeight="1" x14ac:dyDescent="0.45">
      <c r="F58" s="296"/>
      <c r="G58" s="296"/>
      <c r="H58" s="233"/>
      <c r="I58" s="233"/>
      <c r="J58" s="233"/>
      <c r="K58" s="233"/>
      <c r="L58" s="233"/>
      <c r="M58" s="233"/>
      <c r="N58" s="233"/>
      <c r="O58" s="233"/>
      <c r="P58" s="233"/>
      <c r="Q58" s="233"/>
      <c r="R58" s="233"/>
      <c r="S58" s="233"/>
      <c r="T58" s="233"/>
      <c r="U58" s="233"/>
      <c r="V58" s="233"/>
      <c r="W58" s="233"/>
      <c r="X58" s="233"/>
      <c r="Y58" s="233"/>
      <c r="Z58" s="233"/>
      <c r="AA58" s="233"/>
      <c r="AB58" s="233"/>
      <c r="AC58" s="233"/>
      <c r="AD58" s="233"/>
      <c r="AE58" s="233"/>
      <c r="AF58" s="233"/>
      <c r="AG58" s="233"/>
      <c r="AH58" s="233"/>
      <c r="AI58" s="233"/>
      <c r="AJ58" s="233"/>
      <c r="AK58" s="233"/>
      <c r="AL58" s="233"/>
      <c r="AM58" s="233"/>
      <c r="AN58" s="233"/>
    </row>
    <row r="59" spans="6:40" ht="19.5" customHeight="1" x14ac:dyDescent="0.45">
      <c r="F59" s="296"/>
      <c r="G59" s="296"/>
      <c r="H59" s="233"/>
      <c r="I59" s="233"/>
      <c r="J59" s="233"/>
      <c r="K59" s="233"/>
      <c r="L59" s="233"/>
      <c r="M59" s="233"/>
      <c r="N59" s="233"/>
      <c r="O59" s="233"/>
      <c r="P59" s="233"/>
      <c r="Q59" s="233"/>
      <c r="R59" s="233"/>
      <c r="S59" s="233"/>
      <c r="T59" s="233"/>
      <c r="U59" s="233"/>
      <c r="V59" s="233"/>
      <c r="W59" s="233"/>
      <c r="X59" s="233"/>
      <c r="Y59" s="233"/>
      <c r="Z59" s="233"/>
      <c r="AA59" s="233"/>
      <c r="AB59" s="233"/>
      <c r="AC59" s="233"/>
      <c r="AD59" s="233"/>
      <c r="AE59" s="233"/>
      <c r="AF59" s="233"/>
      <c r="AG59" s="233"/>
      <c r="AH59" s="233"/>
      <c r="AI59" s="233"/>
      <c r="AJ59" s="233"/>
      <c r="AK59" s="233"/>
      <c r="AL59" s="233"/>
      <c r="AM59" s="233"/>
      <c r="AN59" s="233"/>
    </row>
    <row r="60" spans="6:40" ht="19.5" customHeight="1" x14ac:dyDescent="0.45">
      <c r="F60" s="296"/>
      <c r="G60" s="296"/>
      <c r="H60" s="233"/>
      <c r="I60" s="233"/>
      <c r="J60" s="233"/>
      <c r="K60" s="233"/>
      <c r="L60" s="233"/>
      <c r="M60" s="233"/>
      <c r="N60" s="233"/>
      <c r="O60" s="233"/>
      <c r="P60" s="233"/>
      <c r="Q60" s="233"/>
      <c r="R60" s="233"/>
      <c r="S60" s="233"/>
      <c r="T60" s="233"/>
      <c r="U60" s="233"/>
      <c r="V60" s="233"/>
      <c r="W60" s="233"/>
      <c r="X60" s="233"/>
      <c r="Y60" s="233"/>
      <c r="Z60" s="233"/>
      <c r="AA60" s="233"/>
      <c r="AB60" s="233"/>
      <c r="AC60" s="233"/>
      <c r="AD60" s="233"/>
      <c r="AE60" s="233"/>
      <c r="AF60" s="233"/>
      <c r="AG60" s="233"/>
      <c r="AH60" s="233"/>
      <c r="AI60" s="233"/>
      <c r="AJ60" s="233"/>
      <c r="AK60" s="233"/>
      <c r="AL60" s="233"/>
      <c r="AM60" s="233"/>
      <c r="AN60" s="233"/>
    </row>
    <row r="61" spans="6:40" ht="19.5" customHeight="1" x14ac:dyDescent="0.45">
      <c r="F61" s="296"/>
      <c r="I61" s="382" t="b">
        <v>0</v>
      </c>
      <c r="M61" s="382" t="b">
        <v>0</v>
      </c>
      <c r="Q61" s="382" t="b">
        <v>0</v>
      </c>
      <c r="V61" s="233"/>
      <c r="W61" s="233"/>
      <c r="X61" s="233"/>
      <c r="Y61" s="233"/>
      <c r="Z61" s="233"/>
      <c r="AA61" s="233"/>
      <c r="AB61" s="233"/>
      <c r="AC61" s="233"/>
      <c r="AD61" s="233"/>
      <c r="AE61" s="233"/>
      <c r="AF61" s="233"/>
      <c r="AG61" s="233"/>
      <c r="AH61" s="233"/>
      <c r="AI61" s="233"/>
      <c r="AJ61" s="233"/>
      <c r="AK61" s="233"/>
      <c r="AL61" s="233"/>
      <c r="AM61" s="233"/>
      <c r="AN61" s="233"/>
    </row>
    <row r="62" spans="6:40" ht="19.5" customHeight="1" x14ac:dyDescent="0.45">
      <c r="F62" s="296"/>
      <c r="I62" s="382"/>
      <c r="M62" s="382"/>
      <c r="Q62" s="382"/>
      <c r="V62" s="233"/>
      <c r="W62" s="233"/>
      <c r="X62" s="233"/>
      <c r="Y62" s="233"/>
      <c r="Z62" s="233"/>
      <c r="AA62" s="233"/>
      <c r="AB62" s="233"/>
      <c r="AC62" s="233"/>
      <c r="AD62" s="233"/>
      <c r="AE62" s="233"/>
      <c r="AF62" s="233"/>
      <c r="AG62" s="233"/>
      <c r="AH62" s="233"/>
      <c r="AI62" s="233"/>
      <c r="AJ62" s="233"/>
      <c r="AK62" s="233"/>
      <c r="AL62" s="233"/>
      <c r="AM62" s="233"/>
      <c r="AN62" s="233"/>
    </row>
    <row r="63" spans="6:40" ht="19.5" customHeight="1" x14ac:dyDescent="0.7">
      <c r="G63" s="296"/>
      <c r="H63" s="233"/>
      <c r="I63" s="233"/>
      <c r="J63" s="233"/>
      <c r="K63" s="233"/>
      <c r="L63" s="296"/>
      <c r="M63" s="233"/>
      <c r="N63" s="233"/>
      <c r="O63" s="233"/>
      <c r="P63" s="233"/>
      <c r="Q63" s="296"/>
      <c r="R63" s="233"/>
      <c r="S63" s="233"/>
      <c r="T63" s="233"/>
      <c r="U63" s="233"/>
      <c r="V63" s="230"/>
      <c r="W63" s="230"/>
      <c r="X63" s="230"/>
      <c r="Y63" s="230"/>
      <c r="Z63" s="230"/>
      <c r="AA63" s="230"/>
      <c r="AB63" s="230"/>
      <c r="AC63" s="230"/>
      <c r="AD63" s="230"/>
      <c r="AE63" s="230"/>
      <c r="AF63" s="230"/>
      <c r="AG63" s="230"/>
      <c r="AH63" s="230"/>
      <c r="AI63" s="230"/>
      <c r="AJ63" s="230"/>
      <c r="AK63" s="230"/>
      <c r="AL63" s="230"/>
      <c r="AM63" s="230"/>
      <c r="AN63" s="230"/>
    </row>
    <row r="64" spans="6:40" ht="19.5" customHeight="1" x14ac:dyDescent="0.45">
      <c r="F64" s="296"/>
      <c r="G64" s="296"/>
      <c r="H64" s="233"/>
      <c r="I64" s="233"/>
      <c r="J64" s="233"/>
      <c r="K64" s="233"/>
      <c r="L64" s="296"/>
      <c r="M64" s="233"/>
      <c r="N64" s="233"/>
      <c r="O64" s="233"/>
      <c r="P64" s="233"/>
      <c r="Q64" s="296"/>
      <c r="R64" s="233"/>
      <c r="S64" s="233"/>
      <c r="T64" s="233"/>
      <c r="U64" s="233"/>
    </row>
    <row r="65" spans="6:117" ht="19.5" customHeight="1" x14ac:dyDescent="0.45">
      <c r="F65" s="296"/>
      <c r="G65" s="296"/>
      <c r="H65" s="233"/>
      <c r="I65" s="233"/>
      <c r="J65" s="233"/>
      <c r="K65" s="233"/>
      <c r="L65" s="381"/>
      <c r="M65" s="233"/>
      <c r="N65" s="233"/>
      <c r="O65" s="233"/>
      <c r="P65" s="233"/>
      <c r="Q65" s="296"/>
      <c r="R65" s="233"/>
      <c r="S65" s="233"/>
      <c r="T65" s="233"/>
      <c r="U65" s="233"/>
    </row>
    <row r="66" spans="6:117" ht="19.5" customHeight="1" x14ac:dyDescent="0.45">
      <c r="F66" s="296"/>
      <c r="G66" s="296"/>
      <c r="H66" s="233"/>
      <c r="I66" s="233"/>
      <c r="J66" s="233"/>
      <c r="K66" s="233"/>
      <c r="L66" s="381"/>
      <c r="M66" s="233"/>
      <c r="N66" s="233"/>
      <c r="O66" s="233"/>
      <c r="P66" s="233"/>
      <c r="Q66" s="296"/>
      <c r="R66" s="233"/>
      <c r="S66" s="233"/>
      <c r="T66" s="233"/>
      <c r="U66" s="233"/>
    </row>
    <row r="67" spans="6:117" ht="19.5" customHeight="1" x14ac:dyDescent="0.45">
      <c r="F67" s="296"/>
      <c r="G67" s="296"/>
      <c r="H67" s="233"/>
      <c r="I67" s="233"/>
      <c r="J67" s="233"/>
      <c r="K67" s="233"/>
      <c r="L67" s="296"/>
      <c r="M67" s="233"/>
      <c r="N67" s="233"/>
      <c r="O67" s="233"/>
      <c r="P67" s="233"/>
      <c r="Q67" s="296"/>
      <c r="R67" s="233"/>
      <c r="S67" s="233"/>
      <c r="T67" s="233"/>
      <c r="U67" s="233"/>
    </row>
    <row r="68" spans="6:117" ht="19.5" customHeight="1" x14ac:dyDescent="0.45">
      <c r="F68" s="296"/>
      <c r="G68" s="296"/>
      <c r="H68" s="233"/>
      <c r="I68" s="233"/>
      <c r="J68" s="233"/>
      <c r="K68" s="233"/>
      <c r="L68" s="296"/>
      <c r="M68" s="233"/>
      <c r="N68" s="233"/>
      <c r="O68" s="233"/>
      <c r="P68" s="233"/>
      <c r="Q68" s="296"/>
      <c r="R68" s="233"/>
      <c r="S68" s="233"/>
      <c r="T68" s="233"/>
      <c r="U68" s="233"/>
    </row>
    <row r="69" spans="6:117" ht="19.5" customHeight="1" x14ac:dyDescent="0.7">
      <c r="F69" s="296"/>
      <c r="H69" s="230"/>
      <c r="I69" s="382" t="b">
        <v>0</v>
      </c>
      <c r="J69" s="230"/>
      <c r="K69" s="230"/>
      <c r="M69" s="382" t="b">
        <v>0</v>
      </c>
      <c r="N69" s="230"/>
      <c r="O69" s="230"/>
      <c r="P69" s="230"/>
      <c r="Q69" s="382" t="b">
        <v>0</v>
      </c>
      <c r="R69" s="230"/>
      <c r="S69" s="230"/>
      <c r="T69" s="230"/>
      <c r="U69" s="230"/>
    </row>
    <row r="70" spans="6:117" ht="19.5" customHeight="1" x14ac:dyDescent="0.45">
      <c r="F70" s="296"/>
      <c r="G70" s="296"/>
      <c r="H70" s="233"/>
      <c r="I70" s="382"/>
      <c r="J70" s="233"/>
      <c r="K70" s="233"/>
      <c r="L70" s="296"/>
      <c r="M70" s="382"/>
      <c r="N70" s="233"/>
      <c r="O70" s="233"/>
      <c r="P70" s="233"/>
      <c r="Q70" s="382"/>
      <c r="R70" s="233"/>
      <c r="S70" s="233"/>
      <c r="T70" s="233"/>
      <c r="U70" s="233"/>
    </row>
    <row r="71" spans="6:117" ht="19.5" customHeight="1" x14ac:dyDescent="0.45">
      <c r="F71" s="229"/>
      <c r="G71" s="296"/>
      <c r="H71" s="233"/>
      <c r="I71" s="233"/>
      <c r="J71" s="233"/>
      <c r="K71" s="233"/>
      <c r="L71" s="296"/>
      <c r="M71" s="233"/>
      <c r="N71" s="233"/>
      <c r="O71" s="233"/>
      <c r="P71" s="233"/>
      <c r="Q71" s="296"/>
      <c r="R71" s="233"/>
      <c r="S71" s="233"/>
      <c r="T71" s="233"/>
      <c r="U71" s="233"/>
    </row>
    <row r="72" spans="6:117" ht="19.5" customHeight="1" x14ac:dyDescent="0.45">
      <c r="G72" s="296"/>
      <c r="H72" s="233"/>
      <c r="I72" s="233"/>
      <c r="J72" s="233"/>
      <c r="K72" s="233"/>
      <c r="L72" s="296"/>
      <c r="M72" s="233"/>
      <c r="N72" s="233"/>
      <c r="O72" s="233"/>
      <c r="P72" s="233"/>
      <c r="Q72" s="296"/>
      <c r="R72" s="233"/>
      <c r="S72" s="233"/>
      <c r="T72" s="233"/>
      <c r="U72" s="233"/>
    </row>
    <row r="73" spans="6:117" ht="19.5" customHeight="1" x14ac:dyDescent="0.45">
      <c r="G73" s="296"/>
      <c r="H73" s="233"/>
      <c r="I73" s="233"/>
      <c r="J73" s="233"/>
      <c r="K73" s="233"/>
      <c r="L73" s="296"/>
      <c r="M73" s="233"/>
      <c r="N73" s="233"/>
      <c r="O73" s="233"/>
      <c r="P73" s="233"/>
      <c r="Q73" s="296"/>
      <c r="R73" s="233"/>
      <c r="S73" s="233"/>
      <c r="T73" s="233"/>
      <c r="U73" s="233"/>
      <c r="CP73" s="232"/>
      <c r="CQ73" s="233"/>
      <c r="CR73" s="233"/>
      <c r="CS73" s="233"/>
      <c r="CT73" s="233"/>
      <c r="CU73" s="233"/>
      <c r="CV73" s="233"/>
      <c r="CW73" s="233"/>
      <c r="CX73" s="233"/>
      <c r="CY73" s="233"/>
      <c r="CZ73" s="233"/>
      <c r="DA73" s="233"/>
      <c r="DB73" s="233"/>
      <c r="DC73" s="233"/>
      <c r="DD73" s="233"/>
      <c r="DE73" s="233"/>
      <c r="DF73" s="233"/>
      <c r="DG73" s="233"/>
      <c r="DH73" s="233"/>
      <c r="DI73" s="233"/>
      <c r="DJ73" s="233"/>
      <c r="DK73" s="233"/>
      <c r="DL73" s="233"/>
      <c r="DM73" s="233"/>
    </row>
    <row r="74" spans="6:117" ht="19.5" customHeight="1" x14ac:dyDescent="0.45">
      <c r="G74" s="296"/>
      <c r="H74" s="233"/>
      <c r="I74" s="233"/>
      <c r="J74" s="233"/>
      <c r="K74" s="233"/>
      <c r="L74" s="296"/>
      <c r="M74" s="233"/>
      <c r="N74" s="233"/>
      <c r="O74" s="233"/>
      <c r="P74" s="233"/>
      <c r="Q74" s="296"/>
      <c r="R74" s="233"/>
      <c r="S74" s="233"/>
      <c r="T74" s="233"/>
      <c r="U74" s="233"/>
      <c r="CP74" s="233"/>
      <c r="CQ74" s="233"/>
      <c r="CR74" s="233"/>
      <c r="CS74" s="233"/>
      <c r="CT74" s="233"/>
      <c r="CU74" s="233"/>
      <c r="CV74" s="233"/>
      <c r="CW74" s="233"/>
      <c r="CX74" s="233"/>
      <c r="CY74" s="233"/>
      <c r="CZ74" s="233"/>
      <c r="DA74" s="233"/>
      <c r="DB74" s="233"/>
      <c r="DC74" s="233"/>
      <c r="DD74" s="233"/>
      <c r="DE74" s="233"/>
      <c r="DF74" s="233"/>
      <c r="DG74" s="233"/>
      <c r="DH74" s="233"/>
      <c r="DI74" s="233"/>
      <c r="DJ74" s="233"/>
      <c r="DK74" s="233"/>
      <c r="DL74" s="233"/>
      <c r="DM74" s="233"/>
    </row>
    <row r="75" spans="6:117" ht="19.5" customHeight="1" x14ac:dyDescent="0.45">
      <c r="G75" s="296"/>
      <c r="H75" s="233"/>
      <c r="I75" s="233"/>
      <c r="J75" s="233"/>
      <c r="K75" s="233"/>
      <c r="L75" s="296"/>
      <c r="M75" s="233"/>
      <c r="N75" s="233"/>
      <c r="O75" s="233"/>
      <c r="P75" s="233"/>
      <c r="Q75" s="296"/>
      <c r="R75" s="233"/>
      <c r="S75" s="233"/>
      <c r="T75" s="233"/>
      <c r="U75" s="233"/>
      <c r="CP75" s="233"/>
      <c r="CQ75" s="233"/>
      <c r="CR75" s="233"/>
      <c r="CS75" s="233"/>
      <c r="CT75" s="233"/>
      <c r="CU75" s="233"/>
      <c r="CV75" s="233"/>
      <c r="CW75" s="233"/>
      <c r="CX75" s="233"/>
      <c r="CY75" s="233"/>
      <c r="CZ75" s="233"/>
      <c r="DA75" s="233"/>
      <c r="DB75" s="233"/>
      <c r="DC75" s="233"/>
      <c r="DD75" s="233"/>
      <c r="DE75" s="233"/>
      <c r="DF75" s="233"/>
      <c r="DG75" s="233"/>
      <c r="DH75" s="233"/>
      <c r="DI75" s="233"/>
      <c r="DJ75" s="233"/>
      <c r="DK75" s="233"/>
      <c r="DL75" s="233"/>
      <c r="DM75" s="233"/>
    </row>
    <row r="76" spans="6:117" ht="19.5" customHeight="1" x14ac:dyDescent="0.7">
      <c r="G76" s="296"/>
      <c r="H76" s="233"/>
      <c r="I76" s="323"/>
      <c r="J76" s="233"/>
      <c r="K76" s="233"/>
      <c r="L76" s="296"/>
      <c r="M76" s="323"/>
      <c r="N76" s="233"/>
      <c r="O76" s="233"/>
      <c r="P76" s="233"/>
      <c r="Q76" s="323"/>
      <c r="R76" s="233"/>
      <c r="S76" s="230"/>
      <c r="T76" s="230"/>
      <c r="U76" s="230"/>
      <c r="CP76" s="233"/>
      <c r="CQ76" s="233"/>
      <c r="CR76" s="233"/>
      <c r="CS76" s="233"/>
      <c r="CT76" s="233"/>
      <c r="CU76" s="233"/>
      <c r="CV76" s="233"/>
      <c r="CW76" s="233"/>
      <c r="CX76" s="233"/>
      <c r="CY76" s="233"/>
      <c r="CZ76" s="233"/>
      <c r="DA76" s="233"/>
      <c r="DB76" s="233"/>
      <c r="DC76" s="233"/>
      <c r="DD76" s="233"/>
      <c r="DE76" s="233"/>
      <c r="DF76" s="233"/>
      <c r="DG76" s="233"/>
      <c r="DH76" s="233"/>
      <c r="DI76" s="233"/>
      <c r="DJ76" s="233"/>
      <c r="DK76" s="233"/>
      <c r="DL76" s="233"/>
      <c r="DM76" s="233"/>
    </row>
    <row r="77" spans="6:117" ht="19.5" customHeight="1" x14ac:dyDescent="0.45">
      <c r="I77" s="382" t="b">
        <v>0</v>
      </c>
      <c r="M77" s="382" t="b">
        <v>0</v>
      </c>
      <c r="Q77" s="382" t="b">
        <v>0</v>
      </c>
      <c r="S77" s="233"/>
      <c r="T77" s="233"/>
      <c r="U77" s="233"/>
      <c r="CP77" s="233"/>
      <c r="CQ77" s="233"/>
      <c r="CR77" s="233"/>
      <c r="CS77" s="233"/>
      <c r="CT77" s="233"/>
      <c r="CU77" s="233"/>
      <c r="CV77" s="233"/>
      <c r="CW77" s="233"/>
      <c r="CX77" s="233"/>
      <c r="CY77" s="233"/>
      <c r="CZ77" s="233"/>
      <c r="DA77" s="233"/>
      <c r="DB77" s="233"/>
      <c r="DC77" s="233"/>
      <c r="DD77" s="233"/>
      <c r="DE77" s="233"/>
      <c r="DF77" s="233"/>
      <c r="DG77" s="233"/>
      <c r="DH77" s="233"/>
      <c r="DI77" s="233"/>
      <c r="DJ77" s="233"/>
      <c r="DK77" s="233"/>
      <c r="DL77" s="233"/>
      <c r="DM77" s="233"/>
    </row>
    <row r="78" spans="6:117" ht="19.5" customHeight="1" x14ac:dyDescent="0.45">
      <c r="G78" s="296"/>
      <c r="H78" s="233"/>
      <c r="I78" s="382"/>
      <c r="J78" s="233"/>
      <c r="K78" s="233"/>
      <c r="L78" s="296"/>
      <c r="M78" s="382"/>
      <c r="N78" s="233"/>
      <c r="O78" s="233"/>
      <c r="P78" s="233"/>
      <c r="Q78" s="382"/>
      <c r="R78" s="233"/>
      <c r="S78" s="233"/>
      <c r="T78" s="233"/>
      <c r="U78" s="233"/>
      <c r="CP78" s="233"/>
      <c r="CQ78" s="233"/>
      <c r="CR78" s="233"/>
      <c r="CS78" s="233"/>
      <c r="CT78" s="233"/>
      <c r="CU78" s="233"/>
      <c r="CV78" s="233"/>
      <c r="CW78" s="233"/>
      <c r="CX78" s="233"/>
      <c r="CY78" s="233"/>
      <c r="CZ78" s="233"/>
      <c r="DA78" s="233"/>
      <c r="DB78" s="233"/>
      <c r="DC78" s="233"/>
      <c r="DD78" s="233"/>
      <c r="DE78" s="233"/>
      <c r="DF78" s="233"/>
      <c r="DG78" s="233"/>
      <c r="DH78" s="233"/>
      <c r="DI78" s="233"/>
      <c r="DJ78" s="233"/>
      <c r="DK78" s="233"/>
      <c r="DL78" s="233"/>
      <c r="DM78" s="233"/>
    </row>
    <row r="79" spans="6:117" ht="19.5" customHeight="1" x14ac:dyDescent="0.45">
      <c r="G79" s="296"/>
      <c r="H79" s="233"/>
      <c r="I79" s="233"/>
      <c r="J79" s="233"/>
      <c r="K79" s="233"/>
      <c r="L79" s="296"/>
      <c r="M79" s="233"/>
      <c r="N79" s="233"/>
      <c r="O79" s="233"/>
      <c r="P79" s="233"/>
      <c r="Q79" s="296"/>
      <c r="R79" s="233"/>
      <c r="S79" s="233"/>
      <c r="T79" s="233"/>
      <c r="U79" s="233"/>
      <c r="AB79" s="383"/>
      <c r="AC79" s="383"/>
      <c r="AD79" s="383"/>
      <c r="AE79" s="383"/>
      <c r="AF79" s="383"/>
      <c r="AG79" s="383"/>
      <c r="AH79" s="383"/>
      <c r="AI79" s="383"/>
      <c r="AJ79" s="383"/>
      <c r="AK79" s="383"/>
      <c r="AL79" s="383"/>
      <c r="AM79" s="383"/>
      <c r="CP79" s="233"/>
      <c r="CQ79" s="233"/>
      <c r="CR79" s="233"/>
      <c r="CS79" s="233"/>
      <c r="CT79" s="233"/>
      <c r="CU79" s="233"/>
      <c r="CV79" s="233"/>
      <c r="CW79" s="233"/>
      <c r="CX79" s="233"/>
      <c r="CY79" s="233"/>
      <c r="CZ79" s="233"/>
      <c r="DA79" s="233"/>
      <c r="DB79" s="233"/>
      <c r="DC79" s="233"/>
      <c r="DD79" s="233"/>
      <c r="DE79" s="233"/>
      <c r="DF79" s="233"/>
      <c r="DG79" s="233"/>
      <c r="DH79" s="233"/>
      <c r="DI79" s="233"/>
      <c r="DJ79" s="233"/>
      <c r="DK79" s="233"/>
      <c r="DL79" s="233"/>
      <c r="DM79" s="233"/>
    </row>
    <row r="80" spans="6:117" ht="19.5" customHeight="1" x14ac:dyDescent="0.45">
      <c r="G80" s="296"/>
      <c r="H80" s="233"/>
      <c r="I80" s="233"/>
      <c r="J80" s="233"/>
      <c r="K80" s="233"/>
      <c r="L80" s="296"/>
      <c r="M80" s="233"/>
      <c r="N80" s="233"/>
      <c r="O80" s="233"/>
      <c r="P80" s="233"/>
      <c r="Q80" s="296"/>
      <c r="R80" s="233"/>
      <c r="S80" s="233"/>
      <c r="T80" s="233"/>
      <c r="U80" s="233"/>
      <c r="AB80" s="184"/>
      <c r="AC80" s="184"/>
      <c r="AD80" s="184"/>
      <c r="AE80" s="184"/>
      <c r="AF80" s="184"/>
      <c r="AG80" s="184"/>
      <c r="AH80" s="184"/>
      <c r="AI80" s="184"/>
      <c r="AJ80" s="184"/>
      <c r="AK80" s="184"/>
      <c r="AL80" s="184"/>
      <c r="AM80" s="184"/>
    </row>
    <row r="81" spans="7:21" ht="19.5" customHeight="1" x14ac:dyDescent="0.45">
      <c r="G81" s="296"/>
      <c r="H81" s="233"/>
      <c r="I81" s="233"/>
      <c r="J81" s="233"/>
      <c r="K81" s="233"/>
      <c r="L81" s="296"/>
      <c r="M81" s="233"/>
      <c r="N81" s="233"/>
      <c r="O81" s="233"/>
      <c r="P81" s="233"/>
      <c r="Q81" s="296"/>
      <c r="R81" s="233"/>
      <c r="S81" s="233"/>
      <c r="T81" s="233"/>
      <c r="U81" s="233"/>
    </row>
    <row r="82" spans="7:21" ht="19.5" customHeight="1" x14ac:dyDescent="0.45">
      <c r="G82" s="296"/>
      <c r="H82" s="233"/>
      <c r="I82" s="233"/>
      <c r="J82" s="233"/>
      <c r="K82" s="233"/>
      <c r="L82" s="233"/>
      <c r="M82" s="233"/>
      <c r="N82" s="233"/>
      <c r="O82" s="233"/>
      <c r="P82" s="233"/>
      <c r="Q82" s="233"/>
      <c r="R82" s="233"/>
      <c r="S82" s="233"/>
      <c r="T82" s="233"/>
      <c r="U82" s="233"/>
    </row>
    <row r="83" spans="7:21" ht="19.5" customHeight="1" x14ac:dyDescent="0.7">
      <c r="H83" s="230"/>
      <c r="I83" s="230"/>
      <c r="J83" s="230"/>
      <c r="K83" s="230"/>
      <c r="L83" s="230"/>
      <c r="M83" s="230"/>
      <c r="N83" s="230"/>
      <c r="O83" s="230"/>
      <c r="P83" s="230"/>
      <c r="Q83" s="230"/>
      <c r="R83" s="230"/>
      <c r="S83" s="230"/>
      <c r="T83" s="230"/>
      <c r="U83" s="230"/>
    </row>
    <row r="84" spans="7:21" ht="19.5" customHeight="1" x14ac:dyDescent="0.45">
      <c r="G84" s="296"/>
      <c r="H84" s="233"/>
      <c r="I84" s="233"/>
      <c r="J84" s="233"/>
      <c r="K84" s="233"/>
      <c r="L84" s="233"/>
      <c r="M84" s="233"/>
      <c r="N84" s="233"/>
      <c r="O84" s="233"/>
      <c r="P84" s="233"/>
      <c r="Q84" s="233"/>
      <c r="R84" s="233"/>
      <c r="S84" s="233"/>
      <c r="T84" s="233"/>
      <c r="U84" s="233"/>
    </row>
    <row r="138" spans="2:46" s="225" customFormat="1" ht="72" x14ac:dyDescent="1.6">
      <c r="B138" s="239"/>
      <c r="C138" s="239"/>
      <c r="E138" s="226"/>
      <c r="F138" s="372">
        <f t="shared" ref="F138:AL138" si="2">F3</f>
        <v>2</v>
      </c>
      <c r="G138" s="372"/>
      <c r="H138" s="373" t="str">
        <f t="shared" si="2"/>
        <v>leerling 2</v>
      </c>
      <c r="I138" s="374"/>
      <c r="J138" s="374"/>
      <c r="K138" s="374"/>
      <c r="L138" s="374"/>
      <c r="M138" s="374"/>
      <c r="N138" s="374"/>
      <c r="O138" s="374"/>
      <c r="P138" s="374"/>
      <c r="Q138" s="374"/>
      <c r="R138" s="374"/>
      <c r="S138" s="374"/>
      <c r="T138" s="374"/>
      <c r="U138" s="374"/>
      <c r="V138" s="374"/>
      <c r="W138" s="374"/>
      <c r="X138" s="374"/>
      <c r="Y138" s="374"/>
      <c r="Z138" s="374"/>
      <c r="AA138" s="374"/>
      <c r="AB138" s="374"/>
      <c r="AC138" s="374"/>
      <c r="AD138" s="374"/>
      <c r="AE138" s="374"/>
      <c r="AF138" s="374"/>
      <c r="AG138" s="374"/>
      <c r="AH138" s="375"/>
      <c r="AI138" s="376" t="str">
        <f t="shared" si="2"/>
        <v xml:space="preserve">groep </v>
      </c>
      <c r="AJ138" s="377"/>
      <c r="AK138" s="377"/>
      <c r="AL138" s="378">
        <f t="shared" si="2"/>
        <v>4</v>
      </c>
      <c r="AM138" s="378"/>
      <c r="AN138" s="378"/>
      <c r="AO138" s="379"/>
      <c r="AQ138" s="236"/>
      <c r="AS138" s="235"/>
      <c r="AT138" s="235"/>
    </row>
  </sheetData>
  <sheetProtection sheet="1" objects="1" scenarios="1"/>
  <mergeCells count="37">
    <mergeCell ref="AB79:AD79"/>
    <mergeCell ref="AE79:AG79"/>
    <mergeCell ref="AH79:AJ79"/>
    <mergeCell ref="AK79:AM79"/>
    <mergeCell ref="F138:G138"/>
    <mergeCell ref="H138:AH138"/>
    <mergeCell ref="AI138:AK138"/>
    <mergeCell ref="AL138:AO138"/>
    <mergeCell ref="L65:L66"/>
    <mergeCell ref="I69:I70"/>
    <mergeCell ref="M69:M70"/>
    <mergeCell ref="Q69:Q70"/>
    <mergeCell ref="I77:I78"/>
    <mergeCell ref="M77:M78"/>
    <mergeCell ref="Q77:Q78"/>
    <mergeCell ref="I61:I62"/>
    <mergeCell ref="M61:M62"/>
    <mergeCell ref="Q61:Q62"/>
    <mergeCell ref="I34:I35"/>
    <mergeCell ref="M34:M35"/>
    <mergeCell ref="Q34:Q35"/>
    <mergeCell ref="L44:L45"/>
    <mergeCell ref="I50:I51"/>
    <mergeCell ref="L50:L51"/>
    <mergeCell ref="M50:M51"/>
    <mergeCell ref="Q50:Q51"/>
    <mergeCell ref="AK35:AM38"/>
    <mergeCell ref="L38:L39"/>
    <mergeCell ref="I42:I43"/>
    <mergeCell ref="M42:M43"/>
    <mergeCell ref="Q42:Q43"/>
    <mergeCell ref="F1:AO2"/>
    <mergeCell ref="F3:G3"/>
    <mergeCell ref="H3:AH3"/>
    <mergeCell ref="AI3:AK3"/>
    <mergeCell ref="AL3:AM3"/>
    <mergeCell ref="AN3:AO3"/>
  </mergeCells>
  <conditionalFormatting sqref="H36:J41">
    <cfRule type="expression" dxfId="1144" priority="21">
      <formula>$I$34=TRUE</formula>
    </cfRule>
  </conditionalFormatting>
  <conditionalFormatting sqref="H44:J49">
    <cfRule type="expression" dxfId="1143" priority="20">
      <formula>$I$42=TRUE</formula>
    </cfRule>
  </conditionalFormatting>
  <conditionalFormatting sqref="H52:J57">
    <cfRule type="expression" dxfId="1142" priority="19">
      <formula>$I$50=TRUE</formula>
    </cfRule>
  </conditionalFormatting>
  <conditionalFormatting sqref="H63:J68">
    <cfRule type="expression" dxfId="1141" priority="12">
      <formula>$I$61=TRUE</formula>
    </cfRule>
  </conditionalFormatting>
  <conditionalFormatting sqref="H71:J76">
    <cfRule type="expression" dxfId="1140" priority="11">
      <formula>$I$69=TRUE</formula>
    </cfRule>
  </conditionalFormatting>
  <conditionalFormatting sqref="H79:J84">
    <cfRule type="expression" dxfId="1139" priority="10">
      <formula>$I$77=TRUE</formula>
    </cfRule>
  </conditionalFormatting>
  <conditionalFormatting sqref="I77">
    <cfRule type="expression" dxfId="1138" priority="1">
      <formula>$M$42=TRUE</formula>
    </cfRule>
  </conditionalFormatting>
  <conditionalFormatting sqref="L36:N41">
    <cfRule type="expression" dxfId="1137" priority="18">
      <formula>$M$34=TRUE</formula>
    </cfRule>
  </conditionalFormatting>
  <conditionalFormatting sqref="L44:N49">
    <cfRule type="expression" dxfId="1136" priority="17">
      <formula>$M$42=TRUE</formula>
    </cfRule>
  </conditionalFormatting>
  <conditionalFormatting sqref="L52:N57">
    <cfRule type="expression" dxfId="1135" priority="16">
      <formula>$M$50=TRUE</formula>
    </cfRule>
  </conditionalFormatting>
  <conditionalFormatting sqref="L63:N68">
    <cfRule type="expression" dxfId="1134" priority="9">
      <formula>$M$61=TRUE</formula>
    </cfRule>
  </conditionalFormatting>
  <conditionalFormatting sqref="L71:N76">
    <cfRule type="expression" dxfId="1133" priority="8">
      <formula>$M$69=TRUE</formula>
    </cfRule>
  </conditionalFormatting>
  <conditionalFormatting sqref="L79:N84">
    <cfRule type="expression" dxfId="1132" priority="7">
      <formula>$M$77=TRUE</formula>
    </cfRule>
  </conditionalFormatting>
  <conditionalFormatting sqref="M77">
    <cfRule type="expression" dxfId="1131" priority="2">
      <formula>$M$42=TRUE</formula>
    </cfRule>
  </conditionalFormatting>
  <conditionalFormatting sqref="P36:R41">
    <cfRule type="expression" dxfId="1130" priority="15">
      <formula>$Q$34=TRUE</formula>
    </cfRule>
  </conditionalFormatting>
  <conditionalFormatting sqref="P44:R49">
    <cfRule type="expression" dxfId="1129" priority="14">
      <formula>$Q$42=TRUE</formula>
    </cfRule>
  </conditionalFormatting>
  <conditionalFormatting sqref="P52:R57">
    <cfRule type="expression" dxfId="1128" priority="13">
      <formula>$Q$50=TRUE</formula>
    </cfRule>
  </conditionalFormatting>
  <conditionalFormatting sqref="P63:R68">
    <cfRule type="expression" dxfId="1127" priority="6">
      <formula>$Q$61=TRUE</formula>
    </cfRule>
  </conditionalFormatting>
  <conditionalFormatting sqref="P71:R76">
    <cfRule type="expression" dxfId="1126" priority="5">
      <formula>$Q$69=TRUE</formula>
    </cfRule>
  </conditionalFormatting>
  <conditionalFormatting sqref="P79:R84">
    <cfRule type="expression" dxfId="1125" priority="4">
      <formula>$Q$77=TRUE</formula>
    </cfRule>
  </conditionalFormatting>
  <conditionalFormatting sqref="Q77">
    <cfRule type="expression" dxfId="1124" priority="3">
      <formula>$M$42=TRUE</formula>
    </cfRule>
  </conditionalFormatting>
  <pageMargins left="0.31496062992125984" right="0" top="7.874015748031496E-2" bottom="7.874015748031496E-2" header="0.19685039370078741" footer="0"/>
  <pageSetup paperSize="9" scale="30" orientation="portrait" r:id="rId1"/>
  <headerFooter alignWithMargins="0"/>
  <rowBreaks count="1" manualBreakCount="1">
    <brk id="136" min="5" max="40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2610B-3706-4D14-B5E5-147F6BC8407E}">
  <sheetPr codeName="Blad4">
    <tabColor rgb="FFCCCCFF"/>
  </sheetPr>
  <dimension ref="A1:BA75"/>
  <sheetViews>
    <sheetView showGridLines="0" showRowColHeaders="0" zoomScale="85" zoomScaleNormal="85" workbookViewId="0">
      <selection activeCell="C18" sqref="C18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RowHeight="13.2" x14ac:dyDescent="0.25"/>
  <cols>
    <col min="1" max="1" width="3.6640625" customWidth="1"/>
    <col min="2" max="2" width="20.6640625" customWidth="1"/>
    <col min="3" max="3" width="10.6640625" style="94" customWidth="1"/>
    <col min="4" max="4" width="10.6640625" style="4" customWidth="1"/>
    <col min="5" max="6" width="10.6640625" customWidth="1"/>
    <col min="7" max="13" width="10.6640625" style="4" customWidth="1"/>
    <col min="14" max="19" width="10.5546875" style="4" hidden="1" customWidth="1"/>
    <col min="20" max="36" width="9.33203125" style="4" hidden="1" customWidth="1"/>
    <col min="37" max="38" width="10.6640625" style="4" customWidth="1"/>
    <col min="39" max="40" width="11.33203125" style="4" hidden="1" customWidth="1"/>
    <col min="41" max="43" width="10.6640625" customWidth="1"/>
    <col min="44" max="44" width="9.33203125" style="4" hidden="1" customWidth="1"/>
    <col min="45" max="47" width="9.33203125" style="4" customWidth="1"/>
    <col min="48" max="48" width="10.6640625" style="4" customWidth="1"/>
    <col min="49" max="50" width="9.33203125" style="4" hidden="1" customWidth="1"/>
    <col min="51" max="51" width="10.6640625" style="4" customWidth="1"/>
    <col min="52" max="53" width="9.33203125" style="4" hidden="1" customWidth="1"/>
    <col min="54" max="54" width="9.5546875" customWidth="1"/>
  </cols>
  <sheetData>
    <row r="1" spans="1:53" ht="13.8" thickBot="1" x14ac:dyDescent="0.3"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</row>
    <row r="2" spans="1:53" ht="20.399999999999999" thickBot="1" x14ac:dyDescent="0.55000000000000004">
      <c r="A2" s="52"/>
      <c r="B2" s="54" t="s">
        <v>26</v>
      </c>
      <c r="C2" s="268"/>
      <c r="D2" s="53">
        <v>5</v>
      </c>
      <c r="E2" s="71" t="s">
        <v>208</v>
      </c>
      <c r="F2" s="13"/>
      <c r="G2" s="167"/>
      <c r="H2" s="167"/>
      <c r="J2" s="72" t="b">
        <f>IF($D$2=3,"ja",IF($D$2="3A","ja",IF($D$2="3B","ja",IF($D$2="3C","ja"))))</f>
        <v>0</v>
      </c>
      <c r="K2" s="72" t="str">
        <f>IF($D$2=5,"ja",IF($D$2="5A","ja",IF($D$2="5B","ja",IF($D$2="5C","ja"))))</f>
        <v>ja</v>
      </c>
      <c r="L2" s="72" t="b">
        <f>IF($D$2=4,"ja",IF($D$2="4A","ja",IF($D$2="4B","ja",IF($D$2="4C","ja"))))</f>
        <v>0</v>
      </c>
      <c r="M2" s="72" t="b">
        <f>IF($D$2=6,"ja",IF($D$2="6A","ja",IF($D$2="6B","ja",IF($D$2="6C","ja"))))</f>
        <v>0</v>
      </c>
      <c r="N2" s="72"/>
      <c r="O2" s="72"/>
      <c r="P2" s="72"/>
      <c r="Q2" s="72"/>
      <c r="R2" s="72"/>
      <c r="S2" s="70" t="b">
        <f>IF($D$2=8,"ja",IF($D$2="8A","ja",IF($D$2="8B","ja",IF($D$2="8C","ja"))))</f>
        <v>0</v>
      </c>
      <c r="T2" s="70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70"/>
      <c r="AM2" s="3"/>
      <c r="AN2" s="3"/>
    </row>
    <row r="3" spans="1:53" ht="20.399999999999999" thickBot="1" x14ac:dyDescent="0.55000000000000004">
      <c r="A3" s="52"/>
      <c r="B3" s="54" t="s">
        <v>27</v>
      </c>
      <c r="C3" s="268"/>
      <c r="D3" s="324">
        <v>46132</v>
      </c>
      <c r="E3" s="325"/>
      <c r="F3" s="13"/>
      <c r="G3" s="168"/>
      <c r="H3" s="168"/>
      <c r="I3" s="3"/>
      <c r="J3" s="72" t="b">
        <f>IF($D$2=7,"ja",IF($D$2="7A","ja",IF($D$2="7B","ja",IF($D$2="7C","ja"))))</f>
        <v>0</v>
      </c>
      <c r="K3" s="72"/>
      <c r="L3" s="72" t="b">
        <f>IF($D$2=8,"ja",IF($D$2="8A","ja",IF($D$2="8B","ja",IF($D$2="8C","ja"))))</f>
        <v>0</v>
      </c>
      <c r="M3" s="72"/>
      <c r="N3" s="72"/>
      <c r="O3" s="72"/>
      <c r="P3" s="72"/>
      <c r="Q3" s="72"/>
      <c r="R3" s="72"/>
      <c r="S3" s="70"/>
      <c r="T3" s="70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70"/>
      <c r="AM3" s="3"/>
      <c r="AN3" s="3"/>
    </row>
    <row r="4" spans="1:53" ht="19.8" x14ac:dyDescent="0.45">
      <c r="B4" s="1"/>
      <c r="C4" s="269"/>
      <c r="D4" s="51"/>
      <c r="E4" s="51"/>
      <c r="F4" s="1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70"/>
      <c r="AM4" s="3"/>
      <c r="AN4" s="3"/>
    </row>
    <row r="5" spans="1:53" s="94" customFormat="1" ht="20.100000000000001" customHeight="1" x14ac:dyDescent="0.25">
      <c r="B5" s="330" t="s">
        <v>28</v>
      </c>
      <c r="C5" s="331"/>
      <c r="D5" s="331"/>
      <c r="E5" s="331"/>
      <c r="F5" s="331"/>
      <c r="G5" s="331"/>
      <c r="H5" s="331"/>
      <c r="I5" s="331"/>
      <c r="J5" s="331"/>
      <c r="K5" s="331"/>
      <c r="L5" s="331"/>
      <c r="M5" s="331"/>
      <c r="N5" s="331"/>
      <c r="O5" s="331"/>
      <c r="P5" s="331"/>
      <c r="Q5" s="331"/>
      <c r="R5" s="331"/>
      <c r="S5" s="331"/>
      <c r="T5" s="331"/>
      <c r="U5" s="331"/>
      <c r="V5" s="331"/>
      <c r="W5" s="331"/>
      <c r="X5" s="331"/>
      <c r="Y5" s="331"/>
      <c r="Z5" s="331"/>
      <c r="AA5" s="331"/>
      <c r="AB5" s="331"/>
      <c r="AC5" s="331"/>
      <c r="AD5" s="331"/>
      <c r="AE5" s="331"/>
      <c r="AF5" s="331"/>
      <c r="AG5" s="331"/>
      <c r="AH5" s="331"/>
      <c r="AI5" s="331"/>
      <c r="AJ5" s="331"/>
      <c r="AK5" s="331"/>
      <c r="AL5" s="331"/>
      <c r="AM5" s="331"/>
      <c r="AN5" s="331"/>
      <c r="AO5" s="331"/>
      <c r="AP5" s="331"/>
      <c r="AQ5" s="331"/>
      <c r="AR5" s="331"/>
      <c r="AS5" s="331"/>
      <c r="AT5" s="331"/>
      <c r="AU5" s="331"/>
      <c r="AV5" s="331"/>
      <c r="AW5" s="331"/>
      <c r="AX5" s="331"/>
      <c r="AY5" s="332"/>
    </row>
    <row r="6" spans="1:53" x14ac:dyDescent="0.25">
      <c r="B6" s="21"/>
      <c r="C6" s="122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</row>
    <row r="7" spans="1:53" x14ac:dyDescent="0.25">
      <c r="B7" s="333" t="s">
        <v>29</v>
      </c>
      <c r="C7" s="334"/>
      <c r="D7" s="334"/>
      <c r="E7" s="49" t="s">
        <v>30</v>
      </c>
      <c r="I7" s="3"/>
      <c r="J7" s="3"/>
      <c r="K7" s="3"/>
    </row>
    <row r="8" spans="1:53" x14ac:dyDescent="0.25">
      <c r="B8" s="333" t="s">
        <v>31</v>
      </c>
      <c r="C8" s="334"/>
      <c r="D8" s="334"/>
      <c r="E8" s="50" t="str">
        <f>IF(E7="ja","nee",IF(E7="nee","ja",IF(E7="","")))</f>
        <v>nee</v>
      </c>
    </row>
    <row r="9" spans="1:53" x14ac:dyDescent="0.25">
      <c r="B9" s="15"/>
      <c r="C9" s="124"/>
      <c r="D9" s="16"/>
    </row>
    <row r="10" spans="1:53" s="94" customFormat="1" ht="20.100000000000001" customHeight="1" x14ac:dyDescent="0.25">
      <c r="B10" s="134" t="s">
        <v>32</v>
      </c>
      <c r="C10" s="137" t="s">
        <v>33</v>
      </c>
      <c r="D10" s="137" t="s">
        <v>33</v>
      </c>
      <c r="E10" s="137" t="s">
        <v>33</v>
      </c>
      <c r="F10" s="137" t="s">
        <v>33</v>
      </c>
      <c r="G10" s="138" t="s">
        <v>33</v>
      </c>
      <c r="H10" s="326" t="s">
        <v>34</v>
      </c>
      <c r="I10" s="327"/>
      <c r="J10" s="326" t="s">
        <v>35</v>
      </c>
      <c r="K10" s="327"/>
      <c r="L10" s="326" t="s">
        <v>36</v>
      </c>
      <c r="M10" s="327"/>
      <c r="AK10" s="137" t="s">
        <v>33</v>
      </c>
      <c r="AL10" s="137" t="s">
        <v>33</v>
      </c>
      <c r="AM10" s="137"/>
      <c r="AN10" s="137"/>
      <c r="AO10" s="137" t="s">
        <v>33</v>
      </c>
      <c r="AP10" s="137" t="s">
        <v>33</v>
      </c>
      <c r="AQ10" s="137" t="s">
        <v>33</v>
      </c>
      <c r="AR10" s="136"/>
      <c r="AS10" s="336" t="s">
        <v>37</v>
      </c>
      <c r="AT10" s="337"/>
      <c r="AU10" s="327"/>
      <c r="AV10" s="137" t="s">
        <v>33</v>
      </c>
      <c r="AW10" s="137"/>
      <c r="AX10" s="137"/>
      <c r="AY10" s="137" t="s">
        <v>33</v>
      </c>
    </row>
    <row r="11" spans="1:53" x14ac:dyDescent="0.25">
      <c r="B11" s="286" t="s">
        <v>38</v>
      </c>
      <c r="C11" s="338" t="s">
        <v>39</v>
      </c>
      <c r="D11" s="23" t="s">
        <v>40</v>
      </c>
      <c r="E11" s="26" t="s">
        <v>41</v>
      </c>
      <c r="F11" s="26" t="s">
        <v>42</v>
      </c>
      <c r="G11" s="29" t="s">
        <v>43</v>
      </c>
      <c r="H11" s="30" t="s">
        <v>44</v>
      </c>
      <c r="I11" s="29" t="s">
        <v>45</v>
      </c>
      <c r="J11" s="31" t="s">
        <v>46</v>
      </c>
      <c r="K11" s="31" t="s">
        <v>47</v>
      </c>
      <c r="L11" s="29" t="s">
        <v>48</v>
      </c>
      <c r="M11" s="29" t="s">
        <v>49</v>
      </c>
      <c r="N11" s="133" t="s">
        <v>50</v>
      </c>
      <c r="O11" s="133" t="s">
        <v>51</v>
      </c>
      <c r="P11" s="133" t="s">
        <v>52</v>
      </c>
      <c r="Q11" s="133" t="s">
        <v>51</v>
      </c>
      <c r="R11" s="133" t="s">
        <v>53</v>
      </c>
      <c r="S11" s="4" t="s">
        <v>54</v>
      </c>
      <c r="T11" s="4" t="s">
        <v>55</v>
      </c>
      <c r="U11" s="4" t="s">
        <v>56</v>
      </c>
      <c r="V11" s="3" t="s">
        <v>57</v>
      </c>
      <c r="W11" s="4" t="s">
        <v>58</v>
      </c>
      <c r="X11" s="4" t="s">
        <v>59</v>
      </c>
      <c r="Y11" s="4" t="s">
        <v>60</v>
      </c>
      <c r="AJ11" s="43" t="s">
        <v>53</v>
      </c>
      <c r="AK11" s="66" t="s">
        <v>61</v>
      </c>
      <c r="AL11" s="66" t="s">
        <v>43</v>
      </c>
      <c r="AM11" s="6" t="s">
        <v>62</v>
      </c>
      <c r="AN11" s="6" t="s">
        <v>63</v>
      </c>
      <c r="AO11" s="46" t="s">
        <v>42</v>
      </c>
      <c r="AP11" s="38" t="s">
        <v>41</v>
      </c>
      <c r="AQ11" s="23" t="s">
        <v>64</v>
      </c>
      <c r="AR11" s="22" t="s">
        <v>62</v>
      </c>
      <c r="AS11" s="29" t="s">
        <v>45</v>
      </c>
      <c r="AT11" s="31" t="s">
        <v>46</v>
      </c>
      <c r="AU11" s="29" t="s">
        <v>49</v>
      </c>
      <c r="AV11" s="29" t="s">
        <v>65</v>
      </c>
      <c r="AW11" s="6" t="s">
        <v>62</v>
      </c>
      <c r="AX11" s="6" t="s">
        <v>63</v>
      </c>
      <c r="AY11" s="29" t="s">
        <v>66</v>
      </c>
      <c r="AZ11" s="6" t="s">
        <v>62</v>
      </c>
      <c r="BA11" s="6" t="s">
        <v>63</v>
      </c>
    </row>
    <row r="12" spans="1:53" x14ac:dyDescent="0.25">
      <c r="B12" s="41"/>
      <c r="C12" s="339"/>
      <c r="D12" s="24" t="s">
        <v>67</v>
      </c>
      <c r="E12" s="27" t="s">
        <v>68</v>
      </c>
      <c r="F12" s="27"/>
      <c r="G12" s="32" t="s">
        <v>69</v>
      </c>
      <c r="H12" s="33" t="s">
        <v>70</v>
      </c>
      <c r="I12" s="32" t="s">
        <v>71</v>
      </c>
      <c r="J12" s="34"/>
      <c r="K12" s="34" t="s">
        <v>46</v>
      </c>
      <c r="L12" s="32" t="s">
        <v>72</v>
      </c>
      <c r="M12" s="32" t="s">
        <v>73</v>
      </c>
      <c r="N12" s="133"/>
      <c r="O12" s="133" t="s">
        <v>74</v>
      </c>
      <c r="P12" s="133" t="s">
        <v>75</v>
      </c>
      <c r="Q12" s="133" t="s">
        <v>76</v>
      </c>
      <c r="R12" s="133" t="s">
        <v>77</v>
      </c>
      <c r="S12" s="4" t="s">
        <v>70</v>
      </c>
      <c r="T12" s="4" t="s">
        <v>71</v>
      </c>
      <c r="U12" s="4" t="s">
        <v>56</v>
      </c>
      <c r="V12" s="4" t="s">
        <v>56</v>
      </c>
      <c r="W12" s="4" t="s">
        <v>72</v>
      </c>
      <c r="X12" s="4" t="s">
        <v>73</v>
      </c>
      <c r="Z12" s="4" t="s">
        <v>78</v>
      </c>
      <c r="AA12" s="4" t="s">
        <v>79</v>
      </c>
      <c r="AB12" s="4" t="s">
        <v>80</v>
      </c>
      <c r="AC12" s="4" t="s">
        <v>81</v>
      </c>
      <c r="AD12" s="4" t="s">
        <v>82</v>
      </c>
      <c r="AE12" s="4">
        <v>1</v>
      </c>
      <c r="AF12" s="4">
        <v>2</v>
      </c>
      <c r="AG12" s="4">
        <v>3</v>
      </c>
      <c r="AH12" s="4">
        <v>4</v>
      </c>
      <c r="AI12" s="4">
        <v>5</v>
      </c>
      <c r="AJ12" s="44" t="s">
        <v>83</v>
      </c>
      <c r="AK12" s="67" t="s">
        <v>84</v>
      </c>
      <c r="AL12" s="67" t="s">
        <v>85</v>
      </c>
      <c r="AM12" s="8"/>
      <c r="AN12" s="8"/>
      <c r="AO12" s="47"/>
      <c r="AP12" s="39" t="s">
        <v>68</v>
      </c>
      <c r="AQ12" s="24" t="s">
        <v>86</v>
      </c>
      <c r="AR12" s="20"/>
      <c r="AS12" s="32" t="s">
        <v>71</v>
      </c>
      <c r="AT12" s="34"/>
      <c r="AU12" s="32" t="s">
        <v>73</v>
      </c>
      <c r="AV12" s="32" t="s">
        <v>69</v>
      </c>
      <c r="AW12" s="8"/>
      <c r="AX12" s="8"/>
      <c r="AY12" s="32" t="s">
        <v>87</v>
      </c>
      <c r="AZ12" s="8"/>
      <c r="BA12" s="8"/>
    </row>
    <row r="13" spans="1:53" s="13" customFormat="1" x14ac:dyDescent="0.25">
      <c r="B13" s="42"/>
      <c r="C13" s="340"/>
      <c r="D13" s="25"/>
      <c r="E13" s="28"/>
      <c r="F13" s="28"/>
      <c r="G13" s="36"/>
      <c r="H13" s="35" t="s">
        <v>88</v>
      </c>
      <c r="I13" s="36" t="s">
        <v>88</v>
      </c>
      <c r="J13" s="37" t="s">
        <v>88</v>
      </c>
      <c r="K13" s="37" t="s">
        <v>88</v>
      </c>
      <c r="L13" s="36" t="s">
        <v>89</v>
      </c>
      <c r="M13" s="36" t="s">
        <v>89</v>
      </c>
      <c r="N13" s="133"/>
      <c r="O13" s="133"/>
      <c r="P13" s="133"/>
      <c r="Q13" s="133"/>
      <c r="R13" s="13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45"/>
      <c r="AK13" s="55" t="s">
        <v>90</v>
      </c>
      <c r="AL13" s="55" t="s">
        <v>91</v>
      </c>
      <c r="AM13" s="7"/>
      <c r="AN13" s="7"/>
      <c r="AO13" s="48" t="s">
        <v>92</v>
      </c>
      <c r="AP13" s="18" t="s">
        <v>93</v>
      </c>
      <c r="AQ13" s="25" t="s">
        <v>94</v>
      </c>
      <c r="AR13" s="20"/>
      <c r="AS13" s="36" t="s">
        <v>88</v>
      </c>
      <c r="AT13" s="37" t="s">
        <v>88</v>
      </c>
      <c r="AU13" s="36" t="s">
        <v>89</v>
      </c>
      <c r="AV13" s="36" t="s">
        <v>95</v>
      </c>
      <c r="AW13" s="7"/>
      <c r="AX13" s="7"/>
      <c r="AY13" s="36" t="s">
        <v>96</v>
      </c>
      <c r="AZ13" s="7"/>
      <c r="BA13" s="7"/>
    </row>
    <row r="14" spans="1:53" s="13" customFormat="1" hidden="1" x14ac:dyDescent="0.25">
      <c r="B14" s="61" t="s">
        <v>97</v>
      </c>
      <c r="C14" s="63"/>
      <c r="D14" s="62" t="s">
        <v>78</v>
      </c>
      <c r="E14" s="63" t="s">
        <v>98</v>
      </c>
      <c r="F14" s="63" t="s">
        <v>81</v>
      </c>
      <c r="G14" s="62" t="s">
        <v>78</v>
      </c>
      <c r="H14" s="62" t="s">
        <v>99</v>
      </c>
      <c r="I14" s="62" t="s">
        <v>79</v>
      </c>
      <c r="J14" s="63" t="s">
        <v>98</v>
      </c>
      <c r="K14" s="63"/>
      <c r="L14" s="62" t="s">
        <v>100</v>
      </c>
      <c r="M14" s="62" t="s">
        <v>101</v>
      </c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44"/>
      <c r="AK14" s="65" t="s">
        <v>82</v>
      </c>
      <c r="AL14" s="65" t="s">
        <v>82</v>
      </c>
      <c r="AM14" s="3"/>
      <c r="AN14" s="3"/>
      <c r="AO14" s="57" t="s">
        <v>81</v>
      </c>
      <c r="AP14" s="55" t="s">
        <v>98</v>
      </c>
      <c r="AQ14" s="7" t="s">
        <v>98</v>
      </c>
      <c r="AR14" s="3"/>
      <c r="AS14" s="3"/>
      <c r="AT14" s="3"/>
      <c r="AU14" s="3"/>
      <c r="AV14" s="3" t="s">
        <v>102</v>
      </c>
      <c r="AW14" s="3"/>
      <c r="AX14" s="3"/>
      <c r="AY14" s="56" t="s">
        <v>102</v>
      </c>
      <c r="AZ14" s="3"/>
      <c r="BA14" s="3"/>
    </row>
    <row r="15" spans="1:53" s="13" customFormat="1" hidden="1" x14ac:dyDescent="0.25">
      <c r="B15" s="61" t="s">
        <v>81</v>
      </c>
      <c r="C15" s="63"/>
      <c r="D15" s="62"/>
      <c r="E15" s="63"/>
      <c r="F15" s="63"/>
      <c r="G15" s="62"/>
      <c r="H15" s="62"/>
      <c r="I15" s="62"/>
      <c r="J15" s="63"/>
      <c r="K15" s="63"/>
      <c r="L15" s="62"/>
      <c r="M15" s="62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44"/>
      <c r="AK15" s="65"/>
      <c r="AL15" s="65"/>
      <c r="AM15" s="3"/>
      <c r="AN15" s="3"/>
      <c r="AO15" s="57"/>
      <c r="AP15" s="55"/>
      <c r="AQ15" s="7"/>
      <c r="AR15" s="3"/>
      <c r="AS15" s="3"/>
      <c r="AT15" s="3"/>
      <c r="AU15" s="3"/>
      <c r="AV15" s="3"/>
      <c r="AW15" s="3"/>
      <c r="AX15" s="3"/>
      <c r="AY15" s="56"/>
      <c r="AZ15" s="3"/>
      <c r="BA15" s="3"/>
    </row>
    <row r="16" spans="1:53" s="13" customFormat="1" hidden="1" x14ac:dyDescent="0.25">
      <c r="B16" s="61" t="s">
        <v>103</v>
      </c>
      <c r="C16" s="63"/>
      <c r="D16" s="62"/>
      <c r="E16" s="63"/>
      <c r="F16" s="63"/>
      <c r="G16" s="62"/>
      <c r="H16" s="62"/>
      <c r="I16" s="62"/>
      <c r="J16" s="63"/>
      <c r="K16" s="63"/>
      <c r="L16" s="62"/>
      <c r="M16" s="62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44"/>
      <c r="AK16" s="65"/>
      <c r="AL16" s="65"/>
      <c r="AM16" s="3"/>
      <c r="AN16" s="3"/>
      <c r="AO16" s="57"/>
      <c r="AP16" s="55"/>
      <c r="AQ16" s="7"/>
      <c r="AR16" s="3"/>
      <c r="AS16" s="3"/>
      <c r="AT16" s="3"/>
      <c r="AU16" s="3"/>
      <c r="AV16" s="3"/>
      <c r="AW16" s="3"/>
      <c r="AX16" s="3"/>
      <c r="AY16" s="56"/>
      <c r="AZ16" s="3"/>
      <c r="BA16" s="3"/>
    </row>
    <row r="17" spans="1:53" s="13" customFormat="1" hidden="1" x14ac:dyDescent="0.25">
      <c r="B17" s="61" t="s">
        <v>104</v>
      </c>
      <c r="C17" s="63"/>
      <c r="D17" s="62"/>
      <c r="E17" s="63"/>
      <c r="F17" s="63"/>
      <c r="G17" s="62"/>
      <c r="H17" s="62"/>
      <c r="I17" s="62"/>
      <c r="J17" s="63"/>
      <c r="K17" s="63"/>
      <c r="L17" s="62"/>
      <c r="M17" s="62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44"/>
      <c r="AK17" s="65"/>
      <c r="AL17" s="65"/>
      <c r="AM17" s="3"/>
      <c r="AN17" s="3"/>
      <c r="AO17" s="57"/>
      <c r="AP17" s="55"/>
      <c r="AQ17" s="7"/>
      <c r="AR17" s="3"/>
      <c r="AS17" s="3"/>
      <c r="AT17" s="3"/>
      <c r="AU17" s="3"/>
      <c r="AV17" s="3"/>
      <c r="AW17" s="3"/>
      <c r="AX17" s="3"/>
      <c r="AY17" s="56"/>
      <c r="AZ17" s="3"/>
      <c r="BA17" s="3"/>
    </row>
    <row r="18" spans="1:53" ht="15" customHeight="1" x14ac:dyDescent="0.25">
      <c r="A18">
        <v>1</v>
      </c>
      <c r="B18" s="221" t="s">
        <v>209</v>
      </c>
      <c r="C18" s="174"/>
      <c r="D18" s="174"/>
      <c r="E18" s="139"/>
      <c r="F18" s="139"/>
      <c r="G18" s="140"/>
      <c r="H18" s="179"/>
      <c r="I18" s="178"/>
      <c r="J18" s="178"/>
      <c r="K18" s="147"/>
      <c r="L18" s="178"/>
      <c r="M18" s="177"/>
      <c r="N18" s="287">
        <f>COUNTA(I18,J18,M18)</f>
        <v>0</v>
      </c>
      <c r="O18" s="288" t="str">
        <f>IF(M18="E",1,IF(M18="D",2,IF(M18="C",3,IF(M18="B",4,IF(M18="A",5,IF(M18=5,1,IF(M18=4,2,IF(M18=3,3,IF(M18=2,4,IF(M18=1,5,IF(M18="","")))))))))))</f>
        <v/>
      </c>
      <c r="P18" s="288" t="str">
        <f t="shared" ref="P18:P53" si="0">IF(I18="E",1,IF(I18="D",2,IF(I18="C",3,IF(I18="B",4,IF(I18="A",5,IF(I18=5,1,IF(I18=4,2,IF(I18=3,3,IF(I18=2,4,IF(I18=1,5,IF(I18="","")))))))))))</f>
        <v/>
      </c>
      <c r="Q18" s="288" t="str">
        <f t="shared" ref="Q18:Q53" si="1">IF(J18="E",1,IF(J18="D",2,IF(J18="C",3,IF(J18="B",4,IF(J18="A",5,IF(J18=5,1,IF(J18=4,2,IF(J18=3,3,IF(J18=2,4,IF(J18=1,5,IF(J18="","")))))))))))</f>
        <v/>
      </c>
      <c r="R18" s="288">
        <f>IF(N18&lt;3,2,IF($D$2&lt;6,0,IF($D$2&gt;=6,SUM(O18:Q18))))</f>
        <v>2</v>
      </c>
      <c r="S18" s="94" t="str">
        <f t="shared" ref="S18:S53" si="2">IF(D18="","",IF(H18="","",IF(H18=$D18,1,IF(H18&lt;$D18,1,IF(H18&gt;$D18,"",IF(H18="A+",1))))))</f>
        <v/>
      </c>
      <c r="T18" s="94" t="str">
        <f t="shared" ref="T18:T53" si="3">IF(D18="","",IF(I18="","",IF(I18=$D18,1,IF(I18&lt;$D18,1,IF(I18&gt;$D18,"",IF(I18="A+",1))))))</f>
        <v/>
      </c>
      <c r="U18" s="94" t="str">
        <f t="shared" ref="U18:U53" si="4">IF(D18="","",IF(J18="","",IF(J18=$D18,1,IF(J18&lt;$D18,1,IF(J18&gt;$D18,"",IF(J18="A+",1))))))</f>
        <v/>
      </c>
      <c r="V18" s="94" t="str">
        <f>IF(D18="","",IF(K18="","",IF(K18=$D18,1,IF(K18&lt;$D18,1,IF(K18&gt;$D18,"",IF(K18="A+",1))))))</f>
        <v/>
      </c>
      <c r="W18" s="94" t="str">
        <f t="shared" ref="W18:W53" si="5">IF(D18="","",IF(L18="","",IF(L18=$D18,1,IF(L18&lt;$D18,1,IF(L18&gt;$D18,"",IF(L18="A+",1))))))</f>
        <v/>
      </c>
      <c r="X18" s="94" t="str">
        <f t="shared" ref="X18:X53" si="6">IF(D18="","",IF(M18="","",IF(M18=$D18,1,IF(M18&lt;$D18,1,IF(M18&gt;$D18,"",IF(M18="A+",1))))))</f>
        <v/>
      </c>
      <c r="Y18" s="94">
        <f t="shared" ref="Y18:Y53" si="7">SUM(S18:X18)</f>
        <v>0</v>
      </c>
      <c r="Z18" s="141" t="b">
        <f t="shared" ref="Z18:Z53" si="8">IF($D18="A",$AK18)</f>
        <v>0</v>
      </c>
      <c r="AA18" s="141" t="b">
        <f t="shared" ref="AA18:AA53" si="9">IF($D18="B",$AK18)</f>
        <v>0</v>
      </c>
      <c r="AB18" s="141" t="b">
        <f t="shared" ref="AB18:AB53" si="10">IF($D18="C",$AK18)</f>
        <v>0</v>
      </c>
      <c r="AC18" s="141" t="b">
        <f t="shared" ref="AC18:AC53" si="11">IF($D18="D",$AK18)</f>
        <v>0</v>
      </c>
      <c r="AD18" s="141" t="b">
        <f t="shared" ref="AD18:AD53" si="12">IF($D18="E",$AK18)</f>
        <v>0</v>
      </c>
      <c r="AE18" s="141" t="b">
        <f>IF($D18=1,$AK18)</f>
        <v>0</v>
      </c>
      <c r="AF18" s="141" t="b">
        <f>IF($D18=2,$AK18)</f>
        <v>0</v>
      </c>
      <c r="AG18" s="141" t="b">
        <f>IF($D18=3,$AK18)</f>
        <v>0</v>
      </c>
      <c r="AH18" s="141" t="b">
        <f>IF($D18=4,$AK18)</f>
        <v>0</v>
      </c>
      <c r="AI18" s="141" t="b">
        <f>IF($D18=5,$AK18)</f>
        <v>0</v>
      </c>
      <c r="AJ18" s="142" t="str">
        <f t="shared" ref="AJ18:AJ53" si="13">IF(D18="","",IF(D18&gt;0,COUNTA(H18:M18)))</f>
        <v/>
      </c>
      <c r="AK18" s="143" t="str">
        <f>IF(AJ18=0,"",IF(AJ18="","",IF(AJ18&gt;0,Y18/AJ18)))</f>
        <v/>
      </c>
      <c r="AL18" s="216" t="str">
        <f>IF($D$2&lt;6,"",IF(N18&lt;3,"",IF(R18=15,"Vwo",IF(R18&gt;13,"Havo/Vwo",IF(R18=13,"Havo",IF(R18&gt;11,"TL/Havo",IF(R18=11,"TL",IF(R18&gt;9,"Kader/TL",IF(R18=9,"Kader",IF(R18&gt;6,"BBL/Kader",IF(R18=6,"BBL",IF(R18&gt;3,"PRO/BBL",IF(R18=3,"PRO")))))))))))))</f>
        <v/>
      </c>
      <c r="AM18" s="144" t="str">
        <f>IF(AL18="","",IF(AL18="PRO",1,IF(AL18="PRO/BBL",2,IF(AL18="BBL",3,IF(AL18="BBL/Kader",4,IF(AL18="Kader",5,IF(AL18="Kader/TL",6,IF(AL18="TL",7,IF(AL18="TL/Havo",8,IF(AL18="Havo",9,IF(AL18="Havo/VWO",10,IF(AL18="VWO",11))))))))))))</f>
        <v/>
      </c>
      <c r="AN18" s="145">
        <f>IF(AM18="",0,IF(AM18&lt;AR18,0,IF(AM18&gt;=AR18,1)))</f>
        <v>0</v>
      </c>
      <c r="AO18" s="135" t="str">
        <f>IF(F18="","",IF(F18="x",1))</f>
        <v/>
      </c>
      <c r="AP18" s="136" t="str">
        <f>IF(E18="","",IF(E18="X",1))</f>
        <v/>
      </c>
      <c r="AQ18" s="126"/>
      <c r="AR18" s="144" t="str">
        <f>IF(G18="","",IF(G18="PRO",1,IF(G18="LWOO",2,IF(G18="BBL",3,IF(G18="BBL/Kader",4,IF(G18="Kader",5,IF(G18="Kader/TL",6,IF(G18="TL",7,IF(G18="TL/Havo",8,IF(G18="Havo",9,IF(G18="Havo/VWO",10,IF(G18="VWO",11))))))))))))</f>
        <v/>
      </c>
      <c r="AS18" s="219" t="str">
        <f>IF($D$2&lt;6,"",IF($N18&lt;3,"",IF(P18=1,"&lt;1F",IF(P18&gt;3,"2F",IF(P18&gt;1,"1F")))))</f>
        <v/>
      </c>
      <c r="AT18" s="219" t="str">
        <f>IF($D$2&lt;6,"",IF($N18&lt;3,"",IF(Q18=1,"&lt;1F",IF(Q18&gt;3,"2F",IF(Q18&gt;1,"1F")))))</f>
        <v/>
      </c>
      <c r="AU18" s="219" t="str">
        <f>IF($D$2&lt;6,"",IF($N18&lt;3,"",IF(O18&lt;=2,"&lt;1F",IF(O18&gt;3,"1S",IF(O18&gt;2,"1F")))))</f>
        <v/>
      </c>
      <c r="AV18" s="218"/>
      <c r="AW18" s="219"/>
      <c r="AX18" s="219"/>
      <c r="AY18" s="218"/>
      <c r="AZ18" s="59" t="str">
        <f>IF(AY18="","",IF(AY18="PRO",1,IF(AY18="LWOO",2,IF(AY18="BBL",3,IF(AY18="BBL/Kader",4,IF(AY18="Kader",5,IF(AY18="Kader/TL",6,IF(AY18="TL",7,IF(AY18="TL/Havo",8,IF(AY18="Havo",9,IF(AY18="Havo/VWO",10,IF(AY18="VWO",11))))))))))))</f>
        <v/>
      </c>
      <c r="BA18" s="60">
        <f t="shared" ref="BA18:BA53" si="14">IF(AZ18="",0,IF(AZ18&lt;AW18,0,IF(AZ18&gt;=AW18,1)))</f>
        <v>0</v>
      </c>
    </row>
    <row r="19" spans="1:53" ht="15" customHeight="1" x14ac:dyDescent="0.25">
      <c r="A19">
        <v>2</v>
      </c>
      <c r="B19" s="221" t="s">
        <v>213</v>
      </c>
      <c r="C19" s="174"/>
      <c r="D19" s="174"/>
      <c r="E19" s="150"/>
      <c r="F19" s="150"/>
      <c r="G19" s="140"/>
      <c r="H19" s="179"/>
      <c r="I19" s="178"/>
      <c r="J19" s="178"/>
      <c r="K19" s="147"/>
      <c r="L19" s="178"/>
      <c r="M19" s="177"/>
      <c r="N19" s="287">
        <f t="shared" ref="N19:N53" si="15">COUNTA(I19,J19,M19)</f>
        <v>0</v>
      </c>
      <c r="O19" s="288" t="str">
        <f t="shared" ref="O19:O53" si="16">IF(M19="E",1,IF(M19="D",2,IF(M19="C",3,IF(M19="B",4,IF(M19="A",5,IF(M19=5,1,IF(M19=4,2,IF(M19=3,3,IF(M19=2,4,IF(M19=1,5,IF(M19="","")))))))))))</f>
        <v/>
      </c>
      <c r="P19" s="288" t="str">
        <f t="shared" si="0"/>
        <v/>
      </c>
      <c r="Q19" s="288" t="str">
        <f t="shared" si="1"/>
        <v/>
      </c>
      <c r="R19" s="288">
        <f t="shared" ref="R19:R53" si="17">IF($D$2&lt;6,0,IF($D$2&gt;=6,SUM(O19:Q19)))</f>
        <v>0</v>
      </c>
      <c r="S19" s="94" t="str">
        <f t="shared" si="2"/>
        <v/>
      </c>
      <c r="T19" s="94" t="str">
        <f t="shared" si="3"/>
        <v/>
      </c>
      <c r="U19" s="94" t="str">
        <f t="shared" si="4"/>
        <v/>
      </c>
      <c r="V19" s="94" t="str">
        <f t="shared" ref="V19:V53" si="18">IF(D19="","",IF(K19="","",IF(K19=$D19,1,IF(K19&lt;$D19,1,IF(K19&gt;$D19,"",IF(K19="A+",1))))))</f>
        <v/>
      </c>
      <c r="W19" s="94" t="str">
        <f t="shared" si="5"/>
        <v/>
      </c>
      <c r="X19" s="94" t="str">
        <f t="shared" si="6"/>
        <v/>
      </c>
      <c r="Y19" s="94">
        <f t="shared" si="7"/>
        <v>0</v>
      </c>
      <c r="Z19" s="141" t="b">
        <f t="shared" si="8"/>
        <v>0</v>
      </c>
      <c r="AA19" s="141" t="b">
        <f t="shared" si="9"/>
        <v>0</v>
      </c>
      <c r="AB19" s="141" t="b">
        <f t="shared" si="10"/>
        <v>0</v>
      </c>
      <c r="AC19" s="141" t="b">
        <f t="shared" si="11"/>
        <v>0</v>
      </c>
      <c r="AD19" s="141" t="b">
        <f t="shared" si="12"/>
        <v>0</v>
      </c>
      <c r="AE19" s="141" t="b">
        <f t="shared" ref="AE19:AE53" si="19">IF($D19="1",$AK19)</f>
        <v>0</v>
      </c>
      <c r="AF19" s="141" t="b">
        <f t="shared" ref="AF19:AF53" si="20">IF($D19=2,$AK19)</f>
        <v>0</v>
      </c>
      <c r="AG19" s="141" t="b">
        <f t="shared" ref="AG19:AG53" si="21">IF($D19=3,$AK19)</f>
        <v>0</v>
      </c>
      <c r="AH19" s="141" t="b">
        <f t="shared" ref="AH19:AH53" si="22">IF($D19=4,$AK19)</f>
        <v>0</v>
      </c>
      <c r="AI19" s="141" t="b">
        <f t="shared" ref="AI19:AI53" si="23">IF($D19=5,$AK19)</f>
        <v>0</v>
      </c>
      <c r="AJ19" s="146" t="str">
        <f t="shared" si="13"/>
        <v/>
      </c>
      <c r="AK19" s="143" t="str">
        <f t="shared" ref="AK19:AK53" si="24">IF(AJ19=0,"",IF(AJ19="","",IF(AJ19&gt;0,Y19/AJ19)))</f>
        <v/>
      </c>
      <c r="AL19" s="216" t="str">
        <f t="shared" ref="AL19:AL53" si="25">IF($D$2&lt;6,"",IF(N19&lt;3,"",IF(R19=15,"Vwo",IF(R19&gt;13,"Havo/Vwo",IF(R19=13,"Havo",IF(R19&gt;11,"TL/Havo",IF(R19=11,"TL",IF(R19&gt;9,"Kader/TL",IF(R19=9,"Kader",IF(R19&gt;6,"BBL/Kader",IF(R19=6,"BBL",IF(R19&gt;3,"PRO/BBL",IF(R19=3,"PRO")))))))))))))</f>
        <v/>
      </c>
      <c r="AM19" s="144" t="str">
        <f t="shared" ref="AM19:AM53" si="26">IF(AL19="","",IF(AL19="PRO",1,IF(AL19="PRO/BBL",2,IF(AL19="BBL",3,IF(AL19="BBL/Kader",4,IF(AL19="Kader",5,IF(AL19="Kader/TL",6,IF(AL19="TL",7,IF(AL19="TL/Havo",8,IF(AL19="Havo",9,IF(AL19="Havo/VWO",10,IF(AL19="VWO",11))))))))))))</f>
        <v/>
      </c>
      <c r="AN19" s="145">
        <f t="shared" ref="AN19:AN53" si="27">IF(AM19="",0,IF(AM19&lt;AR19,0,IF(AM19&gt;=AR19,1)))</f>
        <v>0</v>
      </c>
      <c r="AO19" s="135" t="str">
        <f t="shared" ref="AO19:AO53" si="28">IF(F19="","",IF(F19="x",1))</f>
        <v/>
      </c>
      <c r="AP19" s="136" t="str">
        <f t="shared" ref="AP19:AP53" si="29">IF(E19="","",IF(E19="X",1))</f>
        <v/>
      </c>
      <c r="AQ19" s="126"/>
      <c r="AR19" s="144" t="str">
        <f t="shared" ref="AR19:AR53" si="30">IF(G19="","",IF(G19="PRO",1,IF(G19="LWOO",2,IF(G19="BBL",3,IF(G19="BBL/Kader",4,IF(G19="Kader",5,IF(G19="Kader/TL",6,IF(G19="TL",7,IF(G19="TL/Havo",8,IF(G19="Havo",9,IF(G19="Havo/VWO",10,IF(G19="VWO",11))))))))))))</f>
        <v/>
      </c>
      <c r="AS19" s="219" t="str">
        <f t="shared" ref="AS19:AS53" si="31">IF($D$2&lt;6,"",IF(N19&lt;3,"",IF(P19=1,"&lt;1F",IF(P19&gt;3,"2F",IF(P19&gt;1,"1F")))))</f>
        <v/>
      </c>
      <c r="AT19" s="219" t="str">
        <f t="shared" ref="AT19:AT53" si="32">IF($D$2&lt;6,"",IF($N19&lt;3,"",IF(Q19=1,"&lt;1F",IF(Q19&gt;3,"2F",IF(Q19&gt;1,"1F")))))</f>
        <v/>
      </c>
      <c r="AU19" s="219" t="str">
        <f t="shared" ref="AU19:AU53" si="33">IF($D$2&lt;6,"",IF($N19&lt;3,"",IF(O19&lt;=2,"&lt;1F",IF(O19&gt;3,"1S",IF(O19&gt;2,"1F")))))</f>
        <v/>
      </c>
      <c r="AV19" s="218"/>
      <c r="AW19" s="219"/>
      <c r="AX19" s="219"/>
      <c r="AY19" s="218"/>
      <c r="AZ19" s="59" t="str">
        <f t="shared" ref="AZ19:AZ53" si="34">IF(AY19="","",IF(AY19="PRO",1,IF(AY19="LWOO",2,IF(AY19="BBL",3,IF(AY19="BBL/Kader",4,IF(AY19="Kader",5,IF(AY19="Kader/TL",6,IF(AY19="TL",7,IF(AY19="TL/Havo",8,IF(AY19="Havo",9,IF(AY19="Havo/VWO",10,IF(AY19="VWO",11))))))))))))</f>
        <v/>
      </c>
      <c r="BA19" s="60">
        <f t="shared" si="14"/>
        <v>0</v>
      </c>
    </row>
    <row r="20" spans="1:53" ht="15" customHeight="1" x14ac:dyDescent="0.25">
      <c r="A20">
        <v>3</v>
      </c>
      <c r="B20" s="221" t="s">
        <v>214</v>
      </c>
      <c r="C20" s="174"/>
      <c r="D20" s="174"/>
      <c r="E20" s="150"/>
      <c r="F20" s="126"/>
      <c r="G20" s="140"/>
      <c r="H20" s="179"/>
      <c r="I20" s="178"/>
      <c r="J20" s="178"/>
      <c r="K20" s="147"/>
      <c r="L20" s="178"/>
      <c r="M20" s="177"/>
      <c r="N20" s="287">
        <f t="shared" si="15"/>
        <v>0</v>
      </c>
      <c r="O20" s="288" t="str">
        <f t="shared" si="16"/>
        <v/>
      </c>
      <c r="P20" s="288" t="str">
        <f t="shared" si="0"/>
        <v/>
      </c>
      <c r="Q20" s="288" t="str">
        <f t="shared" si="1"/>
        <v/>
      </c>
      <c r="R20" s="288">
        <f t="shared" si="17"/>
        <v>0</v>
      </c>
      <c r="S20" s="94" t="str">
        <f t="shared" si="2"/>
        <v/>
      </c>
      <c r="T20" s="94" t="str">
        <f t="shared" si="3"/>
        <v/>
      </c>
      <c r="U20" s="94" t="str">
        <f t="shared" si="4"/>
        <v/>
      </c>
      <c r="V20" s="94" t="str">
        <f t="shared" si="18"/>
        <v/>
      </c>
      <c r="W20" s="94" t="str">
        <f t="shared" si="5"/>
        <v/>
      </c>
      <c r="X20" s="94" t="str">
        <f t="shared" si="6"/>
        <v/>
      </c>
      <c r="Y20" s="94">
        <f t="shared" si="7"/>
        <v>0</v>
      </c>
      <c r="Z20" s="141" t="b">
        <f t="shared" si="8"/>
        <v>0</v>
      </c>
      <c r="AA20" s="141" t="b">
        <f t="shared" si="9"/>
        <v>0</v>
      </c>
      <c r="AB20" s="141" t="b">
        <f t="shared" si="10"/>
        <v>0</v>
      </c>
      <c r="AC20" s="141" t="b">
        <f t="shared" si="11"/>
        <v>0</v>
      </c>
      <c r="AD20" s="141" t="b">
        <f t="shared" si="12"/>
        <v>0</v>
      </c>
      <c r="AE20" s="141" t="b">
        <f t="shared" si="19"/>
        <v>0</v>
      </c>
      <c r="AF20" s="141" t="b">
        <f t="shared" si="20"/>
        <v>0</v>
      </c>
      <c r="AG20" s="141" t="b">
        <f t="shared" si="21"/>
        <v>0</v>
      </c>
      <c r="AH20" s="141" t="b">
        <f t="shared" si="22"/>
        <v>0</v>
      </c>
      <c r="AI20" s="141" t="b">
        <f t="shared" si="23"/>
        <v>0</v>
      </c>
      <c r="AJ20" s="146" t="str">
        <f t="shared" si="13"/>
        <v/>
      </c>
      <c r="AK20" s="143" t="str">
        <f t="shared" si="24"/>
        <v/>
      </c>
      <c r="AL20" s="216" t="str">
        <f t="shared" si="25"/>
        <v/>
      </c>
      <c r="AM20" s="144" t="str">
        <f t="shared" si="26"/>
        <v/>
      </c>
      <c r="AN20" s="145">
        <f t="shared" si="27"/>
        <v>0</v>
      </c>
      <c r="AO20" s="135" t="str">
        <f t="shared" si="28"/>
        <v/>
      </c>
      <c r="AP20" s="136" t="str">
        <f t="shared" si="29"/>
        <v/>
      </c>
      <c r="AQ20" s="126"/>
      <c r="AR20" s="144" t="str">
        <f t="shared" si="30"/>
        <v/>
      </c>
      <c r="AS20" s="219" t="str">
        <f t="shared" si="31"/>
        <v/>
      </c>
      <c r="AT20" s="219" t="str">
        <f t="shared" si="32"/>
        <v/>
      </c>
      <c r="AU20" s="219" t="str">
        <f t="shared" si="33"/>
        <v/>
      </c>
      <c r="AV20" s="218"/>
      <c r="AW20" s="219"/>
      <c r="AX20" s="219"/>
      <c r="AY20" s="218"/>
      <c r="AZ20" s="59" t="str">
        <f t="shared" si="34"/>
        <v/>
      </c>
      <c r="BA20" s="60">
        <f t="shared" si="14"/>
        <v>0</v>
      </c>
    </row>
    <row r="21" spans="1:53" ht="15" customHeight="1" x14ac:dyDescent="0.25">
      <c r="A21">
        <v>4</v>
      </c>
      <c r="B21" s="221" t="s">
        <v>215</v>
      </c>
      <c r="C21" s="174"/>
      <c r="D21" s="174"/>
      <c r="E21" s="126"/>
      <c r="F21" s="126"/>
      <c r="G21" s="140"/>
      <c r="H21" s="179"/>
      <c r="I21" s="178"/>
      <c r="J21" s="178"/>
      <c r="K21" s="147"/>
      <c r="L21" s="178"/>
      <c r="M21" s="177"/>
      <c r="N21" s="287">
        <f t="shared" si="15"/>
        <v>0</v>
      </c>
      <c r="O21" s="288" t="str">
        <f t="shared" si="16"/>
        <v/>
      </c>
      <c r="P21" s="288" t="str">
        <f t="shared" si="0"/>
        <v/>
      </c>
      <c r="Q21" s="288" t="str">
        <f t="shared" si="1"/>
        <v/>
      </c>
      <c r="R21" s="288">
        <f t="shared" si="17"/>
        <v>0</v>
      </c>
      <c r="S21" s="94" t="str">
        <f t="shared" si="2"/>
        <v/>
      </c>
      <c r="T21" s="94" t="str">
        <f t="shared" si="3"/>
        <v/>
      </c>
      <c r="U21" s="94" t="str">
        <f t="shared" si="4"/>
        <v/>
      </c>
      <c r="V21" s="94" t="str">
        <f t="shared" si="18"/>
        <v/>
      </c>
      <c r="W21" s="94" t="str">
        <f t="shared" si="5"/>
        <v/>
      </c>
      <c r="X21" s="94" t="str">
        <f t="shared" si="6"/>
        <v/>
      </c>
      <c r="Y21" s="94">
        <f t="shared" si="7"/>
        <v>0</v>
      </c>
      <c r="Z21" s="141" t="b">
        <f t="shared" si="8"/>
        <v>0</v>
      </c>
      <c r="AA21" s="141" t="b">
        <f t="shared" si="9"/>
        <v>0</v>
      </c>
      <c r="AB21" s="141" t="b">
        <f t="shared" si="10"/>
        <v>0</v>
      </c>
      <c r="AC21" s="141" t="b">
        <f t="shared" si="11"/>
        <v>0</v>
      </c>
      <c r="AD21" s="141" t="b">
        <f t="shared" si="12"/>
        <v>0</v>
      </c>
      <c r="AE21" s="141" t="b">
        <f t="shared" si="19"/>
        <v>0</v>
      </c>
      <c r="AF21" s="141" t="b">
        <f t="shared" si="20"/>
        <v>0</v>
      </c>
      <c r="AG21" s="141" t="b">
        <f t="shared" si="21"/>
        <v>0</v>
      </c>
      <c r="AH21" s="141" t="b">
        <f t="shared" si="22"/>
        <v>0</v>
      </c>
      <c r="AI21" s="141" t="b">
        <f t="shared" si="23"/>
        <v>0</v>
      </c>
      <c r="AJ21" s="146" t="str">
        <f t="shared" si="13"/>
        <v/>
      </c>
      <c r="AK21" s="143" t="str">
        <f t="shared" si="24"/>
        <v/>
      </c>
      <c r="AL21" s="216" t="str">
        <f t="shared" si="25"/>
        <v/>
      </c>
      <c r="AM21" s="144" t="str">
        <f t="shared" si="26"/>
        <v/>
      </c>
      <c r="AN21" s="145">
        <f t="shared" si="27"/>
        <v>0</v>
      </c>
      <c r="AO21" s="135" t="str">
        <f t="shared" si="28"/>
        <v/>
      </c>
      <c r="AP21" s="136" t="str">
        <f t="shared" si="29"/>
        <v/>
      </c>
      <c r="AQ21" s="126"/>
      <c r="AR21" s="144" t="str">
        <f t="shared" si="30"/>
        <v/>
      </c>
      <c r="AS21" s="219" t="str">
        <f t="shared" si="31"/>
        <v/>
      </c>
      <c r="AT21" s="219" t="str">
        <f t="shared" si="32"/>
        <v/>
      </c>
      <c r="AU21" s="219" t="str">
        <f t="shared" si="33"/>
        <v/>
      </c>
      <c r="AV21" s="218"/>
      <c r="AW21" s="219"/>
      <c r="AX21" s="219"/>
      <c r="AY21" s="218"/>
      <c r="AZ21" s="59" t="str">
        <f t="shared" si="34"/>
        <v/>
      </c>
      <c r="BA21" s="60">
        <f t="shared" si="14"/>
        <v>0</v>
      </c>
    </row>
    <row r="22" spans="1:53" ht="15" customHeight="1" x14ac:dyDescent="0.25">
      <c r="A22">
        <v>5</v>
      </c>
      <c r="B22" s="221" t="s">
        <v>216</v>
      </c>
      <c r="C22" s="174"/>
      <c r="D22" s="174"/>
      <c r="E22" s="126"/>
      <c r="F22" s="126"/>
      <c r="G22" s="140"/>
      <c r="H22" s="179"/>
      <c r="I22" s="178"/>
      <c r="J22" s="178"/>
      <c r="K22" s="147"/>
      <c r="L22" s="178"/>
      <c r="M22" s="177"/>
      <c r="N22" s="287">
        <f t="shared" si="15"/>
        <v>0</v>
      </c>
      <c r="O22" s="288" t="str">
        <f t="shared" si="16"/>
        <v/>
      </c>
      <c r="P22" s="288" t="str">
        <f t="shared" si="0"/>
        <v/>
      </c>
      <c r="Q22" s="288" t="str">
        <f t="shared" si="1"/>
        <v/>
      </c>
      <c r="R22" s="288">
        <f t="shared" si="17"/>
        <v>0</v>
      </c>
      <c r="S22" s="94" t="str">
        <f t="shared" si="2"/>
        <v/>
      </c>
      <c r="T22" s="94" t="str">
        <f t="shared" si="3"/>
        <v/>
      </c>
      <c r="U22" s="94" t="str">
        <f t="shared" si="4"/>
        <v/>
      </c>
      <c r="V22" s="94" t="str">
        <f t="shared" si="18"/>
        <v/>
      </c>
      <c r="W22" s="94" t="str">
        <f t="shared" si="5"/>
        <v/>
      </c>
      <c r="X22" s="94" t="str">
        <f t="shared" si="6"/>
        <v/>
      </c>
      <c r="Y22" s="94">
        <f t="shared" si="7"/>
        <v>0</v>
      </c>
      <c r="Z22" s="141" t="b">
        <f t="shared" si="8"/>
        <v>0</v>
      </c>
      <c r="AA22" s="141" t="b">
        <f t="shared" si="9"/>
        <v>0</v>
      </c>
      <c r="AB22" s="141" t="b">
        <f t="shared" si="10"/>
        <v>0</v>
      </c>
      <c r="AC22" s="141" t="b">
        <f t="shared" si="11"/>
        <v>0</v>
      </c>
      <c r="AD22" s="141" t="b">
        <f t="shared" si="12"/>
        <v>0</v>
      </c>
      <c r="AE22" s="141" t="b">
        <f t="shared" si="19"/>
        <v>0</v>
      </c>
      <c r="AF22" s="141" t="b">
        <f t="shared" si="20"/>
        <v>0</v>
      </c>
      <c r="AG22" s="141" t="b">
        <f t="shared" si="21"/>
        <v>0</v>
      </c>
      <c r="AH22" s="141" t="b">
        <f t="shared" si="22"/>
        <v>0</v>
      </c>
      <c r="AI22" s="141" t="b">
        <f t="shared" si="23"/>
        <v>0</v>
      </c>
      <c r="AJ22" s="146" t="str">
        <f t="shared" si="13"/>
        <v/>
      </c>
      <c r="AK22" s="143" t="str">
        <f t="shared" si="24"/>
        <v/>
      </c>
      <c r="AL22" s="216" t="str">
        <f t="shared" si="25"/>
        <v/>
      </c>
      <c r="AM22" s="144" t="str">
        <f t="shared" si="26"/>
        <v/>
      </c>
      <c r="AN22" s="145">
        <f t="shared" si="27"/>
        <v>0</v>
      </c>
      <c r="AO22" s="135" t="str">
        <f t="shared" si="28"/>
        <v/>
      </c>
      <c r="AP22" s="136" t="str">
        <f t="shared" si="29"/>
        <v/>
      </c>
      <c r="AQ22" s="126"/>
      <c r="AR22" s="144" t="str">
        <f t="shared" si="30"/>
        <v/>
      </c>
      <c r="AS22" s="219" t="str">
        <f t="shared" si="31"/>
        <v/>
      </c>
      <c r="AT22" s="219" t="str">
        <f t="shared" si="32"/>
        <v/>
      </c>
      <c r="AU22" s="219" t="str">
        <f t="shared" si="33"/>
        <v/>
      </c>
      <c r="AV22" s="218"/>
      <c r="AW22" s="219"/>
      <c r="AX22" s="219"/>
      <c r="AY22" s="218"/>
      <c r="AZ22" s="59" t="str">
        <f t="shared" si="34"/>
        <v/>
      </c>
      <c r="BA22" s="60">
        <f t="shared" si="14"/>
        <v>0</v>
      </c>
    </row>
    <row r="23" spans="1:53" ht="15" customHeight="1" x14ac:dyDescent="0.25">
      <c r="A23">
        <v>6</v>
      </c>
      <c r="B23" s="221" t="s">
        <v>217</v>
      </c>
      <c r="C23" s="174"/>
      <c r="D23" s="174"/>
      <c r="E23" s="126"/>
      <c r="F23" s="126"/>
      <c r="G23" s="140"/>
      <c r="H23" s="179"/>
      <c r="I23" s="178"/>
      <c r="J23" s="178"/>
      <c r="K23" s="147"/>
      <c r="L23" s="178"/>
      <c r="M23" s="177"/>
      <c r="N23" s="287">
        <f t="shared" si="15"/>
        <v>0</v>
      </c>
      <c r="O23" s="288" t="str">
        <f t="shared" si="16"/>
        <v/>
      </c>
      <c r="P23" s="288" t="str">
        <f t="shared" si="0"/>
        <v/>
      </c>
      <c r="Q23" s="288" t="str">
        <f t="shared" si="1"/>
        <v/>
      </c>
      <c r="R23" s="288">
        <f t="shared" si="17"/>
        <v>0</v>
      </c>
      <c r="S23" s="94" t="str">
        <f t="shared" si="2"/>
        <v/>
      </c>
      <c r="T23" s="94" t="str">
        <f t="shared" si="3"/>
        <v/>
      </c>
      <c r="U23" s="94" t="str">
        <f t="shared" si="4"/>
        <v/>
      </c>
      <c r="V23" s="94" t="str">
        <f t="shared" si="18"/>
        <v/>
      </c>
      <c r="W23" s="94" t="str">
        <f t="shared" si="5"/>
        <v/>
      </c>
      <c r="X23" s="94" t="str">
        <f t="shared" si="6"/>
        <v/>
      </c>
      <c r="Y23" s="94">
        <f t="shared" si="7"/>
        <v>0</v>
      </c>
      <c r="Z23" s="141" t="b">
        <f t="shared" si="8"/>
        <v>0</v>
      </c>
      <c r="AA23" s="141" t="b">
        <f t="shared" si="9"/>
        <v>0</v>
      </c>
      <c r="AB23" s="141" t="b">
        <f t="shared" si="10"/>
        <v>0</v>
      </c>
      <c r="AC23" s="141" t="b">
        <f t="shared" si="11"/>
        <v>0</v>
      </c>
      <c r="AD23" s="141" t="b">
        <f t="shared" si="12"/>
        <v>0</v>
      </c>
      <c r="AE23" s="141" t="b">
        <f t="shared" si="19"/>
        <v>0</v>
      </c>
      <c r="AF23" s="141" t="b">
        <f t="shared" si="20"/>
        <v>0</v>
      </c>
      <c r="AG23" s="141" t="b">
        <f t="shared" si="21"/>
        <v>0</v>
      </c>
      <c r="AH23" s="141" t="b">
        <f t="shared" si="22"/>
        <v>0</v>
      </c>
      <c r="AI23" s="141" t="b">
        <f t="shared" si="23"/>
        <v>0</v>
      </c>
      <c r="AJ23" s="146" t="str">
        <f t="shared" si="13"/>
        <v/>
      </c>
      <c r="AK23" s="143" t="str">
        <f t="shared" si="24"/>
        <v/>
      </c>
      <c r="AL23" s="216" t="str">
        <f t="shared" si="25"/>
        <v/>
      </c>
      <c r="AM23" s="144" t="str">
        <f t="shared" si="26"/>
        <v/>
      </c>
      <c r="AN23" s="145">
        <f t="shared" si="27"/>
        <v>0</v>
      </c>
      <c r="AO23" s="135" t="str">
        <f t="shared" si="28"/>
        <v/>
      </c>
      <c r="AP23" s="136" t="str">
        <f t="shared" si="29"/>
        <v/>
      </c>
      <c r="AQ23" s="126"/>
      <c r="AR23" s="144" t="str">
        <f t="shared" si="30"/>
        <v/>
      </c>
      <c r="AS23" s="219" t="str">
        <f t="shared" si="31"/>
        <v/>
      </c>
      <c r="AT23" s="219" t="str">
        <f t="shared" si="32"/>
        <v/>
      </c>
      <c r="AU23" s="219" t="str">
        <f t="shared" si="33"/>
        <v/>
      </c>
      <c r="AV23" s="218"/>
      <c r="AW23" s="219"/>
      <c r="AX23" s="219"/>
      <c r="AY23" s="218"/>
      <c r="AZ23" s="59" t="str">
        <f t="shared" si="34"/>
        <v/>
      </c>
      <c r="BA23" s="60">
        <f t="shared" si="14"/>
        <v>0</v>
      </c>
    </row>
    <row r="24" spans="1:53" ht="15" customHeight="1" x14ac:dyDescent="0.25">
      <c r="A24">
        <v>7</v>
      </c>
      <c r="B24" s="221" t="s">
        <v>218</v>
      </c>
      <c r="C24" s="174"/>
      <c r="D24" s="174"/>
      <c r="E24" s="150"/>
      <c r="F24" s="150"/>
      <c r="G24" s="140"/>
      <c r="H24" s="179"/>
      <c r="I24" s="178"/>
      <c r="J24" s="178"/>
      <c r="K24" s="147"/>
      <c r="L24" s="178"/>
      <c r="M24" s="177"/>
      <c r="N24" s="287">
        <f t="shared" si="15"/>
        <v>0</v>
      </c>
      <c r="O24" s="288" t="str">
        <f t="shared" si="16"/>
        <v/>
      </c>
      <c r="P24" s="288" t="str">
        <f t="shared" si="0"/>
        <v/>
      </c>
      <c r="Q24" s="288" t="str">
        <f t="shared" si="1"/>
        <v/>
      </c>
      <c r="R24" s="288">
        <f t="shared" si="17"/>
        <v>0</v>
      </c>
      <c r="S24" s="94" t="str">
        <f t="shared" si="2"/>
        <v/>
      </c>
      <c r="T24" s="94" t="str">
        <f t="shared" si="3"/>
        <v/>
      </c>
      <c r="U24" s="94" t="str">
        <f t="shared" si="4"/>
        <v/>
      </c>
      <c r="V24" s="94" t="str">
        <f t="shared" si="18"/>
        <v/>
      </c>
      <c r="W24" s="94" t="str">
        <f t="shared" si="5"/>
        <v/>
      </c>
      <c r="X24" s="94" t="str">
        <f t="shared" si="6"/>
        <v/>
      </c>
      <c r="Y24" s="94">
        <f t="shared" si="7"/>
        <v>0</v>
      </c>
      <c r="Z24" s="141" t="b">
        <f t="shared" si="8"/>
        <v>0</v>
      </c>
      <c r="AA24" s="141" t="b">
        <f t="shared" si="9"/>
        <v>0</v>
      </c>
      <c r="AB24" s="141" t="b">
        <f t="shared" si="10"/>
        <v>0</v>
      </c>
      <c r="AC24" s="141" t="b">
        <f t="shared" si="11"/>
        <v>0</v>
      </c>
      <c r="AD24" s="141" t="b">
        <f t="shared" si="12"/>
        <v>0</v>
      </c>
      <c r="AE24" s="141" t="b">
        <f t="shared" si="19"/>
        <v>0</v>
      </c>
      <c r="AF24" s="141" t="b">
        <f t="shared" si="20"/>
        <v>0</v>
      </c>
      <c r="AG24" s="141" t="b">
        <f t="shared" si="21"/>
        <v>0</v>
      </c>
      <c r="AH24" s="141" t="b">
        <f t="shared" si="22"/>
        <v>0</v>
      </c>
      <c r="AI24" s="141" t="b">
        <f t="shared" si="23"/>
        <v>0</v>
      </c>
      <c r="AJ24" s="146" t="str">
        <f t="shared" si="13"/>
        <v/>
      </c>
      <c r="AK24" s="143" t="str">
        <f t="shared" si="24"/>
        <v/>
      </c>
      <c r="AL24" s="216" t="str">
        <f t="shared" si="25"/>
        <v/>
      </c>
      <c r="AM24" s="144" t="str">
        <f t="shared" si="26"/>
        <v/>
      </c>
      <c r="AN24" s="145">
        <f t="shared" si="27"/>
        <v>0</v>
      </c>
      <c r="AO24" s="135" t="str">
        <f t="shared" si="28"/>
        <v/>
      </c>
      <c r="AP24" s="136" t="str">
        <f t="shared" si="29"/>
        <v/>
      </c>
      <c r="AQ24" s="126"/>
      <c r="AR24" s="144" t="str">
        <f t="shared" si="30"/>
        <v/>
      </c>
      <c r="AS24" s="219" t="str">
        <f t="shared" si="31"/>
        <v/>
      </c>
      <c r="AT24" s="219" t="str">
        <f t="shared" si="32"/>
        <v/>
      </c>
      <c r="AU24" s="219" t="str">
        <f t="shared" si="33"/>
        <v/>
      </c>
      <c r="AV24" s="218"/>
      <c r="AW24" s="219"/>
      <c r="AX24" s="219"/>
      <c r="AY24" s="218"/>
      <c r="AZ24" s="59" t="str">
        <f t="shared" si="34"/>
        <v/>
      </c>
      <c r="BA24" s="60">
        <f t="shared" si="14"/>
        <v>0</v>
      </c>
    </row>
    <row r="25" spans="1:53" ht="15" customHeight="1" x14ac:dyDescent="0.25">
      <c r="A25">
        <v>8</v>
      </c>
      <c r="B25" s="221" t="s">
        <v>219</v>
      </c>
      <c r="C25" s="174"/>
      <c r="D25" s="174"/>
      <c r="E25" s="126"/>
      <c r="F25" s="126"/>
      <c r="G25" s="140"/>
      <c r="H25" s="179"/>
      <c r="I25" s="178"/>
      <c r="J25" s="178"/>
      <c r="K25" s="147"/>
      <c r="L25" s="147"/>
      <c r="M25" s="177"/>
      <c r="N25" s="287">
        <f t="shared" si="15"/>
        <v>0</v>
      </c>
      <c r="O25" s="288" t="str">
        <f t="shared" si="16"/>
        <v/>
      </c>
      <c r="P25" s="288" t="str">
        <f t="shared" si="0"/>
        <v/>
      </c>
      <c r="Q25" s="288" t="str">
        <f t="shared" si="1"/>
        <v/>
      </c>
      <c r="R25" s="288">
        <f t="shared" si="17"/>
        <v>0</v>
      </c>
      <c r="S25" s="94" t="str">
        <f t="shared" si="2"/>
        <v/>
      </c>
      <c r="T25" s="94" t="str">
        <f t="shared" si="3"/>
        <v/>
      </c>
      <c r="U25" s="94" t="str">
        <f t="shared" si="4"/>
        <v/>
      </c>
      <c r="V25" s="94" t="str">
        <f t="shared" si="18"/>
        <v/>
      </c>
      <c r="W25" s="94" t="str">
        <f t="shared" si="5"/>
        <v/>
      </c>
      <c r="X25" s="94" t="str">
        <f t="shared" si="6"/>
        <v/>
      </c>
      <c r="Y25" s="94">
        <f t="shared" si="7"/>
        <v>0</v>
      </c>
      <c r="Z25" s="141" t="b">
        <f t="shared" si="8"/>
        <v>0</v>
      </c>
      <c r="AA25" s="141" t="b">
        <f t="shared" si="9"/>
        <v>0</v>
      </c>
      <c r="AB25" s="141" t="b">
        <f t="shared" si="10"/>
        <v>0</v>
      </c>
      <c r="AC25" s="141" t="b">
        <f t="shared" si="11"/>
        <v>0</v>
      </c>
      <c r="AD25" s="141" t="b">
        <f t="shared" si="12"/>
        <v>0</v>
      </c>
      <c r="AE25" s="141" t="b">
        <f t="shared" si="19"/>
        <v>0</v>
      </c>
      <c r="AF25" s="141" t="b">
        <f t="shared" si="20"/>
        <v>0</v>
      </c>
      <c r="AG25" s="141" t="b">
        <f t="shared" si="21"/>
        <v>0</v>
      </c>
      <c r="AH25" s="141" t="b">
        <f t="shared" si="22"/>
        <v>0</v>
      </c>
      <c r="AI25" s="141" t="b">
        <f t="shared" si="23"/>
        <v>0</v>
      </c>
      <c r="AJ25" s="146" t="str">
        <f t="shared" si="13"/>
        <v/>
      </c>
      <c r="AK25" s="143" t="str">
        <f t="shared" si="24"/>
        <v/>
      </c>
      <c r="AL25" s="216" t="str">
        <f t="shared" si="25"/>
        <v/>
      </c>
      <c r="AM25" s="144" t="str">
        <f t="shared" si="26"/>
        <v/>
      </c>
      <c r="AN25" s="145">
        <f t="shared" si="27"/>
        <v>0</v>
      </c>
      <c r="AO25" s="135" t="str">
        <f t="shared" si="28"/>
        <v/>
      </c>
      <c r="AP25" s="136" t="str">
        <f t="shared" si="29"/>
        <v/>
      </c>
      <c r="AQ25" s="126"/>
      <c r="AR25" s="144" t="str">
        <f t="shared" si="30"/>
        <v/>
      </c>
      <c r="AS25" s="219" t="str">
        <f t="shared" si="31"/>
        <v/>
      </c>
      <c r="AT25" s="219" t="str">
        <f t="shared" si="32"/>
        <v/>
      </c>
      <c r="AU25" s="219" t="str">
        <f t="shared" si="33"/>
        <v/>
      </c>
      <c r="AV25" s="218"/>
      <c r="AW25" s="219" t="str">
        <f t="shared" ref="AW25:AW53" si="35">IF(AV25="","",IF(AV25="PRO",1,IF(AV25="LWOO",2,IF(AV25="BBL",3,IF(AV25="BBL/Kader",4,IF(AV25="Kader",5,IF(AV25="Kader/TL",6,IF(AV25="TL",7,IF(AV25="TL/Havo",8,IF(AV25="Havo",9,IF(AV25="Havo/VWO",10,IF(AV25="VWO",11))))))))))))</f>
        <v/>
      </c>
      <c r="AX25" s="219">
        <f t="shared" ref="AX25:AX53" si="36">IF(AW25="",0,IF(AW25&lt;AR25,0,IF(AW25&gt;=AR25,1)))</f>
        <v>0</v>
      </c>
      <c r="AY25" s="218"/>
      <c r="AZ25" s="59" t="str">
        <f t="shared" si="34"/>
        <v/>
      </c>
      <c r="BA25" s="60">
        <f t="shared" si="14"/>
        <v>0</v>
      </c>
    </row>
    <row r="26" spans="1:53" ht="15" customHeight="1" x14ac:dyDescent="0.25">
      <c r="A26">
        <v>9</v>
      </c>
      <c r="B26" s="221"/>
      <c r="C26" s="174"/>
      <c r="D26" s="174"/>
      <c r="E26" s="126"/>
      <c r="F26" s="126"/>
      <c r="G26" s="140"/>
      <c r="H26" s="148"/>
      <c r="I26" s="147"/>
      <c r="J26" s="147"/>
      <c r="K26" s="147"/>
      <c r="L26" s="147"/>
      <c r="M26" s="149"/>
      <c r="N26" s="287">
        <f t="shared" si="15"/>
        <v>0</v>
      </c>
      <c r="O26" s="288" t="str">
        <f t="shared" si="16"/>
        <v/>
      </c>
      <c r="P26" s="288" t="str">
        <f t="shared" si="0"/>
        <v/>
      </c>
      <c r="Q26" s="288" t="str">
        <f t="shared" si="1"/>
        <v/>
      </c>
      <c r="R26" s="288">
        <f t="shared" si="17"/>
        <v>0</v>
      </c>
      <c r="S26" s="94" t="str">
        <f t="shared" si="2"/>
        <v/>
      </c>
      <c r="T26" s="94" t="str">
        <f t="shared" si="3"/>
        <v/>
      </c>
      <c r="U26" s="94" t="str">
        <f t="shared" si="4"/>
        <v/>
      </c>
      <c r="V26" s="94" t="str">
        <f t="shared" si="18"/>
        <v/>
      </c>
      <c r="W26" s="94" t="str">
        <f t="shared" si="5"/>
        <v/>
      </c>
      <c r="X26" s="94" t="str">
        <f t="shared" si="6"/>
        <v/>
      </c>
      <c r="Y26" s="94">
        <f t="shared" si="7"/>
        <v>0</v>
      </c>
      <c r="Z26" s="141" t="b">
        <f t="shared" si="8"/>
        <v>0</v>
      </c>
      <c r="AA26" s="141" t="b">
        <f t="shared" si="9"/>
        <v>0</v>
      </c>
      <c r="AB26" s="141" t="b">
        <f t="shared" si="10"/>
        <v>0</v>
      </c>
      <c r="AC26" s="141" t="b">
        <f t="shared" si="11"/>
        <v>0</v>
      </c>
      <c r="AD26" s="141" t="b">
        <f t="shared" si="12"/>
        <v>0</v>
      </c>
      <c r="AE26" s="141" t="b">
        <f t="shared" si="19"/>
        <v>0</v>
      </c>
      <c r="AF26" s="141" t="b">
        <f t="shared" si="20"/>
        <v>0</v>
      </c>
      <c r="AG26" s="141" t="b">
        <f t="shared" si="21"/>
        <v>0</v>
      </c>
      <c r="AH26" s="141" t="b">
        <f t="shared" si="22"/>
        <v>0</v>
      </c>
      <c r="AI26" s="141" t="b">
        <f t="shared" si="23"/>
        <v>0</v>
      </c>
      <c r="AJ26" s="146" t="str">
        <f t="shared" si="13"/>
        <v/>
      </c>
      <c r="AK26" s="143" t="str">
        <f t="shared" si="24"/>
        <v/>
      </c>
      <c r="AL26" s="216" t="str">
        <f t="shared" si="25"/>
        <v/>
      </c>
      <c r="AM26" s="144" t="str">
        <f t="shared" si="26"/>
        <v/>
      </c>
      <c r="AN26" s="145">
        <f t="shared" si="27"/>
        <v>0</v>
      </c>
      <c r="AO26" s="135" t="str">
        <f t="shared" si="28"/>
        <v/>
      </c>
      <c r="AP26" s="136" t="str">
        <f t="shared" si="29"/>
        <v/>
      </c>
      <c r="AQ26" s="126"/>
      <c r="AR26" s="144" t="str">
        <f t="shared" si="30"/>
        <v/>
      </c>
      <c r="AS26" s="219" t="str">
        <f t="shared" si="31"/>
        <v/>
      </c>
      <c r="AT26" s="219" t="str">
        <f t="shared" si="32"/>
        <v/>
      </c>
      <c r="AU26" s="219" t="str">
        <f t="shared" si="33"/>
        <v/>
      </c>
      <c r="AV26" s="218"/>
      <c r="AW26" s="219" t="str">
        <f t="shared" si="35"/>
        <v/>
      </c>
      <c r="AX26" s="219">
        <f t="shared" si="36"/>
        <v>0</v>
      </c>
      <c r="AY26" s="218"/>
      <c r="AZ26" s="59" t="str">
        <f t="shared" si="34"/>
        <v/>
      </c>
      <c r="BA26" s="60">
        <f t="shared" si="14"/>
        <v>0</v>
      </c>
    </row>
    <row r="27" spans="1:53" ht="15" customHeight="1" x14ac:dyDescent="0.25">
      <c r="A27">
        <v>10</v>
      </c>
      <c r="B27" s="221"/>
      <c r="C27" s="174"/>
      <c r="D27" s="174"/>
      <c r="E27" s="126"/>
      <c r="F27" s="126"/>
      <c r="G27" s="140"/>
      <c r="H27" s="148"/>
      <c r="I27" s="147"/>
      <c r="J27" s="147"/>
      <c r="K27" s="147"/>
      <c r="L27" s="147"/>
      <c r="M27" s="149"/>
      <c r="N27" s="287">
        <f t="shared" si="15"/>
        <v>0</v>
      </c>
      <c r="O27" s="288" t="str">
        <f t="shared" si="16"/>
        <v/>
      </c>
      <c r="P27" s="288" t="str">
        <f t="shared" si="0"/>
        <v/>
      </c>
      <c r="Q27" s="288" t="str">
        <f t="shared" si="1"/>
        <v/>
      </c>
      <c r="R27" s="288">
        <f t="shared" si="17"/>
        <v>0</v>
      </c>
      <c r="S27" s="94" t="str">
        <f t="shared" si="2"/>
        <v/>
      </c>
      <c r="T27" s="94" t="str">
        <f t="shared" si="3"/>
        <v/>
      </c>
      <c r="U27" s="94" t="str">
        <f t="shared" si="4"/>
        <v/>
      </c>
      <c r="V27" s="94" t="str">
        <f t="shared" si="18"/>
        <v/>
      </c>
      <c r="W27" s="94" t="str">
        <f t="shared" si="5"/>
        <v/>
      </c>
      <c r="X27" s="94" t="str">
        <f t="shared" si="6"/>
        <v/>
      </c>
      <c r="Y27" s="94">
        <f t="shared" si="7"/>
        <v>0</v>
      </c>
      <c r="Z27" s="141" t="b">
        <f t="shared" si="8"/>
        <v>0</v>
      </c>
      <c r="AA27" s="141" t="b">
        <f t="shared" si="9"/>
        <v>0</v>
      </c>
      <c r="AB27" s="141" t="b">
        <f t="shared" si="10"/>
        <v>0</v>
      </c>
      <c r="AC27" s="141" t="b">
        <f t="shared" si="11"/>
        <v>0</v>
      </c>
      <c r="AD27" s="141" t="b">
        <f t="shared" si="12"/>
        <v>0</v>
      </c>
      <c r="AE27" s="141" t="b">
        <f t="shared" si="19"/>
        <v>0</v>
      </c>
      <c r="AF27" s="141" t="b">
        <f t="shared" si="20"/>
        <v>0</v>
      </c>
      <c r="AG27" s="141" t="b">
        <f t="shared" si="21"/>
        <v>0</v>
      </c>
      <c r="AH27" s="141" t="b">
        <f t="shared" si="22"/>
        <v>0</v>
      </c>
      <c r="AI27" s="141" t="b">
        <f t="shared" si="23"/>
        <v>0</v>
      </c>
      <c r="AJ27" s="146" t="str">
        <f t="shared" si="13"/>
        <v/>
      </c>
      <c r="AK27" s="143" t="str">
        <f t="shared" si="24"/>
        <v/>
      </c>
      <c r="AL27" s="216" t="str">
        <f t="shared" si="25"/>
        <v/>
      </c>
      <c r="AM27" s="144" t="str">
        <f t="shared" si="26"/>
        <v/>
      </c>
      <c r="AN27" s="145">
        <f t="shared" si="27"/>
        <v>0</v>
      </c>
      <c r="AO27" s="135" t="str">
        <f t="shared" si="28"/>
        <v/>
      </c>
      <c r="AP27" s="136" t="str">
        <f t="shared" si="29"/>
        <v/>
      </c>
      <c r="AQ27" s="126"/>
      <c r="AR27" s="144" t="str">
        <f t="shared" si="30"/>
        <v/>
      </c>
      <c r="AS27" s="219" t="str">
        <f t="shared" si="31"/>
        <v/>
      </c>
      <c r="AT27" s="219" t="str">
        <f t="shared" si="32"/>
        <v/>
      </c>
      <c r="AU27" s="219" t="str">
        <f t="shared" si="33"/>
        <v/>
      </c>
      <c r="AV27" s="218"/>
      <c r="AW27" s="219" t="str">
        <f t="shared" si="35"/>
        <v/>
      </c>
      <c r="AX27" s="219">
        <f t="shared" si="36"/>
        <v>0</v>
      </c>
      <c r="AY27" s="218"/>
      <c r="AZ27" s="59" t="str">
        <f t="shared" si="34"/>
        <v/>
      </c>
      <c r="BA27" s="60">
        <f t="shared" si="14"/>
        <v>0</v>
      </c>
    </row>
    <row r="28" spans="1:53" ht="15" customHeight="1" x14ac:dyDescent="0.25">
      <c r="A28">
        <v>11</v>
      </c>
      <c r="B28" s="221"/>
      <c r="C28" s="174"/>
      <c r="D28" s="174"/>
      <c r="E28" s="126"/>
      <c r="F28" s="126"/>
      <c r="G28" s="140"/>
      <c r="H28" s="148"/>
      <c r="I28" s="147"/>
      <c r="J28" s="147"/>
      <c r="K28" s="147"/>
      <c r="L28" s="147"/>
      <c r="M28" s="149"/>
      <c r="N28" s="287">
        <f t="shared" si="15"/>
        <v>0</v>
      </c>
      <c r="O28" s="288" t="str">
        <f t="shared" si="16"/>
        <v/>
      </c>
      <c r="P28" s="288" t="str">
        <f t="shared" si="0"/>
        <v/>
      </c>
      <c r="Q28" s="288" t="str">
        <f t="shared" si="1"/>
        <v/>
      </c>
      <c r="R28" s="288">
        <f t="shared" si="17"/>
        <v>0</v>
      </c>
      <c r="S28" s="94" t="str">
        <f t="shared" si="2"/>
        <v/>
      </c>
      <c r="T28" s="94" t="str">
        <f t="shared" si="3"/>
        <v/>
      </c>
      <c r="U28" s="94" t="str">
        <f t="shared" si="4"/>
        <v/>
      </c>
      <c r="V28" s="94" t="str">
        <f t="shared" si="18"/>
        <v/>
      </c>
      <c r="W28" s="94" t="str">
        <f t="shared" si="5"/>
        <v/>
      </c>
      <c r="X28" s="94" t="str">
        <f t="shared" si="6"/>
        <v/>
      </c>
      <c r="Y28" s="94">
        <f t="shared" si="7"/>
        <v>0</v>
      </c>
      <c r="Z28" s="141" t="b">
        <f t="shared" si="8"/>
        <v>0</v>
      </c>
      <c r="AA28" s="141" t="b">
        <f t="shared" si="9"/>
        <v>0</v>
      </c>
      <c r="AB28" s="141" t="b">
        <f t="shared" si="10"/>
        <v>0</v>
      </c>
      <c r="AC28" s="141" t="b">
        <f t="shared" si="11"/>
        <v>0</v>
      </c>
      <c r="AD28" s="141" t="b">
        <f t="shared" si="12"/>
        <v>0</v>
      </c>
      <c r="AE28" s="141" t="b">
        <f t="shared" si="19"/>
        <v>0</v>
      </c>
      <c r="AF28" s="141" t="b">
        <f t="shared" si="20"/>
        <v>0</v>
      </c>
      <c r="AG28" s="141" t="b">
        <f t="shared" si="21"/>
        <v>0</v>
      </c>
      <c r="AH28" s="141" t="b">
        <f t="shared" si="22"/>
        <v>0</v>
      </c>
      <c r="AI28" s="141" t="b">
        <f t="shared" si="23"/>
        <v>0</v>
      </c>
      <c r="AJ28" s="146" t="str">
        <f t="shared" si="13"/>
        <v/>
      </c>
      <c r="AK28" s="143" t="str">
        <f t="shared" si="24"/>
        <v/>
      </c>
      <c r="AL28" s="216" t="str">
        <f t="shared" si="25"/>
        <v/>
      </c>
      <c r="AM28" s="144" t="str">
        <f t="shared" si="26"/>
        <v/>
      </c>
      <c r="AN28" s="145">
        <f t="shared" si="27"/>
        <v>0</v>
      </c>
      <c r="AO28" s="135" t="str">
        <f t="shared" si="28"/>
        <v/>
      </c>
      <c r="AP28" s="136" t="str">
        <f t="shared" si="29"/>
        <v/>
      </c>
      <c r="AQ28" s="126"/>
      <c r="AR28" s="144" t="str">
        <f t="shared" si="30"/>
        <v/>
      </c>
      <c r="AS28" s="219" t="str">
        <f t="shared" si="31"/>
        <v/>
      </c>
      <c r="AT28" s="219" t="str">
        <f t="shared" si="32"/>
        <v/>
      </c>
      <c r="AU28" s="219" t="str">
        <f t="shared" si="33"/>
        <v/>
      </c>
      <c r="AV28" s="218"/>
      <c r="AW28" s="219" t="str">
        <f t="shared" si="35"/>
        <v/>
      </c>
      <c r="AX28" s="219">
        <f t="shared" si="36"/>
        <v>0</v>
      </c>
      <c r="AY28" s="218"/>
      <c r="AZ28" s="59" t="str">
        <f t="shared" si="34"/>
        <v/>
      </c>
      <c r="BA28" s="60">
        <f t="shared" si="14"/>
        <v>0</v>
      </c>
    </row>
    <row r="29" spans="1:53" ht="15" customHeight="1" x14ac:dyDescent="0.25">
      <c r="A29">
        <v>12</v>
      </c>
      <c r="B29" s="221"/>
      <c r="C29" s="174"/>
      <c r="D29" s="174"/>
      <c r="E29" s="126"/>
      <c r="F29" s="126"/>
      <c r="G29" s="140"/>
      <c r="H29" s="148"/>
      <c r="I29" s="147"/>
      <c r="J29" s="147"/>
      <c r="K29" s="147"/>
      <c r="L29" s="147"/>
      <c r="M29" s="149"/>
      <c r="N29" s="287">
        <f t="shared" si="15"/>
        <v>0</v>
      </c>
      <c r="O29" s="288" t="str">
        <f t="shared" si="16"/>
        <v/>
      </c>
      <c r="P29" s="288" t="str">
        <f t="shared" si="0"/>
        <v/>
      </c>
      <c r="Q29" s="288" t="str">
        <f t="shared" si="1"/>
        <v/>
      </c>
      <c r="R29" s="288">
        <f t="shared" si="17"/>
        <v>0</v>
      </c>
      <c r="S29" s="94" t="str">
        <f t="shared" si="2"/>
        <v/>
      </c>
      <c r="T29" s="94" t="str">
        <f t="shared" si="3"/>
        <v/>
      </c>
      <c r="U29" s="94" t="str">
        <f t="shared" si="4"/>
        <v/>
      </c>
      <c r="V29" s="94" t="str">
        <f t="shared" si="18"/>
        <v/>
      </c>
      <c r="W29" s="94" t="str">
        <f t="shared" si="5"/>
        <v/>
      </c>
      <c r="X29" s="94" t="str">
        <f t="shared" si="6"/>
        <v/>
      </c>
      <c r="Y29" s="94">
        <f t="shared" si="7"/>
        <v>0</v>
      </c>
      <c r="Z29" s="141" t="b">
        <f t="shared" si="8"/>
        <v>0</v>
      </c>
      <c r="AA29" s="141" t="b">
        <f t="shared" si="9"/>
        <v>0</v>
      </c>
      <c r="AB29" s="141" t="b">
        <f t="shared" si="10"/>
        <v>0</v>
      </c>
      <c r="AC29" s="141" t="b">
        <f t="shared" si="11"/>
        <v>0</v>
      </c>
      <c r="AD29" s="141" t="b">
        <f t="shared" si="12"/>
        <v>0</v>
      </c>
      <c r="AE29" s="141" t="b">
        <f t="shared" si="19"/>
        <v>0</v>
      </c>
      <c r="AF29" s="141" t="b">
        <f t="shared" si="20"/>
        <v>0</v>
      </c>
      <c r="AG29" s="141" t="b">
        <f t="shared" si="21"/>
        <v>0</v>
      </c>
      <c r="AH29" s="141" t="b">
        <f t="shared" si="22"/>
        <v>0</v>
      </c>
      <c r="AI29" s="141" t="b">
        <f t="shared" si="23"/>
        <v>0</v>
      </c>
      <c r="AJ29" s="146" t="str">
        <f t="shared" si="13"/>
        <v/>
      </c>
      <c r="AK29" s="143" t="str">
        <f t="shared" si="24"/>
        <v/>
      </c>
      <c r="AL29" s="216" t="str">
        <f t="shared" si="25"/>
        <v/>
      </c>
      <c r="AM29" s="144" t="str">
        <f t="shared" si="26"/>
        <v/>
      </c>
      <c r="AN29" s="145">
        <f t="shared" si="27"/>
        <v>0</v>
      </c>
      <c r="AO29" s="135" t="str">
        <f t="shared" si="28"/>
        <v/>
      </c>
      <c r="AP29" s="136" t="str">
        <f t="shared" si="29"/>
        <v/>
      </c>
      <c r="AQ29" s="126"/>
      <c r="AR29" s="144" t="str">
        <f t="shared" si="30"/>
        <v/>
      </c>
      <c r="AS29" s="219" t="str">
        <f t="shared" si="31"/>
        <v/>
      </c>
      <c r="AT29" s="219" t="str">
        <f t="shared" si="32"/>
        <v/>
      </c>
      <c r="AU29" s="219" t="str">
        <f t="shared" si="33"/>
        <v/>
      </c>
      <c r="AV29" s="218"/>
      <c r="AW29" s="219" t="str">
        <f t="shared" si="35"/>
        <v/>
      </c>
      <c r="AX29" s="219">
        <f t="shared" si="36"/>
        <v>0</v>
      </c>
      <c r="AY29" s="218"/>
      <c r="AZ29" s="59" t="str">
        <f t="shared" si="34"/>
        <v/>
      </c>
      <c r="BA29" s="60">
        <f t="shared" si="14"/>
        <v>0</v>
      </c>
    </row>
    <row r="30" spans="1:53" ht="15" customHeight="1" x14ac:dyDescent="0.25">
      <c r="A30">
        <v>13</v>
      </c>
      <c r="B30" s="221"/>
      <c r="C30" s="174"/>
      <c r="D30" s="174"/>
      <c r="E30" s="126"/>
      <c r="F30" s="126"/>
      <c r="G30" s="140"/>
      <c r="H30" s="148"/>
      <c r="I30" s="147"/>
      <c r="J30" s="147"/>
      <c r="K30" s="147"/>
      <c r="L30" s="147"/>
      <c r="M30" s="149"/>
      <c r="N30" s="287">
        <f t="shared" si="15"/>
        <v>0</v>
      </c>
      <c r="O30" s="288" t="str">
        <f t="shared" si="16"/>
        <v/>
      </c>
      <c r="P30" s="288" t="str">
        <f t="shared" si="0"/>
        <v/>
      </c>
      <c r="Q30" s="288" t="str">
        <f t="shared" si="1"/>
        <v/>
      </c>
      <c r="R30" s="288">
        <f t="shared" si="17"/>
        <v>0</v>
      </c>
      <c r="S30" s="94" t="str">
        <f t="shared" si="2"/>
        <v/>
      </c>
      <c r="T30" s="94" t="str">
        <f t="shared" si="3"/>
        <v/>
      </c>
      <c r="U30" s="94" t="str">
        <f t="shared" si="4"/>
        <v/>
      </c>
      <c r="V30" s="94" t="str">
        <f t="shared" si="18"/>
        <v/>
      </c>
      <c r="W30" s="94" t="str">
        <f t="shared" si="5"/>
        <v/>
      </c>
      <c r="X30" s="94" t="str">
        <f t="shared" si="6"/>
        <v/>
      </c>
      <c r="Y30" s="94">
        <f t="shared" si="7"/>
        <v>0</v>
      </c>
      <c r="Z30" s="141" t="b">
        <f t="shared" si="8"/>
        <v>0</v>
      </c>
      <c r="AA30" s="141" t="b">
        <f t="shared" si="9"/>
        <v>0</v>
      </c>
      <c r="AB30" s="141" t="b">
        <f t="shared" si="10"/>
        <v>0</v>
      </c>
      <c r="AC30" s="141" t="b">
        <f t="shared" si="11"/>
        <v>0</v>
      </c>
      <c r="AD30" s="141" t="b">
        <f t="shared" si="12"/>
        <v>0</v>
      </c>
      <c r="AE30" s="141" t="b">
        <f t="shared" si="19"/>
        <v>0</v>
      </c>
      <c r="AF30" s="141" t="b">
        <f t="shared" si="20"/>
        <v>0</v>
      </c>
      <c r="AG30" s="141" t="b">
        <f t="shared" si="21"/>
        <v>0</v>
      </c>
      <c r="AH30" s="141" t="b">
        <f t="shared" si="22"/>
        <v>0</v>
      </c>
      <c r="AI30" s="141" t="b">
        <f t="shared" si="23"/>
        <v>0</v>
      </c>
      <c r="AJ30" s="146" t="str">
        <f t="shared" si="13"/>
        <v/>
      </c>
      <c r="AK30" s="143" t="str">
        <f t="shared" si="24"/>
        <v/>
      </c>
      <c r="AL30" s="216" t="str">
        <f t="shared" si="25"/>
        <v/>
      </c>
      <c r="AM30" s="144" t="str">
        <f t="shared" si="26"/>
        <v/>
      </c>
      <c r="AN30" s="145">
        <f t="shared" si="27"/>
        <v>0</v>
      </c>
      <c r="AO30" s="135" t="str">
        <f t="shared" si="28"/>
        <v/>
      </c>
      <c r="AP30" s="136" t="str">
        <f t="shared" si="29"/>
        <v/>
      </c>
      <c r="AQ30" s="126"/>
      <c r="AR30" s="144" t="str">
        <f t="shared" si="30"/>
        <v/>
      </c>
      <c r="AS30" s="219" t="str">
        <f t="shared" si="31"/>
        <v/>
      </c>
      <c r="AT30" s="219" t="str">
        <f t="shared" si="32"/>
        <v/>
      </c>
      <c r="AU30" s="219" t="str">
        <f t="shared" si="33"/>
        <v/>
      </c>
      <c r="AV30" s="218"/>
      <c r="AW30" s="219" t="str">
        <f t="shared" si="35"/>
        <v/>
      </c>
      <c r="AX30" s="219">
        <f t="shared" si="36"/>
        <v>0</v>
      </c>
      <c r="AY30" s="218"/>
      <c r="AZ30" s="59" t="str">
        <f t="shared" si="34"/>
        <v/>
      </c>
      <c r="BA30" s="60">
        <f t="shared" si="14"/>
        <v>0</v>
      </c>
    </row>
    <row r="31" spans="1:53" ht="15" customHeight="1" x14ac:dyDescent="0.25">
      <c r="A31">
        <v>14</v>
      </c>
      <c r="B31" s="221"/>
      <c r="C31" s="174"/>
      <c r="D31" s="174"/>
      <c r="E31" s="126"/>
      <c r="F31" s="126"/>
      <c r="G31" s="140"/>
      <c r="H31" s="148"/>
      <c r="I31" s="147"/>
      <c r="J31" s="147"/>
      <c r="K31" s="147"/>
      <c r="L31" s="147"/>
      <c r="M31" s="149"/>
      <c r="N31" s="287">
        <f t="shared" si="15"/>
        <v>0</v>
      </c>
      <c r="O31" s="288" t="str">
        <f t="shared" si="16"/>
        <v/>
      </c>
      <c r="P31" s="288" t="str">
        <f t="shared" si="0"/>
        <v/>
      </c>
      <c r="Q31" s="288" t="str">
        <f t="shared" si="1"/>
        <v/>
      </c>
      <c r="R31" s="288">
        <f t="shared" si="17"/>
        <v>0</v>
      </c>
      <c r="S31" s="94" t="str">
        <f t="shared" si="2"/>
        <v/>
      </c>
      <c r="T31" s="94" t="str">
        <f t="shared" si="3"/>
        <v/>
      </c>
      <c r="U31" s="94" t="str">
        <f t="shared" si="4"/>
        <v/>
      </c>
      <c r="V31" s="94" t="str">
        <f t="shared" si="18"/>
        <v/>
      </c>
      <c r="W31" s="94" t="str">
        <f t="shared" si="5"/>
        <v/>
      </c>
      <c r="X31" s="94" t="str">
        <f t="shared" si="6"/>
        <v/>
      </c>
      <c r="Y31" s="94">
        <f t="shared" si="7"/>
        <v>0</v>
      </c>
      <c r="Z31" s="141" t="b">
        <f t="shared" si="8"/>
        <v>0</v>
      </c>
      <c r="AA31" s="141" t="b">
        <f t="shared" si="9"/>
        <v>0</v>
      </c>
      <c r="AB31" s="141" t="b">
        <f t="shared" si="10"/>
        <v>0</v>
      </c>
      <c r="AC31" s="141" t="b">
        <f t="shared" si="11"/>
        <v>0</v>
      </c>
      <c r="AD31" s="141" t="b">
        <f t="shared" si="12"/>
        <v>0</v>
      </c>
      <c r="AE31" s="141" t="b">
        <f t="shared" si="19"/>
        <v>0</v>
      </c>
      <c r="AF31" s="141" t="b">
        <f t="shared" si="20"/>
        <v>0</v>
      </c>
      <c r="AG31" s="141" t="b">
        <f t="shared" si="21"/>
        <v>0</v>
      </c>
      <c r="AH31" s="141" t="b">
        <f t="shared" si="22"/>
        <v>0</v>
      </c>
      <c r="AI31" s="141" t="b">
        <f t="shared" si="23"/>
        <v>0</v>
      </c>
      <c r="AJ31" s="146" t="str">
        <f t="shared" si="13"/>
        <v/>
      </c>
      <c r="AK31" s="143" t="str">
        <f t="shared" si="24"/>
        <v/>
      </c>
      <c r="AL31" s="216" t="str">
        <f t="shared" si="25"/>
        <v/>
      </c>
      <c r="AM31" s="144" t="str">
        <f t="shared" si="26"/>
        <v/>
      </c>
      <c r="AN31" s="145">
        <f t="shared" si="27"/>
        <v>0</v>
      </c>
      <c r="AO31" s="135" t="str">
        <f t="shared" si="28"/>
        <v/>
      </c>
      <c r="AP31" s="136" t="str">
        <f t="shared" si="29"/>
        <v/>
      </c>
      <c r="AQ31" s="126"/>
      <c r="AR31" s="144" t="str">
        <f t="shared" si="30"/>
        <v/>
      </c>
      <c r="AS31" s="219" t="str">
        <f t="shared" si="31"/>
        <v/>
      </c>
      <c r="AT31" s="219" t="str">
        <f t="shared" si="32"/>
        <v/>
      </c>
      <c r="AU31" s="219" t="str">
        <f t="shared" si="33"/>
        <v/>
      </c>
      <c r="AV31" s="218"/>
      <c r="AW31" s="219" t="str">
        <f t="shared" si="35"/>
        <v/>
      </c>
      <c r="AX31" s="219">
        <f t="shared" si="36"/>
        <v>0</v>
      </c>
      <c r="AY31" s="218"/>
      <c r="AZ31" s="59" t="str">
        <f t="shared" si="34"/>
        <v/>
      </c>
      <c r="BA31" s="60">
        <f t="shared" si="14"/>
        <v>0</v>
      </c>
    </row>
    <row r="32" spans="1:53" ht="15" customHeight="1" x14ac:dyDescent="0.25">
      <c r="A32">
        <v>15</v>
      </c>
      <c r="B32" s="221"/>
      <c r="C32" s="174"/>
      <c r="D32" s="174"/>
      <c r="E32" s="126"/>
      <c r="F32" s="126"/>
      <c r="G32" s="140"/>
      <c r="H32" s="148"/>
      <c r="I32" s="147"/>
      <c r="J32" s="147"/>
      <c r="K32" s="147"/>
      <c r="L32" s="147"/>
      <c r="M32" s="149"/>
      <c r="N32" s="287">
        <f t="shared" si="15"/>
        <v>0</v>
      </c>
      <c r="O32" s="288" t="str">
        <f t="shared" si="16"/>
        <v/>
      </c>
      <c r="P32" s="288" t="str">
        <f t="shared" si="0"/>
        <v/>
      </c>
      <c r="Q32" s="288" t="str">
        <f t="shared" si="1"/>
        <v/>
      </c>
      <c r="R32" s="288">
        <f t="shared" si="17"/>
        <v>0</v>
      </c>
      <c r="S32" s="94" t="str">
        <f t="shared" si="2"/>
        <v/>
      </c>
      <c r="T32" s="94" t="str">
        <f t="shared" si="3"/>
        <v/>
      </c>
      <c r="U32" s="94" t="str">
        <f t="shared" si="4"/>
        <v/>
      </c>
      <c r="V32" s="94" t="str">
        <f t="shared" si="18"/>
        <v/>
      </c>
      <c r="W32" s="94" t="str">
        <f t="shared" si="5"/>
        <v/>
      </c>
      <c r="X32" s="94" t="str">
        <f t="shared" si="6"/>
        <v/>
      </c>
      <c r="Y32" s="94">
        <f t="shared" si="7"/>
        <v>0</v>
      </c>
      <c r="Z32" s="141" t="b">
        <f t="shared" si="8"/>
        <v>0</v>
      </c>
      <c r="AA32" s="141" t="b">
        <f t="shared" si="9"/>
        <v>0</v>
      </c>
      <c r="AB32" s="141" t="b">
        <f t="shared" si="10"/>
        <v>0</v>
      </c>
      <c r="AC32" s="141" t="b">
        <f t="shared" si="11"/>
        <v>0</v>
      </c>
      <c r="AD32" s="141" t="b">
        <f t="shared" si="12"/>
        <v>0</v>
      </c>
      <c r="AE32" s="141" t="b">
        <f t="shared" si="19"/>
        <v>0</v>
      </c>
      <c r="AF32" s="141" t="b">
        <f t="shared" si="20"/>
        <v>0</v>
      </c>
      <c r="AG32" s="141" t="b">
        <f t="shared" si="21"/>
        <v>0</v>
      </c>
      <c r="AH32" s="141" t="b">
        <f t="shared" si="22"/>
        <v>0</v>
      </c>
      <c r="AI32" s="141" t="b">
        <f t="shared" si="23"/>
        <v>0</v>
      </c>
      <c r="AJ32" s="146" t="str">
        <f t="shared" si="13"/>
        <v/>
      </c>
      <c r="AK32" s="143" t="str">
        <f t="shared" si="24"/>
        <v/>
      </c>
      <c r="AL32" s="216" t="str">
        <f t="shared" si="25"/>
        <v/>
      </c>
      <c r="AM32" s="144" t="str">
        <f t="shared" si="26"/>
        <v/>
      </c>
      <c r="AN32" s="145">
        <f t="shared" si="27"/>
        <v>0</v>
      </c>
      <c r="AO32" s="135" t="str">
        <f t="shared" si="28"/>
        <v/>
      </c>
      <c r="AP32" s="136" t="str">
        <f t="shared" si="29"/>
        <v/>
      </c>
      <c r="AQ32" s="126"/>
      <c r="AR32" s="144" t="str">
        <f t="shared" si="30"/>
        <v/>
      </c>
      <c r="AS32" s="219" t="str">
        <f t="shared" si="31"/>
        <v/>
      </c>
      <c r="AT32" s="219" t="str">
        <f t="shared" si="32"/>
        <v/>
      </c>
      <c r="AU32" s="219" t="str">
        <f t="shared" si="33"/>
        <v/>
      </c>
      <c r="AV32" s="218"/>
      <c r="AW32" s="219" t="str">
        <f t="shared" si="35"/>
        <v/>
      </c>
      <c r="AX32" s="219">
        <f t="shared" si="36"/>
        <v>0</v>
      </c>
      <c r="AY32" s="218"/>
      <c r="AZ32" s="59" t="str">
        <f t="shared" si="34"/>
        <v/>
      </c>
      <c r="BA32" s="60">
        <f t="shared" si="14"/>
        <v>0</v>
      </c>
    </row>
    <row r="33" spans="1:53" ht="15" customHeight="1" x14ac:dyDescent="0.25">
      <c r="A33">
        <v>16</v>
      </c>
      <c r="B33" s="221"/>
      <c r="C33" s="174"/>
      <c r="D33" s="174"/>
      <c r="E33" s="126"/>
      <c r="F33" s="126"/>
      <c r="G33" s="140"/>
      <c r="H33" s="148"/>
      <c r="I33" s="147"/>
      <c r="J33" s="147"/>
      <c r="K33" s="147"/>
      <c r="L33" s="147"/>
      <c r="M33" s="149"/>
      <c r="N33" s="287">
        <f t="shared" si="15"/>
        <v>0</v>
      </c>
      <c r="O33" s="288" t="str">
        <f t="shared" si="16"/>
        <v/>
      </c>
      <c r="P33" s="288" t="str">
        <f t="shared" si="0"/>
        <v/>
      </c>
      <c r="Q33" s="288" t="str">
        <f t="shared" si="1"/>
        <v/>
      </c>
      <c r="R33" s="288">
        <f t="shared" si="17"/>
        <v>0</v>
      </c>
      <c r="S33" s="94" t="str">
        <f t="shared" si="2"/>
        <v/>
      </c>
      <c r="T33" s="94" t="str">
        <f t="shared" si="3"/>
        <v/>
      </c>
      <c r="U33" s="94" t="str">
        <f t="shared" si="4"/>
        <v/>
      </c>
      <c r="V33" s="94" t="str">
        <f t="shared" si="18"/>
        <v/>
      </c>
      <c r="W33" s="94" t="str">
        <f t="shared" si="5"/>
        <v/>
      </c>
      <c r="X33" s="94" t="str">
        <f t="shared" si="6"/>
        <v/>
      </c>
      <c r="Y33" s="94">
        <f t="shared" si="7"/>
        <v>0</v>
      </c>
      <c r="Z33" s="141" t="b">
        <f t="shared" si="8"/>
        <v>0</v>
      </c>
      <c r="AA33" s="141" t="b">
        <f t="shared" si="9"/>
        <v>0</v>
      </c>
      <c r="AB33" s="141" t="b">
        <f t="shared" si="10"/>
        <v>0</v>
      </c>
      <c r="AC33" s="141" t="b">
        <f t="shared" si="11"/>
        <v>0</v>
      </c>
      <c r="AD33" s="141" t="b">
        <f t="shared" si="12"/>
        <v>0</v>
      </c>
      <c r="AE33" s="141" t="b">
        <f t="shared" si="19"/>
        <v>0</v>
      </c>
      <c r="AF33" s="141" t="b">
        <f t="shared" si="20"/>
        <v>0</v>
      </c>
      <c r="AG33" s="141" t="b">
        <f t="shared" si="21"/>
        <v>0</v>
      </c>
      <c r="AH33" s="141" t="b">
        <f t="shared" si="22"/>
        <v>0</v>
      </c>
      <c r="AI33" s="141" t="b">
        <f t="shared" si="23"/>
        <v>0</v>
      </c>
      <c r="AJ33" s="146" t="str">
        <f t="shared" si="13"/>
        <v/>
      </c>
      <c r="AK33" s="143" t="str">
        <f t="shared" si="24"/>
        <v/>
      </c>
      <c r="AL33" s="216" t="str">
        <f t="shared" si="25"/>
        <v/>
      </c>
      <c r="AM33" s="144" t="str">
        <f t="shared" si="26"/>
        <v/>
      </c>
      <c r="AN33" s="145">
        <f t="shared" si="27"/>
        <v>0</v>
      </c>
      <c r="AO33" s="135" t="str">
        <f t="shared" si="28"/>
        <v/>
      </c>
      <c r="AP33" s="136" t="str">
        <f t="shared" si="29"/>
        <v/>
      </c>
      <c r="AQ33" s="126"/>
      <c r="AR33" s="144" t="str">
        <f t="shared" si="30"/>
        <v/>
      </c>
      <c r="AS33" s="219" t="str">
        <f t="shared" si="31"/>
        <v/>
      </c>
      <c r="AT33" s="219" t="str">
        <f t="shared" si="32"/>
        <v/>
      </c>
      <c r="AU33" s="219" t="str">
        <f t="shared" si="33"/>
        <v/>
      </c>
      <c r="AV33" s="218"/>
      <c r="AW33" s="219" t="str">
        <f t="shared" si="35"/>
        <v/>
      </c>
      <c r="AX33" s="219">
        <f t="shared" si="36"/>
        <v>0</v>
      </c>
      <c r="AY33" s="218"/>
      <c r="AZ33" s="59" t="str">
        <f t="shared" si="34"/>
        <v/>
      </c>
      <c r="BA33" s="60">
        <f t="shared" si="14"/>
        <v>0</v>
      </c>
    </row>
    <row r="34" spans="1:53" ht="15" customHeight="1" x14ac:dyDescent="0.25">
      <c r="A34">
        <v>17</v>
      </c>
      <c r="B34" s="221"/>
      <c r="C34" s="174"/>
      <c r="D34" s="174"/>
      <c r="E34" s="126"/>
      <c r="F34" s="126"/>
      <c r="G34" s="140"/>
      <c r="H34" s="148"/>
      <c r="I34" s="147"/>
      <c r="J34" s="147"/>
      <c r="K34" s="147"/>
      <c r="L34" s="147"/>
      <c r="M34" s="149"/>
      <c r="N34" s="287">
        <f t="shared" si="15"/>
        <v>0</v>
      </c>
      <c r="O34" s="288" t="str">
        <f t="shared" si="16"/>
        <v/>
      </c>
      <c r="P34" s="288" t="str">
        <f t="shared" si="0"/>
        <v/>
      </c>
      <c r="Q34" s="288" t="str">
        <f t="shared" si="1"/>
        <v/>
      </c>
      <c r="R34" s="288">
        <f t="shared" si="17"/>
        <v>0</v>
      </c>
      <c r="S34" s="94" t="str">
        <f t="shared" si="2"/>
        <v/>
      </c>
      <c r="T34" s="94" t="str">
        <f t="shared" si="3"/>
        <v/>
      </c>
      <c r="U34" s="94" t="str">
        <f t="shared" si="4"/>
        <v/>
      </c>
      <c r="V34" s="94" t="str">
        <f t="shared" si="18"/>
        <v/>
      </c>
      <c r="W34" s="94" t="str">
        <f t="shared" si="5"/>
        <v/>
      </c>
      <c r="X34" s="94" t="str">
        <f t="shared" si="6"/>
        <v/>
      </c>
      <c r="Y34" s="94">
        <f t="shared" si="7"/>
        <v>0</v>
      </c>
      <c r="Z34" s="141" t="b">
        <f t="shared" si="8"/>
        <v>0</v>
      </c>
      <c r="AA34" s="141" t="b">
        <f t="shared" si="9"/>
        <v>0</v>
      </c>
      <c r="AB34" s="141" t="b">
        <f t="shared" si="10"/>
        <v>0</v>
      </c>
      <c r="AC34" s="141" t="b">
        <f t="shared" si="11"/>
        <v>0</v>
      </c>
      <c r="AD34" s="141" t="b">
        <f t="shared" si="12"/>
        <v>0</v>
      </c>
      <c r="AE34" s="141" t="b">
        <f t="shared" si="19"/>
        <v>0</v>
      </c>
      <c r="AF34" s="141" t="b">
        <f t="shared" si="20"/>
        <v>0</v>
      </c>
      <c r="AG34" s="141" t="b">
        <f t="shared" si="21"/>
        <v>0</v>
      </c>
      <c r="AH34" s="141" t="b">
        <f t="shared" si="22"/>
        <v>0</v>
      </c>
      <c r="AI34" s="141" t="b">
        <f t="shared" si="23"/>
        <v>0</v>
      </c>
      <c r="AJ34" s="146" t="str">
        <f t="shared" si="13"/>
        <v/>
      </c>
      <c r="AK34" s="143" t="str">
        <f t="shared" si="24"/>
        <v/>
      </c>
      <c r="AL34" s="216" t="str">
        <f t="shared" si="25"/>
        <v/>
      </c>
      <c r="AM34" s="144" t="str">
        <f t="shared" si="26"/>
        <v/>
      </c>
      <c r="AN34" s="145">
        <f t="shared" si="27"/>
        <v>0</v>
      </c>
      <c r="AO34" s="135" t="str">
        <f t="shared" si="28"/>
        <v/>
      </c>
      <c r="AP34" s="136" t="str">
        <f t="shared" si="29"/>
        <v/>
      </c>
      <c r="AQ34" s="126"/>
      <c r="AR34" s="144" t="str">
        <f t="shared" si="30"/>
        <v/>
      </c>
      <c r="AS34" s="219" t="str">
        <f t="shared" si="31"/>
        <v/>
      </c>
      <c r="AT34" s="219" t="str">
        <f t="shared" si="32"/>
        <v/>
      </c>
      <c r="AU34" s="219" t="str">
        <f t="shared" si="33"/>
        <v/>
      </c>
      <c r="AV34" s="218"/>
      <c r="AW34" s="219" t="str">
        <f t="shared" si="35"/>
        <v/>
      </c>
      <c r="AX34" s="219">
        <f t="shared" si="36"/>
        <v>0</v>
      </c>
      <c r="AY34" s="218"/>
      <c r="AZ34" s="59" t="str">
        <f t="shared" si="34"/>
        <v/>
      </c>
      <c r="BA34" s="60">
        <f t="shared" si="14"/>
        <v>0</v>
      </c>
    </row>
    <row r="35" spans="1:53" ht="15" customHeight="1" x14ac:dyDescent="0.25">
      <c r="A35">
        <v>18</v>
      </c>
      <c r="B35" s="221"/>
      <c r="C35" s="174"/>
      <c r="D35" s="174"/>
      <c r="E35" s="126"/>
      <c r="F35" s="126"/>
      <c r="G35" s="140"/>
      <c r="H35" s="148"/>
      <c r="I35" s="147"/>
      <c r="J35" s="147"/>
      <c r="K35" s="147"/>
      <c r="L35" s="147"/>
      <c r="M35" s="149"/>
      <c r="N35" s="287">
        <f t="shared" si="15"/>
        <v>0</v>
      </c>
      <c r="O35" s="288" t="str">
        <f t="shared" si="16"/>
        <v/>
      </c>
      <c r="P35" s="288" t="str">
        <f t="shared" si="0"/>
        <v/>
      </c>
      <c r="Q35" s="288" t="str">
        <f t="shared" si="1"/>
        <v/>
      </c>
      <c r="R35" s="288">
        <f t="shared" si="17"/>
        <v>0</v>
      </c>
      <c r="S35" s="94" t="str">
        <f t="shared" si="2"/>
        <v/>
      </c>
      <c r="T35" s="94" t="str">
        <f t="shared" si="3"/>
        <v/>
      </c>
      <c r="U35" s="94" t="str">
        <f t="shared" si="4"/>
        <v/>
      </c>
      <c r="V35" s="94" t="str">
        <f t="shared" si="18"/>
        <v/>
      </c>
      <c r="W35" s="94" t="str">
        <f t="shared" si="5"/>
        <v/>
      </c>
      <c r="X35" s="94" t="str">
        <f t="shared" si="6"/>
        <v/>
      </c>
      <c r="Y35" s="94">
        <f t="shared" si="7"/>
        <v>0</v>
      </c>
      <c r="Z35" s="141" t="b">
        <f t="shared" si="8"/>
        <v>0</v>
      </c>
      <c r="AA35" s="141" t="b">
        <f t="shared" si="9"/>
        <v>0</v>
      </c>
      <c r="AB35" s="141" t="b">
        <f t="shared" si="10"/>
        <v>0</v>
      </c>
      <c r="AC35" s="141" t="b">
        <f t="shared" si="11"/>
        <v>0</v>
      </c>
      <c r="AD35" s="141" t="b">
        <f t="shared" si="12"/>
        <v>0</v>
      </c>
      <c r="AE35" s="141" t="b">
        <f t="shared" si="19"/>
        <v>0</v>
      </c>
      <c r="AF35" s="141" t="b">
        <f t="shared" si="20"/>
        <v>0</v>
      </c>
      <c r="AG35" s="141" t="b">
        <f t="shared" si="21"/>
        <v>0</v>
      </c>
      <c r="AH35" s="141" t="b">
        <f t="shared" si="22"/>
        <v>0</v>
      </c>
      <c r="AI35" s="141" t="b">
        <f t="shared" si="23"/>
        <v>0</v>
      </c>
      <c r="AJ35" s="146" t="str">
        <f t="shared" si="13"/>
        <v/>
      </c>
      <c r="AK35" s="143" t="str">
        <f t="shared" si="24"/>
        <v/>
      </c>
      <c r="AL35" s="216" t="str">
        <f t="shared" si="25"/>
        <v/>
      </c>
      <c r="AM35" s="144" t="str">
        <f t="shared" si="26"/>
        <v/>
      </c>
      <c r="AN35" s="145">
        <f t="shared" si="27"/>
        <v>0</v>
      </c>
      <c r="AO35" s="135" t="str">
        <f t="shared" si="28"/>
        <v/>
      </c>
      <c r="AP35" s="136" t="str">
        <f t="shared" si="29"/>
        <v/>
      </c>
      <c r="AQ35" s="126"/>
      <c r="AR35" s="144" t="str">
        <f t="shared" si="30"/>
        <v/>
      </c>
      <c r="AS35" s="219" t="str">
        <f t="shared" si="31"/>
        <v/>
      </c>
      <c r="AT35" s="219" t="str">
        <f t="shared" si="32"/>
        <v/>
      </c>
      <c r="AU35" s="219" t="str">
        <f t="shared" si="33"/>
        <v/>
      </c>
      <c r="AV35" s="218"/>
      <c r="AW35" s="219" t="str">
        <f t="shared" si="35"/>
        <v/>
      </c>
      <c r="AX35" s="219">
        <f t="shared" si="36"/>
        <v>0</v>
      </c>
      <c r="AY35" s="218"/>
      <c r="AZ35" s="59" t="str">
        <f t="shared" si="34"/>
        <v/>
      </c>
      <c r="BA35" s="60">
        <f t="shared" si="14"/>
        <v>0</v>
      </c>
    </row>
    <row r="36" spans="1:53" ht="15" customHeight="1" x14ac:dyDescent="0.25">
      <c r="A36">
        <v>19</v>
      </c>
      <c r="B36" s="221"/>
      <c r="C36" s="174"/>
      <c r="D36" s="174"/>
      <c r="E36" s="126"/>
      <c r="F36" s="126"/>
      <c r="G36" s="140"/>
      <c r="H36" s="148"/>
      <c r="I36" s="147"/>
      <c r="J36" s="147"/>
      <c r="K36" s="147"/>
      <c r="L36" s="147"/>
      <c r="M36" s="149"/>
      <c r="N36" s="287">
        <f t="shared" si="15"/>
        <v>0</v>
      </c>
      <c r="O36" s="288" t="str">
        <f t="shared" si="16"/>
        <v/>
      </c>
      <c r="P36" s="288" t="str">
        <f t="shared" si="0"/>
        <v/>
      </c>
      <c r="Q36" s="288" t="str">
        <f t="shared" si="1"/>
        <v/>
      </c>
      <c r="R36" s="288">
        <f t="shared" si="17"/>
        <v>0</v>
      </c>
      <c r="S36" s="94" t="str">
        <f t="shared" si="2"/>
        <v/>
      </c>
      <c r="T36" s="94" t="str">
        <f t="shared" si="3"/>
        <v/>
      </c>
      <c r="U36" s="94" t="str">
        <f t="shared" si="4"/>
        <v/>
      </c>
      <c r="V36" s="94" t="str">
        <f t="shared" si="18"/>
        <v/>
      </c>
      <c r="W36" s="94" t="str">
        <f t="shared" si="5"/>
        <v/>
      </c>
      <c r="X36" s="94" t="str">
        <f t="shared" si="6"/>
        <v/>
      </c>
      <c r="Y36" s="94">
        <f t="shared" si="7"/>
        <v>0</v>
      </c>
      <c r="Z36" s="141" t="b">
        <f t="shared" si="8"/>
        <v>0</v>
      </c>
      <c r="AA36" s="141" t="b">
        <f t="shared" si="9"/>
        <v>0</v>
      </c>
      <c r="AB36" s="141" t="b">
        <f t="shared" si="10"/>
        <v>0</v>
      </c>
      <c r="AC36" s="141" t="b">
        <f t="shared" si="11"/>
        <v>0</v>
      </c>
      <c r="AD36" s="141" t="b">
        <f t="shared" si="12"/>
        <v>0</v>
      </c>
      <c r="AE36" s="141" t="b">
        <f t="shared" si="19"/>
        <v>0</v>
      </c>
      <c r="AF36" s="141" t="b">
        <f t="shared" si="20"/>
        <v>0</v>
      </c>
      <c r="AG36" s="141" t="b">
        <f t="shared" si="21"/>
        <v>0</v>
      </c>
      <c r="AH36" s="141" t="b">
        <f t="shared" si="22"/>
        <v>0</v>
      </c>
      <c r="AI36" s="141" t="b">
        <f t="shared" si="23"/>
        <v>0</v>
      </c>
      <c r="AJ36" s="146" t="str">
        <f t="shared" si="13"/>
        <v/>
      </c>
      <c r="AK36" s="143" t="str">
        <f t="shared" si="24"/>
        <v/>
      </c>
      <c r="AL36" s="216" t="str">
        <f t="shared" si="25"/>
        <v/>
      </c>
      <c r="AM36" s="144" t="str">
        <f t="shared" si="26"/>
        <v/>
      </c>
      <c r="AN36" s="145">
        <f t="shared" si="27"/>
        <v>0</v>
      </c>
      <c r="AO36" s="135" t="str">
        <f t="shared" si="28"/>
        <v/>
      </c>
      <c r="AP36" s="136" t="str">
        <f t="shared" si="29"/>
        <v/>
      </c>
      <c r="AQ36" s="126"/>
      <c r="AR36" s="144" t="str">
        <f t="shared" si="30"/>
        <v/>
      </c>
      <c r="AS36" s="219" t="str">
        <f t="shared" si="31"/>
        <v/>
      </c>
      <c r="AT36" s="219" t="str">
        <f t="shared" si="32"/>
        <v/>
      </c>
      <c r="AU36" s="219" t="str">
        <f t="shared" si="33"/>
        <v/>
      </c>
      <c r="AV36" s="218"/>
      <c r="AW36" s="219" t="str">
        <f t="shared" si="35"/>
        <v/>
      </c>
      <c r="AX36" s="219">
        <f t="shared" si="36"/>
        <v>0</v>
      </c>
      <c r="AY36" s="218"/>
      <c r="AZ36" s="59" t="str">
        <f t="shared" si="34"/>
        <v/>
      </c>
      <c r="BA36" s="60">
        <f t="shared" si="14"/>
        <v>0</v>
      </c>
    </row>
    <row r="37" spans="1:53" ht="15" customHeight="1" x14ac:dyDescent="0.25">
      <c r="A37">
        <v>20</v>
      </c>
      <c r="B37" s="221"/>
      <c r="C37" s="174"/>
      <c r="D37" s="174"/>
      <c r="E37" s="126"/>
      <c r="F37" s="126"/>
      <c r="G37" s="140"/>
      <c r="H37" s="148"/>
      <c r="I37" s="147"/>
      <c r="J37" s="147"/>
      <c r="K37" s="147"/>
      <c r="L37" s="147"/>
      <c r="M37" s="149"/>
      <c r="N37" s="287">
        <f t="shared" si="15"/>
        <v>0</v>
      </c>
      <c r="O37" s="288" t="str">
        <f t="shared" si="16"/>
        <v/>
      </c>
      <c r="P37" s="288" t="str">
        <f t="shared" si="0"/>
        <v/>
      </c>
      <c r="Q37" s="288" t="str">
        <f t="shared" si="1"/>
        <v/>
      </c>
      <c r="R37" s="288">
        <f t="shared" si="17"/>
        <v>0</v>
      </c>
      <c r="S37" s="94" t="str">
        <f t="shared" si="2"/>
        <v/>
      </c>
      <c r="T37" s="94" t="str">
        <f t="shared" si="3"/>
        <v/>
      </c>
      <c r="U37" s="94" t="str">
        <f t="shared" si="4"/>
        <v/>
      </c>
      <c r="V37" s="94" t="str">
        <f t="shared" si="18"/>
        <v/>
      </c>
      <c r="W37" s="94" t="str">
        <f t="shared" si="5"/>
        <v/>
      </c>
      <c r="X37" s="94" t="str">
        <f t="shared" si="6"/>
        <v/>
      </c>
      <c r="Y37" s="94">
        <f t="shared" si="7"/>
        <v>0</v>
      </c>
      <c r="Z37" s="141" t="b">
        <f t="shared" si="8"/>
        <v>0</v>
      </c>
      <c r="AA37" s="141" t="b">
        <f t="shared" si="9"/>
        <v>0</v>
      </c>
      <c r="AB37" s="141" t="b">
        <f t="shared" si="10"/>
        <v>0</v>
      </c>
      <c r="AC37" s="141" t="b">
        <f t="shared" si="11"/>
        <v>0</v>
      </c>
      <c r="AD37" s="141" t="b">
        <f t="shared" si="12"/>
        <v>0</v>
      </c>
      <c r="AE37" s="141" t="b">
        <f t="shared" si="19"/>
        <v>0</v>
      </c>
      <c r="AF37" s="141" t="b">
        <f t="shared" si="20"/>
        <v>0</v>
      </c>
      <c r="AG37" s="141" t="b">
        <f t="shared" si="21"/>
        <v>0</v>
      </c>
      <c r="AH37" s="141" t="b">
        <f t="shared" si="22"/>
        <v>0</v>
      </c>
      <c r="AI37" s="141" t="b">
        <f t="shared" si="23"/>
        <v>0</v>
      </c>
      <c r="AJ37" s="146" t="str">
        <f t="shared" si="13"/>
        <v/>
      </c>
      <c r="AK37" s="143" t="str">
        <f t="shared" si="24"/>
        <v/>
      </c>
      <c r="AL37" s="216" t="str">
        <f t="shared" si="25"/>
        <v/>
      </c>
      <c r="AM37" s="144" t="str">
        <f t="shared" si="26"/>
        <v/>
      </c>
      <c r="AN37" s="145">
        <f t="shared" si="27"/>
        <v>0</v>
      </c>
      <c r="AO37" s="135" t="str">
        <f t="shared" si="28"/>
        <v/>
      </c>
      <c r="AP37" s="136" t="str">
        <f t="shared" si="29"/>
        <v/>
      </c>
      <c r="AQ37" s="126"/>
      <c r="AR37" s="144" t="str">
        <f t="shared" si="30"/>
        <v/>
      </c>
      <c r="AS37" s="219" t="str">
        <f t="shared" si="31"/>
        <v/>
      </c>
      <c r="AT37" s="219" t="str">
        <f t="shared" si="32"/>
        <v/>
      </c>
      <c r="AU37" s="219" t="str">
        <f t="shared" si="33"/>
        <v/>
      </c>
      <c r="AV37" s="218"/>
      <c r="AW37" s="219" t="str">
        <f t="shared" si="35"/>
        <v/>
      </c>
      <c r="AX37" s="219">
        <f t="shared" si="36"/>
        <v>0</v>
      </c>
      <c r="AY37" s="218"/>
      <c r="AZ37" s="59" t="str">
        <f t="shared" si="34"/>
        <v/>
      </c>
      <c r="BA37" s="60">
        <f t="shared" si="14"/>
        <v>0</v>
      </c>
    </row>
    <row r="38" spans="1:53" ht="15" customHeight="1" x14ac:dyDescent="0.25">
      <c r="A38">
        <v>21</v>
      </c>
      <c r="B38" s="17"/>
      <c r="C38" s="139"/>
      <c r="D38" s="174"/>
      <c r="E38" s="126"/>
      <c r="F38" s="126"/>
      <c r="G38" s="140"/>
      <c r="H38" s="148"/>
      <c r="I38" s="147"/>
      <c r="J38" s="147"/>
      <c r="K38" s="147"/>
      <c r="L38" s="147"/>
      <c r="M38" s="149"/>
      <c r="N38" s="287">
        <f t="shared" si="15"/>
        <v>0</v>
      </c>
      <c r="O38" s="288" t="str">
        <f t="shared" si="16"/>
        <v/>
      </c>
      <c r="P38" s="288" t="str">
        <f t="shared" si="0"/>
        <v/>
      </c>
      <c r="Q38" s="288" t="str">
        <f t="shared" si="1"/>
        <v/>
      </c>
      <c r="R38" s="288">
        <f t="shared" si="17"/>
        <v>0</v>
      </c>
      <c r="S38" s="94" t="str">
        <f t="shared" si="2"/>
        <v/>
      </c>
      <c r="T38" s="94" t="str">
        <f t="shared" si="3"/>
        <v/>
      </c>
      <c r="U38" s="94" t="str">
        <f t="shared" si="4"/>
        <v/>
      </c>
      <c r="V38" s="94" t="str">
        <f t="shared" si="18"/>
        <v/>
      </c>
      <c r="W38" s="94" t="str">
        <f t="shared" si="5"/>
        <v/>
      </c>
      <c r="X38" s="94" t="str">
        <f t="shared" si="6"/>
        <v/>
      </c>
      <c r="Y38" s="94">
        <f t="shared" si="7"/>
        <v>0</v>
      </c>
      <c r="Z38" s="141" t="b">
        <f t="shared" si="8"/>
        <v>0</v>
      </c>
      <c r="AA38" s="141" t="b">
        <f t="shared" si="9"/>
        <v>0</v>
      </c>
      <c r="AB38" s="141" t="b">
        <f t="shared" si="10"/>
        <v>0</v>
      </c>
      <c r="AC38" s="141" t="b">
        <f t="shared" si="11"/>
        <v>0</v>
      </c>
      <c r="AD38" s="141" t="b">
        <f t="shared" si="12"/>
        <v>0</v>
      </c>
      <c r="AE38" s="141" t="b">
        <f t="shared" si="19"/>
        <v>0</v>
      </c>
      <c r="AF38" s="141" t="b">
        <f t="shared" si="20"/>
        <v>0</v>
      </c>
      <c r="AG38" s="141" t="b">
        <f t="shared" si="21"/>
        <v>0</v>
      </c>
      <c r="AH38" s="141" t="b">
        <f t="shared" si="22"/>
        <v>0</v>
      </c>
      <c r="AI38" s="141" t="b">
        <f t="shared" si="23"/>
        <v>0</v>
      </c>
      <c r="AJ38" s="146" t="str">
        <f t="shared" si="13"/>
        <v/>
      </c>
      <c r="AK38" s="143" t="str">
        <f t="shared" si="24"/>
        <v/>
      </c>
      <c r="AL38" s="216" t="str">
        <f t="shared" si="25"/>
        <v/>
      </c>
      <c r="AM38" s="144" t="str">
        <f t="shared" si="26"/>
        <v/>
      </c>
      <c r="AN38" s="145">
        <f t="shared" si="27"/>
        <v>0</v>
      </c>
      <c r="AO38" s="135" t="str">
        <f t="shared" si="28"/>
        <v/>
      </c>
      <c r="AP38" s="136" t="str">
        <f t="shared" si="29"/>
        <v/>
      </c>
      <c r="AQ38" s="126"/>
      <c r="AR38" s="144" t="str">
        <f t="shared" si="30"/>
        <v/>
      </c>
      <c r="AS38" s="219" t="str">
        <f t="shared" si="31"/>
        <v/>
      </c>
      <c r="AT38" s="219" t="str">
        <f t="shared" si="32"/>
        <v/>
      </c>
      <c r="AU38" s="219" t="str">
        <f t="shared" si="33"/>
        <v/>
      </c>
      <c r="AV38" s="218"/>
      <c r="AW38" s="219" t="str">
        <f t="shared" si="35"/>
        <v/>
      </c>
      <c r="AX38" s="219">
        <f t="shared" si="36"/>
        <v>0</v>
      </c>
      <c r="AY38" s="218"/>
      <c r="AZ38" s="59" t="str">
        <f t="shared" si="34"/>
        <v/>
      </c>
      <c r="BA38" s="60">
        <f t="shared" si="14"/>
        <v>0</v>
      </c>
    </row>
    <row r="39" spans="1:53" ht="15" customHeight="1" x14ac:dyDescent="0.25">
      <c r="A39">
        <v>22</v>
      </c>
      <c r="B39" s="17"/>
      <c r="C39" s="139"/>
      <c r="D39" s="174"/>
      <c r="E39" s="126"/>
      <c r="F39" s="126"/>
      <c r="G39" s="140"/>
      <c r="H39" s="148"/>
      <c r="I39" s="147"/>
      <c r="J39" s="147"/>
      <c r="K39" s="147"/>
      <c r="L39" s="147"/>
      <c r="M39" s="149"/>
      <c r="N39" s="287">
        <f t="shared" si="15"/>
        <v>0</v>
      </c>
      <c r="O39" s="288" t="str">
        <f t="shared" si="16"/>
        <v/>
      </c>
      <c r="P39" s="288" t="str">
        <f t="shared" si="0"/>
        <v/>
      </c>
      <c r="Q39" s="288" t="str">
        <f t="shared" si="1"/>
        <v/>
      </c>
      <c r="R39" s="288">
        <f t="shared" si="17"/>
        <v>0</v>
      </c>
      <c r="S39" s="94" t="str">
        <f t="shared" si="2"/>
        <v/>
      </c>
      <c r="T39" s="94" t="str">
        <f t="shared" si="3"/>
        <v/>
      </c>
      <c r="U39" s="94" t="str">
        <f t="shared" si="4"/>
        <v/>
      </c>
      <c r="V39" s="94" t="str">
        <f t="shared" si="18"/>
        <v/>
      </c>
      <c r="W39" s="94" t="str">
        <f t="shared" si="5"/>
        <v/>
      </c>
      <c r="X39" s="94" t="str">
        <f t="shared" si="6"/>
        <v/>
      </c>
      <c r="Y39" s="94">
        <f t="shared" si="7"/>
        <v>0</v>
      </c>
      <c r="Z39" s="141" t="b">
        <f t="shared" si="8"/>
        <v>0</v>
      </c>
      <c r="AA39" s="141" t="b">
        <f t="shared" si="9"/>
        <v>0</v>
      </c>
      <c r="AB39" s="141" t="b">
        <f t="shared" si="10"/>
        <v>0</v>
      </c>
      <c r="AC39" s="141" t="b">
        <f t="shared" si="11"/>
        <v>0</v>
      </c>
      <c r="AD39" s="141" t="b">
        <f t="shared" si="12"/>
        <v>0</v>
      </c>
      <c r="AE39" s="141" t="b">
        <f t="shared" si="19"/>
        <v>0</v>
      </c>
      <c r="AF39" s="141" t="b">
        <f t="shared" si="20"/>
        <v>0</v>
      </c>
      <c r="AG39" s="141" t="b">
        <f t="shared" si="21"/>
        <v>0</v>
      </c>
      <c r="AH39" s="141" t="b">
        <f t="shared" si="22"/>
        <v>0</v>
      </c>
      <c r="AI39" s="141" t="b">
        <f t="shared" si="23"/>
        <v>0</v>
      </c>
      <c r="AJ39" s="146" t="str">
        <f t="shared" si="13"/>
        <v/>
      </c>
      <c r="AK39" s="143" t="str">
        <f t="shared" si="24"/>
        <v/>
      </c>
      <c r="AL39" s="216" t="str">
        <f t="shared" si="25"/>
        <v/>
      </c>
      <c r="AM39" s="144" t="str">
        <f t="shared" si="26"/>
        <v/>
      </c>
      <c r="AN39" s="145">
        <f t="shared" si="27"/>
        <v>0</v>
      </c>
      <c r="AO39" s="135" t="str">
        <f t="shared" si="28"/>
        <v/>
      </c>
      <c r="AP39" s="136" t="str">
        <f t="shared" si="29"/>
        <v/>
      </c>
      <c r="AQ39" s="126"/>
      <c r="AR39" s="144" t="str">
        <f t="shared" si="30"/>
        <v/>
      </c>
      <c r="AS39" s="219" t="str">
        <f t="shared" si="31"/>
        <v/>
      </c>
      <c r="AT39" s="219" t="str">
        <f t="shared" si="32"/>
        <v/>
      </c>
      <c r="AU39" s="219" t="str">
        <f t="shared" si="33"/>
        <v/>
      </c>
      <c r="AV39" s="218"/>
      <c r="AW39" s="219" t="str">
        <f t="shared" si="35"/>
        <v/>
      </c>
      <c r="AX39" s="219">
        <f t="shared" si="36"/>
        <v>0</v>
      </c>
      <c r="AY39" s="218"/>
      <c r="AZ39" s="59" t="str">
        <f t="shared" si="34"/>
        <v/>
      </c>
      <c r="BA39" s="60">
        <f t="shared" si="14"/>
        <v>0</v>
      </c>
    </row>
    <row r="40" spans="1:53" ht="15" customHeight="1" x14ac:dyDescent="0.25">
      <c r="A40">
        <v>23</v>
      </c>
      <c r="B40" s="17"/>
      <c r="C40" s="139"/>
      <c r="D40" s="174"/>
      <c r="E40" s="126"/>
      <c r="F40" s="126"/>
      <c r="G40" s="140"/>
      <c r="H40" s="148"/>
      <c r="I40" s="147"/>
      <c r="J40" s="147"/>
      <c r="K40" s="147"/>
      <c r="L40" s="147"/>
      <c r="M40" s="149"/>
      <c r="N40" s="287">
        <f t="shared" si="15"/>
        <v>0</v>
      </c>
      <c r="O40" s="288" t="str">
        <f t="shared" si="16"/>
        <v/>
      </c>
      <c r="P40" s="288" t="str">
        <f t="shared" si="0"/>
        <v/>
      </c>
      <c r="Q40" s="288" t="str">
        <f t="shared" si="1"/>
        <v/>
      </c>
      <c r="R40" s="288">
        <f t="shared" si="17"/>
        <v>0</v>
      </c>
      <c r="S40" s="94" t="str">
        <f t="shared" si="2"/>
        <v/>
      </c>
      <c r="T40" s="94" t="str">
        <f t="shared" si="3"/>
        <v/>
      </c>
      <c r="U40" s="94" t="str">
        <f t="shared" si="4"/>
        <v/>
      </c>
      <c r="V40" s="94" t="str">
        <f t="shared" si="18"/>
        <v/>
      </c>
      <c r="W40" s="94" t="str">
        <f t="shared" si="5"/>
        <v/>
      </c>
      <c r="X40" s="94" t="str">
        <f t="shared" si="6"/>
        <v/>
      </c>
      <c r="Y40" s="94">
        <f t="shared" si="7"/>
        <v>0</v>
      </c>
      <c r="Z40" s="141" t="b">
        <f t="shared" si="8"/>
        <v>0</v>
      </c>
      <c r="AA40" s="141" t="b">
        <f t="shared" si="9"/>
        <v>0</v>
      </c>
      <c r="AB40" s="141" t="b">
        <f t="shared" si="10"/>
        <v>0</v>
      </c>
      <c r="AC40" s="141" t="b">
        <f t="shared" si="11"/>
        <v>0</v>
      </c>
      <c r="AD40" s="141" t="b">
        <f t="shared" si="12"/>
        <v>0</v>
      </c>
      <c r="AE40" s="141" t="b">
        <f t="shared" si="19"/>
        <v>0</v>
      </c>
      <c r="AF40" s="141" t="b">
        <f t="shared" si="20"/>
        <v>0</v>
      </c>
      <c r="AG40" s="141" t="b">
        <f t="shared" si="21"/>
        <v>0</v>
      </c>
      <c r="AH40" s="141" t="b">
        <f t="shared" si="22"/>
        <v>0</v>
      </c>
      <c r="AI40" s="141" t="b">
        <f t="shared" si="23"/>
        <v>0</v>
      </c>
      <c r="AJ40" s="146" t="str">
        <f t="shared" si="13"/>
        <v/>
      </c>
      <c r="AK40" s="143" t="str">
        <f t="shared" si="24"/>
        <v/>
      </c>
      <c r="AL40" s="216" t="str">
        <f t="shared" si="25"/>
        <v/>
      </c>
      <c r="AM40" s="144" t="str">
        <f t="shared" si="26"/>
        <v/>
      </c>
      <c r="AN40" s="145">
        <f t="shared" si="27"/>
        <v>0</v>
      </c>
      <c r="AO40" s="135" t="str">
        <f t="shared" si="28"/>
        <v/>
      </c>
      <c r="AP40" s="136" t="str">
        <f t="shared" si="29"/>
        <v/>
      </c>
      <c r="AQ40" s="126"/>
      <c r="AR40" s="144" t="str">
        <f t="shared" si="30"/>
        <v/>
      </c>
      <c r="AS40" s="219" t="str">
        <f t="shared" si="31"/>
        <v/>
      </c>
      <c r="AT40" s="219" t="str">
        <f t="shared" si="32"/>
        <v/>
      </c>
      <c r="AU40" s="219" t="str">
        <f t="shared" si="33"/>
        <v/>
      </c>
      <c r="AV40" s="218"/>
      <c r="AW40" s="219" t="str">
        <f t="shared" si="35"/>
        <v/>
      </c>
      <c r="AX40" s="219">
        <f t="shared" si="36"/>
        <v>0</v>
      </c>
      <c r="AY40" s="218"/>
      <c r="AZ40" s="59" t="str">
        <f t="shared" si="34"/>
        <v/>
      </c>
      <c r="BA40" s="60">
        <f t="shared" si="14"/>
        <v>0</v>
      </c>
    </row>
    <row r="41" spans="1:53" ht="15" customHeight="1" x14ac:dyDescent="0.25">
      <c r="A41">
        <v>24</v>
      </c>
      <c r="B41" s="17"/>
      <c r="C41" s="139"/>
      <c r="D41" s="174"/>
      <c r="E41" s="126"/>
      <c r="F41" s="126"/>
      <c r="G41" s="140"/>
      <c r="H41" s="148"/>
      <c r="I41" s="147"/>
      <c r="J41" s="147"/>
      <c r="K41" s="147"/>
      <c r="L41" s="147"/>
      <c r="M41" s="149"/>
      <c r="N41" s="287">
        <f t="shared" si="15"/>
        <v>0</v>
      </c>
      <c r="O41" s="288" t="str">
        <f t="shared" si="16"/>
        <v/>
      </c>
      <c r="P41" s="288" t="str">
        <f t="shared" si="0"/>
        <v/>
      </c>
      <c r="Q41" s="288" t="str">
        <f t="shared" si="1"/>
        <v/>
      </c>
      <c r="R41" s="288">
        <f t="shared" si="17"/>
        <v>0</v>
      </c>
      <c r="S41" s="94" t="str">
        <f t="shared" si="2"/>
        <v/>
      </c>
      <c r="T41" s="94" t="str">
        <f t="shared" si="3"/>
        <v/>
      </c>
      <c r="U41" s="94" t="str">
        <f t="shared" si="4"/>
        <v/>
      </c>
      <c r="V41" s="94" t="str">
        <f t="shared" si="18"/>
        <v/>
      </c>
      <c r="W41" s="94" t="str">
        <f t="shared" si="5"/>
        <v/>
      </c>
      <c r="X41" s="94" t="str">
        <f t="shared" si="6"/>
        <v/>
      </c>
      <c r="Y41" s="94">
        <f t="shared" si="7"/>
        <v>0</v>
      </c>
      <c r="Z41" s="141" t="b">
        <f t="shared" si="8"/>
        <v>0</v>
      </c>
      <c r="AA41" s="141" t="b">
        <f t="shared" si="9"/>
        <v>0</v>
      </c>
      <c r="AB41" s="141" t="b">
        <f t="shared" si="10"/>
        <v>0</v>
      </c>
      <c r="AC41" s="141" t="b">
        <f t="shared" si="11"/>
        <v>0</v>
      </c>
      <c r="AD41" s="141" t="b">
        <f t="shared" si="12"/>
        <v>0</v>
      </c>
      <c r="AE41" s="141" t="b">
        <f t="shared" si="19"/>
        <v>0</v>
      </c>
      <c r="AF41" s="141" t="b">
        <f t="shared" si="20"/>
        <v>0</v>
      </c>
      <c r="AG41" s="141" t="b">
        <f t="shared" si="21"/>
        <v>0</v>
      </c>
      <c r="AH41" s="141" t="b">
        <f t="shared" si="22"/>
        <v>0</v>
      </c>
      <c r="AI41" s="141" t="b">
        <f t="shared" si="23"/>
        <v>0</v>
      </c>
      <c r="AJ41" s="146" t="str">
        <f t="shared" si="13"/>
        <v/>
      </c>
      <c r="AK41" s="143" t="str">
        <f t="shared" si="24"/>
        <v/>
      </c>
      <c r="AL41" s="216" t="str">
        <f t="shared" si="25"/>
        <v/>
      </c>
      <c r="AM41" s="144" t="str">
        <f t="shared" si="26"/>
        <v/>
      </c>
      <c r="AN41" s="145">
        <f t="shared" si="27"/>
        <v>0</v>
      </c>
      <c r="AO41" s="135" t="str">
        <f t="shared" si="28"/>
        <v/>
      </c>
      <c r="AP41" s="136" t="str">
        <f t="shared" si="29"/>
        <v/>
      </c>
      <c r="AQ41" s="126"/>
      <c r="AR41" s="144" t="str">
        <f t="shared" si="30"/>
        <v/>
      </c>
      <c r="AS41" s="219" t="str">
        <f t="shared" si="31"/>
        <v/>
      </c>
      <c r="AT41" s="219" t="str">
        <f t="shared" si="32"/>
        <v/>
      </c>
      <c r="AU41" s="219" t="str">
        <f t="shared" si="33"/>
        <v/>
      </c>
      <c r="AV41" s="218"/>
      <c r="AW41" s="219" t="str">
        <f t="shared" si="35"/>
        <v/>
      </c>
      <c r="AX41" s="219">
        <f t="shared" si="36"/>
        <v>0</v>
      </c>
      <c r="AY41" s="218"/>
      <c r="AZ41" s="59" t="str">
        <f t="shared" si="34"/>
        <v/>
      </c>
      <c r="BA41" s="60">
        <f t="shared" si="14"/>
        <v>0</v>
      </c>
    </row>
    <row r="42" spans="1:53" ht="15" customHeight="1" x14ac:dyDescent="0.25">
      <c r="A42">
        <v>25</v>
      </c>
      <c r="B42" s="17"/>
      <c r="C42" s="139"/>
      <c r="D42" s="174"/>
      <c r="E42" s="126"/>
      <c r="F42" s="126"/>
      <c r="G42" s="140"/>
      <c r="H42" s="148"/>
      <c r="I42" s="147"/>
      <c r="J42" s="147"/>
      <c r="K42" s="147"/>
      <c r="L42" s="147"/>
      <c r="M42" s="149"/>
      <c r="N42" s="287">
        <f t="shared" si="15"/>
        <v>0</v>
      </c>
      <c r="O42" s="288" t="str">
        <f t="shared" si="16"/>
        <v/>
      </c>
      <c r="P42" s="288" t="str">
        <f t="shared" si="0"/>
        <v/>
      </c>
      <c r="Q42" s="288" t="str">
        <f t="shared" si="1"/>
        <v/>
      </c>
      <c r="R42" s="288">
        <f t="shared" si="17"/>
        <v>0</v>
      </c>
      <c r="S42" s="94" t="str">
        <f t="shared" si="2"/>
        <v/>
      </c>
      <c r="T42" s="94" t="str">
        <f t="shared" si="3"/>
        <v/>
      </c>
      <c r="U42" s="94" t="str">
        <f t="shared" si="4"/>
        <v/>
      </c>
      <c r="V42" s="94" t="str">
        <f t="shared" si="18"/>
        <v/>
      </c>
      <c r="W42" s="94" t="str">
        <f t="shared" si="5"/>
        <v/>
      </c>
      <c r="X42" s="94" t="str">
        <f t="shared" si="6"/>
        <v/>
      </c>
      <c r="Y42" s="94">
        <f t="shared" si="7"/>
        <v>0</v>
      </c>
      <c r="Z42" s="141" t="b">
        <f t="shared" si="8"/>
        <v>0</v>
      </c>
      <c r="AA42" s="141" t="b">
        <f t="shared" si="9"/>
        <v>0</v>
      </c>
      <c r="AB42" s="141" t="b">
        <f t="shared" si="10"/>
        <v>0</v>
      </c>
      <c r="AC42" s="141" t="b">
        <f t="shared" si="11"/>
        <v>0</v>
      </c>
      <c r="AD42" s="141" t="b">
        <f t="shared" si="12"/>
        <v>0</v>
      </c>
      <c r="AE42" s="141" t="b">
        <f t="shared" si="19"/>
        <v>0</v>
      </c>
      <c r="AF42" s="141" t="b">
        <f t="shared" si="20"/>
        <v>0</v>
      </c>
      <c r="AG42" s="141" t="b">
        <f t="shared" si="21"/>
        <v>0</v>
      </c>
      <c r="AH42" s="141" t="b">
        <f t="shared" si="22"/>
        <v>0</v>
      </c>
      <c r="AI42" s="141" t="b">
        <f t="shared" si="23"/>
        <v>0</v>
      </c>
      <c r="AJ42" s="146" t="str">
        <f t="shared" si="13"/>
        <v/>
      </c>
      <c r="AK42" s="143" t="str">
        <f t="shared" si="24"/>
        <v/>
      </c>
      <c r="AL42" s="216" t="str">
        <f t="shared" si="25"/>
        <v/>
      </c>
      <c r="AM42" s="144" t="str">
        <f t="shared" si="26"/>
        <v/>
      </c>
      <c r="AN42" s="145">
        <f t="shared" si="27"/>
        <v>0</v>
      </c>
      <c r="AO42" s="135" t="str">
        <f t="shared" si="28"/>
        <v/>
      </c>
      <c r="AP42" s="136" t="str">
        <f t="shared" si="29"/>
        <v/>
      </c>
      <c r="AQ42" s="126"/>
      <c r="AR42" s="144" t="str">
        <f t="shared" si="30"/>
        <v/>
      </c>
      <c r="AS42" s="219" t="str">
        <f t="shared" si="31"/>
        <v/>
      </c>
      <c r="AT42" s="219" t="str">
        <f t="shared" si="32"/>
        <v/>
      </c>
      <c r="AU42" s="219" t="str">
        <f t="shared" si="33"/>
        <v/>
      </c>
      <c r="AV42" s="218"/>
      <c r="AW42" s="219" t="str">
        <f t="shared" si="35"/>
        <v/>
      </c>
      <c r="AX42" s="219">
        <f t="shared" si="36"/>
        <v>0</v>
      </c>
      <c r="AY42" s="218"/>
      <c r="AZ42" s="59" t="str">
        <f t="shared" si="34"/>
        <v/>
      </c>
      <c r="BA42" s="60">
        <f t="shared" si="14"/>
        <v>0</v>
      </c>
    </row>
    <row r="43" spans="1:53" ht="15" customHeight="1" x14ac:dyDescent="0.25">
      <c r="A43">
        <v>26</v>
      </c>
      <c r="B43" s="17"/>
      <c r="C43" s="139"/>
      <c r="D43" s="174"/>
      <c r="E43" s="126"/>
      <c r="F43" s="126"/>
      <c r="G43" s="140"/>
      <c r="H43" s="148"/>
      <c r="I43" s="147"/>
      <c r="J43" s="147"/>
      <c r="K43" s="147"/>
      <c r="L43" s="147"/>
      <c r="M43" s="149"/>
      <c r="N43" s="287">
        <f t="shared" si="15"/>
        <v>0</v>
      </c>
      <c r="O43" s="288" t="str">
        <f t="shared" si="16"/>
        <v/>
      </c>
      <c r="P43" s="288" t="str">
        <f t="shared" si="0"/>
        <v/>
      </c>
      <c r="Q43" s="288" t="str">
        <f t="shared" si="1"/>
        <v/>
      </c>
      <c r="R43" s="288">
        <f t="shared" si="17"/>
        <v>0</v>
      </c>
      <c r="S43" s="94" t="str">
        <f t="shared" si="2"/>
        <v/>
      </c>
      <c r="T43" s="94" t="str">
        <f t="shared" si="3"/>
        <v/>
      </c>
      <c r="U43" s="94" t="str">
        <f t="shared" si="4"/>
        <v/>
      </c>
      <c r="V43" s="94" t="str">
        <f t="shared" si="18"/>
        <v/>
      </c>
      <c r="W43" s="94" t="str">
        <f t="shared" si="5"/>
        <v/>
      </c>
      <c r="X43" s="94" t="str">
        <f t="shared" si="6"/>
        <v/>
      </c>
      <c r="Y43" s="94">
        <f t="shared" si="7"/>
        <v>0</v>
      </c>
      <c r="Z43" s="141" t="b">
        <f t="shared" si="8"/>
        <v>0</v>
      </c>
      <c r="AA43" s="141" t="b">
        <f t="shared" si="9"/>
        <v>0</v>
      </c>
      <c r="AB43" s="141" t="b">
        <f t="shared" si="10"/>
        <v>0</v>
      </c>
      <c r="AC43" s="141" t="b">
        <f t="shared" si="11"/>
        <v>0</v>
      </c>
      <c r="AD43" s="141" t="b">
        <f t="shared" si="12"/>
        <v>0</v>
      </c>
      <c r="AE43" s="141" t="b">
        <f t="shared" si="19"/>
        <v>0</v>
      </c>
      <c r="AF43" s="141" t="b">
        <f t="shared" si="20"/>
        <v>0</v>
      </c>
      <c r="AG43" s="141" t="b">
        <f t="shared" si="21"/>
        <v>0</v>
      </c>
      <c r="AH43" s="141" t="b">
        <f t="shared" si="22"/>
        <v>0</v>
      </c>
      <c r="AI43" s="141" t="b">
        <f t="shared" si="23"/>
        <v>0</v>
      </c>
      <c r="AJ43" s="146" t="str">
        <f t="shared" si="13"/>
        <v/>
      </c>
      <c r="AK43" s="143" t="str">
        <f t="shared" si="24"/>
        <v/>
      </c>
      <c r="AL43" s="216" t="str">
        <f t="shared" si="25"/>
        <v/>
      </c>
      <c r="AM43" s="144" t="str">
        <f t="shared" si="26"/>
        <v/>
      </c>
      <c r="AN43" s="145">
        <f t="shared" si="27"/>
        <v>0</v>
      </c>
      <c r="AO43" s="135" t="str">
        <f t="shared" si="28"/>
        <v/>
      </c>
      <c r="AP43" s="136" t="str">
        <f t="shared" si="29"/>
        <v/>
      </c>
      <c r="AQ43" s="126"/>
      <c r="AR43" s="144" t="str">
        <f t="shared" si="30"/>
        <v/>
      </c>
      <c r="AS43" s="219" t="str">
        <f t="shared" si="31"/>
        <v/>
      </c>
      <c r="AT43" s="219" t="str">
        <f t="shared" si="32"/>
        <v/>
      </c>
      <c r="AU43" s="219" t="str">
        <f t="shared" si="33"/>
        <v/>
      </c>
      <c r="AV43" s="218"/>
      <c r="AW43" s="219" t="str">
        <f t="shared" si="35"/>
        <v/>
      </c>
      <c r="AX43" s="219">
        <f t="shared" si="36"/>
        <v>0</v>
      </c>
      <c r="AY43" s="218"/>
      <c r="AZ43" s="59" t="str">
        <f t="shared" si="34"/>
        <v/>
      </c>
      <c r="BA43" s="60">
        <f t="shared" si="14"/>
        <v>0</v>
      </c>
    </row>
    <row r="44" spans="1:53" ht="15" customHeight="1" x14ac:dyDescent="0.25">
      <c r="A44">
        <v>27</v>
      </c>
      <c r="B44" s="17"/>
      <c r="C44" s="139"/>
      <c r="D44" s="174"/>
      <c r="E44" s="126"/>
      <c r="F44" s="126"/>
      <c r="G44" s="140"/>
      <c r="H44" s="148"/>
      <c r="I44" s="147"/>
      <c r="J44" s="147"/>
      <c r="K44" s="147"/>
      <c r="L44" s="147"/>
      <c r="M44" s="149"/>
      <c r="N44" s="287">
        <f t="shared" si="15"/>
        <v>0</v>
      </c>
      <c r="O44" s="288" t="str">
        <f t="shared" si="16"/>
        <v/>
      </c>
      <c r="P44" s="288" t="str">
        <f t="shared" si="0"/>
        <v/>
      </c>
      <c r="Q44" s="288" t="str">
        <f t="shared" si="1"/>
        <v/>
      </c>
      <c r="R44" s="288">
        <f t="shared" si="17"/>
        <v>0</v>
      </c>
      <c r="S44" s="94" t="str">
        <f t="shared" si="2"/>
        <v/>
      </c>
      <c r="T44" s="94" t="str">
        <f t="shared" si="3"/>
        <v/>
      </c>
      <c r="U44" s="94" t="str">
        <f t="shared" si="4"/>
        <v/>
      </c>
      <c r="V44" s="94" t="str">
        <f t="shared" si="18"/>
        <v/>
      </c>
      <c r="W44" s="94" t="str">
        <f t="shared" si="5"/>
        <v/>
      </c>
      <c r="X44" s="94" t="str">
        <f t="shared" si="6"/>
        <v/>
      </c>
      <c r="Y44" s="94">
        <f t="shared" si="7"/>
        <v>0</v>
      </c>
      <c r="Z44" s="141" t="b">
        <f t="shared" si="8"/>
        <v>0</v>
      </c>
      <c r="AA44" s="141" t="b">
        <f t="shared" si="9"/>
        <v>0</v>
      </c>
      <c r="AB44" s="141" t="b">
        <f t="shared" si="10"/>
        <v>0</v>
      </c>
      <c r="AC44" s="141" t="b">
        <f t="shared" si="11"/>
        <v>0</v>
      </c>
      <c r="AD44" s="141" t="b">
        <f t="shared" si="12"/>
        <v>0</v>
      </c>
      <c r="AE44" s="141" t="b">
        <f t="shared" si="19"/>
        <v>0</v>
      </c>
      <c r="AF44" s="141" t="b">
        <f t="shared" si="20"/>
        <v>0</v>
      </c>
      <c r="AG44" s="141" t="b">
        <f t="shared" si="21"/>
        <v>0</v>
      </c>
      <c r="AH44" s="141" t="b">
        <f t="shared" si="22"/>
        <v>0</v>
      </c>
      <c r="AI44" s="141" t="b">
        <f t="shared" si="23"/>
        <v>0</v>
      </c>
      <c r="AJ44" s="146" t="str">
        <f t="shared" si="13"/>
        <v/>
      </c>
      <c r="AK44" s="143" t="str">
        <f t="shared" si="24"/>
        <v/>
      </c>
      <c r="AL44" s="216" t="str">
        <f t="shared" si="25"/>
        <v/>
      </c>
      <c r="AM44" s="144" t="str">
        <f t="shared" si="26"/>
        <v/>
      </c>
      <c r="AN44" s="145">
        <f t="shared" si="27"/>
        <v>0</v>
      </c>
      <c r="AO44" s="135" t="str">
        <f t="shared" si="28"/>
        <v/>
      </c>
      <c r="AP44" s="136" t="str">
        <f t="shared" si="29"/>
        <v/>
      </c>
      <c r="AQ44" s="126"/>
      <c r="AR44" s="144" t="str">
        <f t="shared" si="30"/>
        <v/>
      </c>
      <c r="AS44" s="219" t="str">
        <f t="shared" si="31"/>
        <v/>
      </c>
      <c r="AT44" s="219" t="str">
        <f t="shared" si="32"/>
        <v/>
      </c>
      <c r="AU44" s="219" t="str">
        <f t="shared" si="33"/>
        <v/>
      </c>
      <c r="AV44" s="218"/>
      <c r="AW44" s="219" t="str">
        <f t="shared" si="35"/>
        <v/>
      </c>
      <c r="AX44" s="219">
        <f t="shared" si="36"/>
        <v>0</v>
      </c>
      <c r="AY44" s="218"/>
      <c r="AZ44" s="59" t="str">
        <f t="shared" si="34"/>
        <v/>
      </c>
      <c r="BA44" s="60">
        <f t="shared" si="14"/>
        <v>0</v>
      </c>
    </row>
    <row r="45" spans="1:53" ht="15" customHeight="1" x14ac:dyDescent="0.25">
      <c r="A45">
        <v>28</v>
      </c>
      <c r="B45" s="17"/>
      <c r="C45" s="139"/>
      <c r="D45" s="174"/>
      <c r="E45" s="126"/>
      <c r="F45" s="126"/>
      <c r="G45" s="140"/>
      <c r="H45" s="148"/>
      <c r="I45" s="147"/>
      <c r="J45" s="147"/>
      <c r="K45" s="147"/>
      <c r="L45" s="147"/>
      <c r="M45" s="149"/>
      <c r="N45" s="287">
        <f t="shared" si="15"/>
        <v>0</v>
      </c>
      <c r="O45" s="288" t="str">
        <f t="shared" si="16"/>
        <v/>
      </c>
      <c r="P45" s="288" t="str">
        <f t="shared" si="0"/>
        <v/>
      </c>
      <c r="Q45" s="288" t="str">
        <f t="shared" si="1"/>
        <v/>
      </c>
      <c r="R45" s="288">
        <f t="shared" si="17"/>
        <v>0</v>
      </c>
      <c r="S45" s="94" t="str">
        <f t="shared" si="2"/>
        <v/>
      </c>
      <c r="T45" s="94" t="str">
        <f t="shared" si="3"/>
        <v/>
      </c>
      <c r="U45" s="94" t="str">
        <f t="shared" si="4"/>
        <v/>
      </c>
      <c r="V45" s="94" t="str">
        <f t="shared" si="18"/>
        <v/>
      </c>
      <c r="W45" s="94" t="str">
        <f t="shared" si="5"/>
        <v/>
      </c>
      <c r="X45" s="94" t="str">
        <f t="shared" si="6"/>
        <v/>
      </c>
      <c r="Y45" s="94">
        <f t="shared" si="7"/>
        <v>0</v>
      </c>
      <c r="Z45" s="141" t="b">
        <f t="shared" si="8"/>
        <v>0</v>
      </c>
      <c r="AA45" s="141" t="b">
        <f t="shared" si="9"/>
        <v>0</v>
      </c>
      <c r="AB45" s="141" t="b">
        <f t="shared" si="10"/>
        <v>0</v>
      </c>
      <c r="AC45" s="141" t="b">
        <f t="shared" si="11"/>
        <v>0</v>
      </c>
      <c r="AD45" s="141" t="b">
        <f t="shared" si="12"/>
        <v>0</v>
      </c>
      <c r="AE45" s="141" t="b">
        <f t="shared" si="19"/>
        <v>0</v>
      </c>
      <c r="AF45" s="141" t="b">
        <f t="shared" si="20"/>
        <v>0</v>
      </c>
      <c r="AG45" s="141" t="b">
        <f t="shared" si="21"/>
        <v>0</v>
      </c>
      <c r="AH45" s="141" t="b">
        <f t="shared" si="22"/>
        <v>0</v>
      </c>
      <c r="AI45" s="141" t="b">
        <f t="shared" si="23"/>
        <v>0</v>
      </c>
      <c r="AJ45" s="146" t="str">
        <f t="shared" si="13"/>
        <v/>
      </c>
      <c r="AK45" s="143" t="str">
        <f t="shared" si="24"/>
        <v/>
      </c>
      <c r="AL45" s="216" t="str">
        <f t="shared" si="25"/>
        <v/>
      </c>
      <c r="AM45" s="144" t="str">
        <f t="shared" si="26"/>
        <v/>
      </c>
      <c r="AN45" s="145">
        <f t="shared" si="27"/>
        <v>0</v>
      </c>
      <c r="AO45" s="135" t="str">
        <f t="shared" si="28"/>
        <v/>
      </c>
      <c r="AP45" s="136" t="str">
        <f t="shared" si="29"/>
        <v/>
      </c>
      <c r="AQ45" s="126"/>
      <c r="AR45" s="144" t="str">
        <f t="shared" si="30"/>
        <v/>
      </c>
      <c r="AS45" s="219" t="str">
        <f t="shared" si="31"/>
        <v/>
      </c>
      <c r="AT45" s="219" t="str">
        <f t="shared" si="32"/>
        <v/>
      </c>
      <c r="AU45" s="219" t="str">
        <f t="shared" si="33"/>
        <v/>
      </c>
      <c r="AV45" s="218"/>
      <c r="AW45" s="219" t="str">
        <f t="shared" si="35"/>
        <v/>
      </c>
      <c r="AX45" s="219">
        <f t="shared" si="36"/>
        <v>0</v>
      </c>
      <c r="AY45" s="218"/>
      <c r="AZ45" s="59" t="str">
        <f t="shared" si="34"/>
        <v/>
      </c>
      <c r="BA45" s="60">
        <f t="shared" si="14"/>
        <v>0</v>
      </c>
    </row>
    <row r="46" spans="1:53" ht="15" customHeight="1" x14ac:dyDescent="0.25">
      <c r="A46">
        <v>29</v>
      </c>
      <c r="B46" s="17"/>
      <c r="C46" s="139"/>
      <c r="D46" s="174"/>
      <c r="E46" s="126"/>
      <c r="F46" s="126"/>
      <c r="G46" s="140"/>
      <c r="H46" s="148"/>
      <c r="I46" s="147"/>
      <c r="J46" s="147"/>
      <c r="K46" s="147"/>
      <c r="L46" s="147"/>
      <c r="M46" s="149"/>
      <c r="N46" s="287">
        <f t="shared" si="15"/>
        <v>0</v>
      </c>
      <c r="O46" s="288" t="str">
        <f t="shared" si="16"/>
        <v/>
      </c>
      <c r="P46" s="288" t="str">
        <f t="shared" si="0"/>
        <v/>
      </c>
      <c r="Q46" s="288" t="str">
        <f t="shared" si="1"/>
        <v/>
      </c>
      <c r="R46" s="288">
        <f t="shared" si="17"/>
        <v>0</v>
      </c>
      <c r="S46" s="94" t="str">
        <f t="shared" si="2"/>
        <v/>
      </c>
      <c r="T46" s="94" t="str">
        <f t="shared" si="3"/>
        <v/>
      </c>
      <c r="U46" s="94" t="str">
        <f t="shared" si="4"/>
        <v/>
      </c>
      <c r="V46" s="94" t="str">
        <f t="shared" si="18"/>
        <v/>
      </c>
      <c r="W46" s="94" t="str">
        <f t="shared" si="5"/>
        <v/>
      </c>
      <c r="X46" s="94" t="str">
        <f t="shared" si="6"/>
        <v/>
      </c>
      <c r="Y46" s="94">
        <f t="shared" si="7"/>
        <v>0</v>
      </c>
      <c r="Z46" s="141" t="b">
        <f t="shared" si="8"/>
        <v>0</v>
      </c>
      <c r="AA46" s="141" t="b">
        <f t="shared" si="9"/>
        <v>0</v>
      </c>
      <c r="AB46" s="141" t="b">
        <f t="shared" si="10"/>
        <v>0</v>
      </c>
      <c r="AC46" s="141" t="b">
        <f t="shared" si="11"/>
        <v>0</v>
      </c>
      <c r="AD46" s="141" t="b">
        <f t="shared" si="12"/>
        <v>0</v>
      </c>
      <c r="AE46" s="141" t="b">
        <f t="shared" si="19"/>
        <v>0</v>
      </c>
      <c r="AF46" s="141" t="b">
        <f t="shared" si="20"/>
        <v>0</v>
      </c>
      <c r="AG46" s="141" t="b">
        <f t="shared" si="21"/>
        <v>0</v>
      </c>
      <c r="AH46" s="141" t="b">
        <f t="shared" si="22"/>
        <v>0</v>
      </c>
      <c r="AI46" s="141" t="b">
        <f t="shared" si="23"/>
        <v>0</v>
      </c>
      <c r="AJ46" s="146" t="str">
        <f t="shared" si="13"/>
        <v/>
      </c>
      <c r="AK46" s="143" t="str">
        <f t="shared" si="24"/>
        <v/>
      </c>
      <c r="AL46" s="216" t="str">
        <f t="shared" si="25"/>
        <v/>
      </c>
      <c r="AM46" s="144" t="str">
        <f t="shared" si="26"/>
        <v/>
      </c>
      <c r="AN46" s="145">
        <f t="shared" si="27"/>
        <v>0</v>
      </c>
      <c r="AO46" s="135" t="str">
        <f t="shared" si="28"/>
        <v/>
      </c>
      <c r="AP46" s="136" t="str">
        <f t="shared" si="29"/>
        <v/>
      </c>
      <c r="AQ46" s="126"/>
      <c r="AR46" s="144" t="str">
        <f t="shared" si="30"/>
        <v/>
      </c>
      <c r="AS46" s="219" t="str">
        <f t="shared" si="31"/>
        <v/>
      </c>
      <c r="AT46" s="219" t="str">
        <f t="shared" si="32"/>
        <v/>
      </c>
      <c r="AU46" s="219" t="str">
        <f t="shared" si="33"/>
        <v/>
      </c>
      <c r="AV46" s="218"/>
      <c r="AW46" s="219" t="str">
        <f t="shared" si="35"/>
        <v/>
      </c>
      <c r="AX46" s="219">
        <f t="shared" si="36"/>
        <v>0</v>
      </c>
      <c r="AY46" s="218"/>
      <c r="AZ46" s="59" t="str">
        <f t="shared" si="34"/>
        <v/>
      </c>
      <c r="BA46" s="60">
        <f t="shared" si="14"/>
        <v>0</v>
      </c>
    </row>
    <row r="47" spans="1:53" ht="15" customHeight="1" x14ac:dyDescent="0.25">
      <c r="A47">
        <v>30</v>
      </c>
      <c r="B47" s="17"/>
      <c r="C47" s="139"/>
      <c r="D47" s="174"/>
      <c r="E47" s="126"/>
      <c r="F47" s="126"/>
      <c r="G47" s="140"/>
      <c r="H47" s="148"/>
      <c r="I47" s="147"/>
      <c r="J47" s="147"/>
      <c r="K47" s="147"/>
      <c r="L47" s="147"/>
      <c r="M47" s="149"/>
      <c r="N47" s="287">
        <f t="shared" si="15"/>
        <v>0</v>
      </c>
      <c r="O47" s="288" t="str">
        <f t="shared" si="16"/>
        <v/>
      </c>
      <c r="P47" s="288" t="str">
        <f t="shared" si="0"/>
        <v/>
      </c>
      <c r="Q47" s="288" t="str">
        <f t="shared" si="1"/>
        <v/>
      </c>
      <c r="R47" s="288">
        <f t="shared" si="17"/>
        <v>0</v>
      </c>
      <c r="S47" s="94" t="str">
        <f t="shared" si="2"/>
        <v/>
      </c>
      <c r="T47" s="94" t="str">
        <f t="shared" si="3"/>
        <v/>
      </c>
      <c r="U47" s="94" t="str">
        <f t="shared" si="4"/>
        <v/>
      </c>
      <c r="V47" s="94" t="str">
        <f t="shared" si="18"/>
        <v/>
      </c>
      <c r="W47" s="94" t="str">
        <f t="shared" si="5"/>
        <v/>
      </c>
      <c r="X47" s="94" t="str">
        <f t="shared" si="6"/>
        <v/>
      </c>
      <c r="Y47" s="94">
        <f t="shared" si="7"/>
        <v>0</v>
      </c>
      <c r="Z47" s="141" t="b">
        <f t="shared" si="8"/>
        <v>0</v>
      </c>
      <c r="AA47" s="141" t="b">
        <f t="shared" si="9"/>
        <v>0</v>
      </c>
      <c r="AB47" s="141" t="b">
        <f t="shared" si="10"/>
        <v>0</v>
      </c>
      <c r="AC47" s="141" t="b">
        <f t="shared" si="11"/>
        <v>0</v>
      </c>
      <c r="AD47" s="141" t="b">
        <f t="shared" si="12"/>
        <v>0</v>
      </c>
      <c r="AE47" s="141" t="b">
        <f t="shared" si="19"/>
        <v>0</v>
      </c>
      <c r="AF47" s="141" t="b">
        <f t="shared" si="20"/>
        <v>0</v>
      </c>
      <c r="AG47" s="141" t="b">
        <f t="shared" si="21"/>
        <v>0</v>
      </c>
      <c r="AH47" s="141" t="b">
        <f t="shared" si="22"/>
        <v>0</v>
      </c>
      <c r="AI47" s="141" t="b">
        <f t="shared" si="23"/>
        <v>0</v>
      </c>
      <c r="AJ47" s="146" t="str">
        <f t="shared" si="13"/>
        <v/>
      </c>
      <c r="AK47" s="143" t="str">
        <f t="shared" si="24"/>
        <v/>
      </c>
      <c r="AL47" s="216" t="str">
        <f t="shared" si="25"/>
        <v/>
      </c>
      <c r="AM47" s="144" t="str">
        <f t="shared" si="26"/>
        <v/>
      </c>
      <c r="AN47" s="145">
        <f t="shared" si="27"/>
        <v>0</v>
      </c>
      <c r="AO47" s="135" t="str">
        <f t="shared" si="28"/>
        <v/>
      </c>
      <c r="AP47" s="136" t="str">
        <f t="shared" si="29"/>
        <v/>
      </c>
      <c r="AQ47" s="126"/>
      <c r="AR47" s="144" t="str">
        <f t="shared" si="30"/>
        <v/>
      </c>
      <c r="AS47" s="219" t="str">
        <f t="shared" si="31"/>
        <v/>
      </c>
      <c r="AT47" s="219" t="str">
        <f t="shared" si="32"/>
        <v/>
      </c>
      <c r="AU47" s="219" t="str">
        <f t="shared" si="33"/>
        <v/>
      </c>
      <c r="AV47" s="218"/>
      <c r="AW47" s="219" t="str">
        <f t="shared" si="35"/>
        <v/>
      </c>
      <c r="AX47" s="219">
        <f t="shared" si="36"/>
        <v>0</v>
      </c>
      <c r="AY47" s="218"/>
      <c r="AZ47" s="59" t="str">
        <f t="shared" si="34"/>
        <v/>
      </c>
      <c r="BA47" s="60">
        <f t="shared" si="14"/>
        <v>0</v>
      </c>
    </row>
    <row r="48" spans="1:53" ht="15" customHeight="1" x14ac:dyDescent="0.25">
      <c r="A48">
        <v>31</v>
      </c>
      <c r="B48" s="17"/>
      <c r="C48" s="139"/>
      <c r="D48" s="174"/>
      <c r="E48" s="126"/>
      <c r="F48" s="126"/>
      <c r="G48" s="140"/>
      <c r="H48" s="148"/>
      <c r="I48" s="147"/>
      <c r="J48" s="147"/>
      <c r="K48" s="147"/>
      <c r="L48" s="147"/>
      <c r="M48" s="149"/>
      <c r="N48" s="287">
        <f t="shared" si="15"/>
        <v>0</v>
      </c>
      <c r="O48" s="288" t="str">
        <f t="shared" si="16"/>
        <v/>
      </c>
      <c r="P48" s="288" t="str">
        <f t="shared" si="0"/>
        <v/>
      </c>
      <c r="Q48" s="288" t="str">
        <f t="shared" si="1"/>
        <v/>
      </c>
      <c r="R48" s="288">
        <f t="shared" si="17"/>
        <v>0</v>
      </c>
      <c r="S48" s="94" t="str">
        <f t="shared" si="2"/>
        <v/>
      </c>
      <c r="T48" s="94" t="str">
        <f t="shared" si="3"/>
        <v/>
      </c>
      <c r="U48" s="94" t="str">
        <f t="shared" si="4"/>
        <v/>
      </c>
      <c r="V48" s="94" t="str">
        <f t="shared" si="18"/>
        <v/>
      </c>
      <c r="W48" s="94" t="str">
        <f t="shared" si="5"/>
        <v/>
      </c>
      <c r="X48" s="94" t="str">
        <f t="shared" si="6"/>
        <v/>
      </c>
      <c r="Y48" s="94">
        <f t="shared" si="7"/>
        <v>0</v>
      </c>
      <c r="Z48" s="141" t="b">
        <f t="shared" si="8"/>
        <v>0</v>
      </c>
      <c r="AA48" s="141" t="b">
        <f t="shared" si="9"/>
        <v>0</v>
      </c>
      <c r="AB48" s="141" t="b">
        <f t="shared" si="10"/>
        <v>0</v>
      </c>
      <c r="AC48" s="141" t="b">
        <f t="shared" si="11"/>
        <v>0</v>
      </c>
      <c r="AD48" s="141" t="b">
        <f t="shared" si="12"/>
        <v>0</v>
      </c>
      <c r="AE48" s="141" t="b">
        <f t="shared" si="19"/>
        <v>0</v>
      </c>
      <c r="AF48" s="141" t="b">
        <f t="shared" si="20"/>
        <v>0</v>
      </c>
      <c r="AG48" s="141" t="b">
        <f t="shared" si="21"/>
        <v>0</v>
      </c>
      <c r="AH48" s="141" t="b">
        <f t="shared" si="22"/>
        <v>0</v>
      </c>
      <c r="AI48" s="141" t="b">
        <f t="shared" si="23"/>
        <v>0</v>
      </c>
      <c r="AJ48" s="146" t="str">
        <f t="shared" si="13"/>
        <v/>
      </c>
      <c r="AK48" s="143" t="str">
        <f t="shared" si="24"/>
        <v/>
      </c>
      <c r="AL48" s="216" t="str">
        <f t="shared" si="25"/>
        <v/>
      </c>
      <c r="AM48" s="144" t="str">
        <f t="shared" si="26"/>
        <v/>
      </c>
      <c r="AN48" s="145">
        <f t="shared" si="27"/>
        <v>0</v>
      </c>
      <c r="AO48" s="135" t="str">
        <f t="shared" si="28"/>
        <v/>
      </c>
      <c r="AP48" s="136" t="str">
        <f t="shared" si="29"/>
        <v/>
      </c>
      <c r="AQ48" s="126"/>
      <c r="AR48" s="144" t="str">
        <f t="shared" si="30"/>
        <v/>
      </c>
      <c r="AS48" s="219" t="str">
        <f t="shared" si="31"/>
        <v/>
      </c>
      <c r="AT48" s="219" t="str">
        <f t="shared" si="32"/>
        <v/>
      </c>
      <c r="AU48" s="219" t="str">
        <f t="shared" si="33"/>
        <v/>
      </c>
      <c r="AV48" s="218"/>
      <c r="AW48" s="219" t="str">
        <f t="shared" si="35"/>
        <v/>
      </c>
      <c r="AX48" s="219">
        <f t="shared" si="36"/>
        <v>0</v>
      </c>
      <c r="AY48" s="218"/>
      <c r="AZ48" s="59" t="str">
        <f t="shared" si="34"/>
        <v/>
      </c>
      <c r="BA48" s="60">
        <f t="shared" si="14"/>
        <v>0</v>
      </c>
    </row>
    <row r="49" spans="1:53" ht="15" customHeight="1" x14ac:dyDescent="0.25">
      <c r="A49">
        <v>32</v>
      </c>
      <c r="B49" s="17"/>
      <c r="C49" s="139"/>
      <c r="D49" s="174"/>
      <c r="E49" s="126"/>
      <c r="F49" s="126"/>
      <c r="G49" s="140"/>
      <c r="H49" s="148"/>
      <c r="I49" s="147"/>
      <c r="J49" s="147"/>
      <c r="K49" s="147"/>
      <c r="L49" s="147"/>
      <c r="M49" s="149"/>
      <c r="N49" s="287">
        <f t="shared" si="15"/>
        <v>0</v>
      </c>
      <c r="O49" s="288" t="str">
        <f t="shared" si="16"/>
        <v/>
      </c>
      <c r="P49" s="288" t="str">
        <f t="shared" si="0"/>
        <v/>
      </c>
      <c r="Q49" s="288" t="str">
        <f t="shared" si="1"/>
        <v/>
      </c>
      <c r="R49" s="288">
        <f t="shared" si="17"/>
        <v>0</v>
      </c>
      <c r="S49" s="94" t="str">
        <f t="shared" si="2"/>
        <v/>
      </c>
      <c r="T49" s="94" t="str">
        <f t="shared" si="3"/>
        <v/>
      </c>
      <c r="U49" s="94" t="str">
        <f t="shared" si="4"/>
        <v/>
      </c>
      <c r="V49" s="94" t="str">
        <f t="shared" si="18"/>
        <v/>
      </c>
      <c r="W49" s="94" t="str">
        <f t="shared" si="5"/>
        <v/>
      </c>
      <c r="X49" s="94" t="str">
        <f t="shared" si="6"/>
        <v/>
      </c>
      <c r="Y49" s="94">
        <f t="shared" si="7"/>
        <v>0</v>
      </c>
      <c r="Z49" s="141" t="b">
        <f t="shared" si="8"/>
        <v>0</v>
      </c>
      <c r="AA49" s="141" t="b">
        <f t="shared" si="9"/>
        <v>0</v>
      </c>
      <c r="AB49" s="141" t="b">
        <f t="shared" si="10"/>
        <v>0</v>
      </c>
      <c r="AC49" s="141" t="b">
        <f t="shared" si="11"/>
        <v>0</v>
      </c>
      <c r="AD49" s="141" t="b">
        <f t="shared" si="12"/>
        <v>0</v>
      </c>
      <c r="AE49" s="141" t="b">
        <f t="shared" si="19"/>
        <v>0</v>
      </c>
      <c r="AF49" s="141" t="b">
        <f t="shared" si="20"/>
        <v>0</v>
      </c>
      <c r="AG49" s="141" t="b">
        <f t="shared" si="21"/>
        <v>0</v>
      </c>
      <c r="AH49" s="141" t="b">
        <f t="shared" si="22"/>
        <v>0</v>
      </c>
      <c r="AI49" s="141" t="b">
        <f t="shared" si="23"/>
        <v>0</v>
      </c>
      <c r="AJ49" s="146" t="str">
        <f t="shared" si="13"/>
        <v/>
      </c>
      <c r="AK49" s="143" t="str">
        <f t="shared" si="24"/>
        <v/>
      </c>
      <c r="AL49" s="216" t="str">
        <f t="shared" si="25"/>
        <v/>
      </c>
      <c r="AM49" s="144" t="str">
        <f t="shared" si="26"/>
        <v/>
      </c>
      <c r="AN49" s="145">
        <f t="shared" si="27"/>
        <v>0</v>
      </c>
      <c r="AO49" s="135" t="str">
        <f t="shared" si="28"/>
        <v/>
      </c>
      <c r="AP49" s="136" t="str">
        <f t="shared" si="29"/>
        <v/>
      </c>
      <c r="AQ49" s="126"/>
      <c r="AR49" s="144" t="str">
        <f t="shared" si="30"/>
        <v/>
      </c>
      <c r="AS49" s="219" t="str">
        <f t="shared" si="31"/>
        <v/>
      </c>
      <c r="AT49" s="219" t="str">
        <f t="shared" si="32"/>
        <v/>
      </c>
      <c r="AU49" s="219" t="str">
        <f t="shared" si="33"/>
        <v/>
      </c>
      <c r="AV49" s="218"/>
      <c r="AW49" s="219" t="str">
        <f t="shared" si="35"/>
        <v/>
      </c>
      <c r="AX49" s="219">
        <f t="shared" si="36"/>
        <v>0</v>
      </c>
      <c r="AY49" s="218"/>
      <c r="AZ49" s="59" t="str">
        <f t="shared" si="34"/>
        <v/>
      </c>
      <c r="BA49" s="60">
        <f t="shared" si="14"/>
        <v>0</v>
      </c>
    </row>
    <row r="50" spans="1:53" ht="15" customHeight="1" x14ac:dyDescent="0.25">
      <c r="A50">
        <v>33</v>
      </c>
      <c r="B50" s="17"/>
      <c r="C50" s="139"/>
      <c r="D50" s="174"/>
      <c r="E50" s="126"/>
      <c r="F50" s="126"/>
      <c r="G50" s="140"/>
      <c r="H50" s="148"/>
      <c r="I50" s="147"/>
      <c r="J50" s="147"/>
      <c r="K50" s="147"/>
      <c r="L50" s="147"/>
      <c r="M50" s="149"/>
      <c r="N50" s="287">
        <f t="shared" si="15"/>
        <v>0</v>
      </c>
      <c r="O50" s="288" t="str">
        <f t="shared" si="16"/>
        <v/>
      </c>
      <c r="P50" s="288" t="str">
        <f t="shared" si="0"/>
        <v/>
      </c>
      <c r="Q50" s="288" t="str">
        <f t="shared" si="1"/>
        <v/>
      </c>
      <c r="R50" s="288">
        <f t="shared" si="17"/>
        <v>0</v>
      </c>
      <c r="S50" s="94" t="str">
        <f t="shared" si="2"/>
        <v/>
      </c>
      <c r="T50" s="94" t="str">
        <f t="shared" si="3"/>
        <v/>
      </c>
      <c r="U50" s="94" t="str">
        <f t="shared" si="4"/>
        <v/>
      </c>
      <c r="V50" s="94" t="str">
        <f t="shared" si="18"/>
        <v/>
      </c>
      <c r="W50" s="94" t="str">
        <f t="shared" si="5"/>
        <v/>
      </c>
      <c r="X50" s="94" t="str">
        <f t="shared" si="6"/>
        <v/>
      </c>
      <c r="Y50" s="94">
        <f t="shared" si="7"/>
        <v>0</v>
      </c>
      <c r="Z50" s="141" t="b">
        <f t="shared" si="8"/>
        <v>0</v>
      </c>
      <c r="AA50" s="141" t="b">
        <f t="shared" si="9"/>
        <v>0</v>
      </c>
      <c r="AB50" s="141" t="b">
        <f t="shared" si="10"/>
        <v>0</v>
      </c>
      <c r="AC50" s="141" t="b">
        <f t="shared" si="11"/>
        <v>0</v>
      </c>
      <c r="AD50" s="141" t="b">
        <f t="shared" si="12"/>
        <v>0</v>
      </c>
      <c r="AE50" s="141" t="b">
        <f t="shared" si="19"/>
        <v>0</v>
      </c>
      <c r="AF50" s="141" t="b">
        <f t="shared" si="20"/>
        <v>0</v>
      </c>
      <c r="AG50" s="141" t="b">
        <f t="shared" si="21"/>
        <v>0</v>
      </c>
      <c r="AH50" s="141" t="b">
        <f t="shared" si="22"/>
        <v>0</v>
      </c>
      <c r="AI50" s="141" t="b">
        <f t="shared" si="23"/>
        <v>0</v>
      </c>
      <c r="AJ50" s="146" t="str">
        <f t="shared" si="13"/>
        <v/>
      </c>
      <c r="AK50" s="143" t="str">
        <f t="shared" si="24"/>
        <v/>
      </c>
      <c r="AL50" s="216" t="str">
        <f t="shared" si="25"/>
        <v/>
      </c>
      <c r="AM50" s="144" t="str">
        <f t="shared" si="26"/>
        <v/>
      </c>
      <c r="AN50" s="145">
        <f t="shared" si="27"/>
        <v>0</v>
      </c>
      <c r="AO50" s="135" t="str">
        <f t="shared" si="28"/>
        <v/>
      </c>
      <c r="AP50" s="136" t="str">
        <f t="shared" si="29"/>
        <v/>
      </c>
      <c r="AQ50" s="126"/>
      <c r="AR50" s="144" t="str">
        <f t="shared" si="30"/>
        <v/>
      </c>
      <c r="AS50" s="219" t="str">
        <f t="shared" si="31"/>
        <v/>
      </c>
      <c r="AT50" s="219" t="str">
        <f t="shared" si="32"/>
        <v/>
      </c>
      <c r="AU50" s="219" t="str">
        <f t="shared" si="33"/>
        <v/>
      </c>
      <c r="AV50" s="218"/>
      <c r="AW50" s="219" t="str">
        <f t="shared" si="35"/>
        <v/>
      </c>
      <c r="AX50" s="219">
        <f t="shared" si="36"/>
        <v>0</v>
      </c>
      <c r="AY50" s="218"/>
      <c r="AZ50" s="59" t="str">
        <f t="shared" si="34"/>
        <v/>
      </c>
      <c r="BA50" s="60">
        <f t="shared" si="14"/>
        <v>0</v>
      </c>
    </row>
    <row r="51" spans="1:53" ht="15" customHeight="1" x14ac:dyDescent="0.25">
      <c r="A51">
        <v>34</v>
      </c>
      <c r="B51" s="17"/>
      <c r="C51" s="139"/>
      <c r="D51" s="174"/>
      <c r="E51" s="126"/>
      <c r="F51" s="150"/>
      <c r="G51" s="140"/>
      <c r="H51" s="148"/>
      <c r="I51" s="147"/>
      <c r="J51" s="147"/>
      <c r="K51" s="147"/>
      <c r="L51" s="147"/>
      <c r="M51" s="149"/>
      <c r="N51" s="287">
        <f t="shared" si="15"/>
        <v>0</v>
      </c>
      <c r="O51" s="288" t="str">
        <f t="shared" si="16"/>
        <v/>
      </c>
      <c r="P51" s="288" t="str">
        <f t="shared" si="0"/>
        <v/>
      </c>
      <c r="Q51" s="288" t="str">
        <f t="shared" si="1"/>
        <v/>
      </c>
      <c r="R51" s="288">
        <f t="shared" si="17"/>
        <v>0</v>
      </c>
      <c r="S51" s="94" t="str">
        <f t="shared" si="2"/>
        <v/>
      </c>
      <c r="T51" s="94" t="str">
        <f t="shared" si="3"/>
        <v/>
      </c>
      <c r="U51" s="94" t="str">
        <f t="shared" si="4"/>
        <v/>
      </c>
      <c r="V51" s="94" t="str">
        <f t="shared" si="18"/>
        <v/>
      </c>
      <c r="W51" s="94" t="str">
        <f t="shared" si="5"/>
        <v/>
      </c>
      <c r="X51" s="94" t="str">
        <f t="shared" si="6"/>
        <v/>
      </c>
      <c r="Y51" s="94">
        <f t="shared" si="7"/>
        <v>0</v>
      </c>
      <c r="Z51" s="141" t="b">
        <f t="shared" si="8"/>
        <v>0</v>
      </c>
      <c r="AA51" s="141" t="b">
        <f t="shared" si="9"/>
        <v>0</v>
      </c>
      <c r="AB51" s="141" t="b">
        <f t="shared" si="10"/>
        <v>0</v>
      </c>
      <c r="AC51" s="141" t="b">
        <f t="shared" si="11"/>
        <v>0</v>
      </c>
      <c r="AD51" s="141" t="b">
        <f t="shared" si="12"/>
        <v>0</v>
      </c>
      <c r="AE51" s="141" t="b">
        <f t="shared" si="19"/>
        <v>0</v>
      </c>
      <c r="AF51" s="141" t="b">
        <f t="shared" si="20"/>
        <v>0</v>
      </c>
      <c r="AG51" s="141" t="b">
        <f t="shared" si="21"/>
        <v>0</v>
      </c>
      <c r="AH51" s="141" t="b">
        <f t="shared" si="22"/>
        <v>0</v>
      </c>
      <c r="AI51" s="141" t="b">
        <f t="shared" si="23"/>
        <v>0</v>
      </c>
      <c r="AJ51" s="146" t="str">
        <f t="shared" si="13"/>
        <v/>
      </c>
      <c r="AK51" s="143" t="str">
        <f t="shared" si="24"/>
        <v/>
      </c>
      <c r="AL51" s="216" t="str">
        <f t="shared" si="25"/>
        <v/>
      </c>
      <c r="AM51" s="144" t="str">
        <f t="shared" si="26"/>
        <v/>
      </c>
      <c r="AN51" s="145">
        <f t="shared" si="27"/>
        <v>0</v>
      </c>
      <c r="AO51" s="135" t="str">
        <f t="shared" si="28"/>
        <v/>
      </c>
      <c r="AP51" s="136" t="str">
        <f t="shared" si="29"/>
        <v/>
      </c>
      <c r="AQ51" s="126"/>
      <c r="AR51" s="144" t="str">
        <f t="shared" si="30"/>
        <v/>
      </c>
      <c r="AS51" s="219" t="str">
        <f t="shared" si="31"/>
        <v/>
      </c>
      <c r="AT51" s="219" t="str">
        <f t="shared" si="32"/>
        <v/>
      </c>
      <c r="AU51" s="219" t="str">
        <f t="shared" si="33"/>
        <v/>
      </c>
      <c r="AV51" s="218"/>
      <c r="AW51" s="219" t="str">
        <f t="shared" si="35"/>
        <v/>
      </c>
      <c r="AX51" s="219">
        <f t="shared" si="36"/>
        <v>0</v>
      </c>
      <c r="AY51" s="218"/>
      <c r="AZ51" s="59" t="str">
        <f t="shared" si="34"/>
        <v/>
      </c>
      <c r="BA51" s="60">
        <f t="shared" si="14"/>
        <v>0</v>
      </c>
    </row>
    <row r="52" spans="1:53" ht="15" customHeight="1" x14ac:dyDescent="0.25">
      <c r="A52">
        <v>35</v>
      </c>
      <c r="B52" s="17"/>
      <c r="C52" s="139"/>
      <c r="D52" s="174"/>
      <c r="E52" s="126"/>
      <c r="F52" s="150"/>
      <c r="G52" s="140"/>
      <c r="H52" s="148"/>
      <c r="I52" s="147"/>
      <c r="J52" s="147"/>
      <c r="K52" s="147"/>
      <c r="L52" s="147"/>
      <c r="M52" s="149"/>
      <c r="N52" s="287">
        <f t="shared" si="15"/>
        <v>0</v>
      </c>
      <c r="O52" s="288" t="str">
        <f t="shared" si="16"/>
        <v/>
      </c>
      <c r="P52" s="288" t="str">
        <f t="shared" si="0"/>
        <v/>
      </c>
      <c r="Q52" s="288" t="str">
        <f t="shared" si="1"/>
        <v/>
      </c>
      <c r="R52" s="288">
        <f t="shared" si="17"/>
        <v>0</v>
      </c>
      <c r="S52" s="94" t="str">
        <f t="shared" si="2"/>
        <v/>
      </c>
      <c r="T52" s="94" t="str">
        <f t="shared" si="3"/>
        <v/>
      </c>
      <c r="U52" s="94" t="str">
        <f t="shared" si="4"/>
        <v/>
      </c>
      <c r="V52" s="94" t="str">
        <f t="shared" si="18"/>
        <v/>
      </c>
      <c r="W52" s="94" t="str">
        <f t="shared" si="5"/>
        <v/>
      </c>
      <c r="X52" s="94" t="str">
        <f t="shared" si="6"/>
        <v/>
      </c>
      <c r="Y52" s="94">
        <f t="shared" si="7"/>
        <v>0</v>
      </c>
      <c r="Z52" s="141" t="b">
        <f t="shared" si="8"/>
        <v>0</v>
      </c>
      <c r="AA52" s="141" t="b">
        <f t="shared" si="9"/>
        <v>0</v>
      </c>
      <c r="AB52" s="141" t="b">
        <f t="shared" si="10"/>
        <v>0</v>
      </c>
      <c r="AC52" s="141" t="b">
        <f t="shared" si="11"/>
        <v>0</v>
      </c>
      <c r="AD52" s="141" t="b">
        <f t="shared" si="12"/>
        <v>0</v>
      </c>
      <c r="AE52" s="141" t="b">
        <f t="shared" si="19"/>
        <v>0</v>
      </c>
      <c r="AF52" s="141" t="b">
        <f t="shared" si="20"/>
        <v>0</v>
      </c>
      <c r="AG52" s="141" t="b">
        <f t="shared" si="21"/>
        <v>0</v>
      </c>
      <c r="AH52" s="141" t="b">
        <f t="shared" si="22"/>
        <v>0</v>
      </c>
      <c r="AI52" s="141" t="b">
        <f t="shared" si="23"/>
        <v>0</v>
      </c>
      <c r="AJ52" s="146" t="str">
        <f t="shared" si="13"/>
        <v/>
      </c>
      <c r="AK52" s="143" t="str">
        <f t="shared" si="24"/>
        <v/>
      </c>
      <c r="AL52" s="216" t="str">
        <f t="shared" si="25"/>
        <v/>
      </c>
      <c r="AM52" s="144" t="str">
        <f t="shared" si="26"/>
        <v/>
      </c>
      <c r="AN52" s="145">
        <f t="shared" si="27"/>
        <v>0</v>
      </c>
      <c r="AO52" s="135" t="str">
        <f t="shared" si="28"/>
        <v/>
      </c>
      <c r="AP52" s="136" t="str">
        <f t="shared" si="29"/>
        <v/>
      </c>
      <c r="AQ52" s="126"/>
      <c r="AR52" s="144" t="str">
        <f t="shared" si="30"/>
        <v/>
      </c>
      <c r="AS52" s="219" t="str">
        <f t="shared" si="31"/>
        <v/>
      </c>
      <c r="AT52" s="219" t="str">
        <f t="shared" si="32"/>
        <v/>
      </c>
      <c r="AU52" s="219" t="str">
        <f t="shared" si="33"/>
        <v/>
      </c>
      <c r="AV52" s="218"/>
      <c r="AW52" s="219" t="str">
        <f t="shared" si="35"/>
        <v/>
      </c>
      <c r="AX52" s="219">
        <f t="shared" si="36"/>
        <v>0</v>
      </c>
      <c r="AY52" s="218"/>
      <c r="AZ52" s="59" t="str">
        <f t="shared" si="34"/>
        <v/>
      </c>
      <c r="BA52" s="60">
        <f t="shared" si="14"/>
        <v>0</v>
      </c>
    </row>
    <row r="53" spans="1:53" ht="15" customHeight="1" thickBot="1" x14ac:dyDescent="0.3">
      <c r="A53">
        <v>36</v>
      </c>
      <c r="B53" s="17"/>
      <c r="C53" s="139"/>
      <c r="D53" s="174"/>
      <c r="E53" s="151"/>
      <c r="F53" s="152"/>
      <c r="G53" s="140"/>
      <c r="H53" s="148"/>
      <c r="I53" s="147"/>
      <c r="J53" s="147"/>
      <c r="K53" s="147"/>
      <c r="L53" s="147"/>
      <c r="M53" s="149"/>
      <c r="N53" s="287">
        <f t="shared" si="15"/>
        <v>0</v>
      </c>
      <c r="O53" s="288" t="str">
        <f t="shared" si="16"/>
        <v/>
      </c>
      <c r="P53" s="288" t="str">
        <f t="shared" si="0"/>
        <v/>
      </c>
      <c r="Q53" s="288" t="str">
        <f t="shared" si="1"/>
        <v/>
      </c>
      <c r="R53" s="288">
        <f t="shared" si="17"/>
        <v>0</v>
      </c>
      <c r="S53" s="94" t="str">
        <f t="shared" si="2"/>
        <v/>
      </c>
      <c r="T53" s="94" t="str">
        <f t="shared" si="3"/>
        <v/>
      </c>
      <c r="U53" s="94" t="str">
        <f t="shared" si="4"/>
        <v/>
      </c>
      <c r="V53" s="94" t="str">
        <f t="shared" si="18"/>
        <v/>
      </c>
      <c r="W53" s="94" t="str">
        <f t="shared" si="5"/>
        <v/>
      </c>
      <c r="X53" s="94" t="str">
        <f t="shared" si="6"/>
        <v/>
      </c>
      <c r="Y53" s="94">
        <f t="shared" si="7"/>
        <v>0</v>
      </c>
      <c r="Z53" s="141" t="b">
        <f t="shared" si="8"/>
        <v>0</v>
      </c>
      <c r="AA53" s="141" t="b">
        <f t="shared" si="9"/>
        <v>0</v>
      </c>
      <c r="AB53" s="141" t="b">
        <f t="shared" si="10"/>
        <v>0</v>
      </c>
      <c r="AC53" s="141" t="b">
        <f t="shared" si="11"/>
        <v>0</v>
      </c>
      <c r="AD53" s="141" t="b">
        <f t="shared" si="12"/>
        <v>0</v>
      </c>
      <c r="AE53" s="141" t="b">
        <f t="shared" si="19"/>
        <v>0</v>
      </c>
      <c r="AF53" s="141" t="b">
        <f t="shared" si="20"/>
        <v>0</v>
      </c>
      <c r="AG53" s="141" t="b">
        <f t="shared" si="21"/>
        <v>0</v>
      </c>
      <c r="AH53" s="141" t="b">
        <f t="shared" si="22"/>
        <v>0</v>
      </c>
      <c r="AI53" s="141" t="b">
        <f t="shared" si="23"/>
        <v>0</v>
      </c>
      <c r="AJ53" s="153" t="str">
        <f t="shared" si="13"/>
        <v/>
      </c>
      <c r="AK53" s="143" t="str">
        <f t="shared" si="24"/>
        <v/>
      </c>
      <c r="AL53" s="216" t="str">
        <f t="shared" si="25"/>
        <v/>
      </c>
      <c r="AM53" s="144" t="str">
        <f t="shared" si="26"/>
        <v/>
      </c>
      <c r="AN53" s="145">
        <f t="shared" si="27"/>
        <v>0</v>
      </c>
      <c r="AO53" s="135" t="str">
        <f t="shared" si="28"/>
        <v/>
      </c>
      <c r="AP53" s="136" t="str">
        <f t="shared" si="29"/>
        <v/>
      </c>
      <c r="AQ53" s="126"/>
      <c r="AR53" s="144" t="str">
        <f t="shared" si="30"/>
        <v/>
      </c>
      <c r="AS53" s="219" t="str">
        <f t="shared" si="31"/>
        <v/>
      </c>
      <c r="AT53" s="219" t="str">
        <f t="shared" si="32"/>
        <v/>
      </c>
      <c r="AU53" s="219" t="str">
        <f t="shared" si="33"/>
        <v/>
      </c>
      <c r="AV53" s="218"/>
      <c r="AW53" s="219" t="str">
        <f t="shared" si="35"/>
        <v/>
      </c>
      <c r="AX53" s="219">
        <f t="shared" si="36"/>
        <v>0</v>
      </c>
      <c r="AY53" s="218"/>
      <c r="AZ53" s="59" t="str">
        <f t="shared" si="34"/>
        <v/>
      </c>
      <c r="BA53" s="60">
        <f t="shared" si="14"/>
        <v>0</v>
      </c>
    </row>
    <row r="54" spans="1:53" ht="15" customHeight="1" thickBot="1" x14ac:dyDescent="0.3">
      <c r="A54" t="s">
        <v>105</v>
      </c>
      <c r="B54" s="64">
        <f>COUNTA(B18:B53)</f>
        <v>8</v>
      </c>
      <c r="C54" s="98"/>
      <c r="D54" s="328" t="s">
        <v>106</v>
      </c>
      <c r="E54" s="328"/>
      <c r="F54" s="328"/>
      <c r="G54" s="328"/>
      <c r="H54" s="154" t="str">
        <f t="shared" ref="H54:M54" si="37">IF(S56=0,"",IF(S56&gt;0,S55))</f>
        <v/>
      </c>
      <c r="I54" s="155" t="str">
        <f t="shared" si="37"/>
        <v/>
      </c>
      <c r="J54" s="155" t="str">
        <f t="shared" si="37"/>
        <v/>
      </c>
      <c r="K54" s="155" t="str">
        <f t="shared" si="37"/>
        <v/>
      </c>
      <c r="L54" s="155" t="str">
        <f t="shared" si="37"/>
        <v/>
      </c>
      <c r="M54" s="155" t="str">
        <f t="shared" si="37"/>
        <v/>
      </c>
      <c r="N54" s="155"/>
      <c r="O54" s="155"/>
      <c r="P54" s="155"/>
      <c r="Q54" s="155"/>
      <c r="R54" s="155"/>
      <c r="S54" s="156">
        <f t="shared" ref="S54:X54" si="38">SUM(S18:S53)</f>
        <v>0</v>
      </c>
      <c r="T54" s="156">
        <f t="shared" si="38"/>
        <v>0</v>
      </c>
      <c r="U54" s="156">
        <f t="shared" si="38"/>
        <v>0</v>
      </c>
      <c r="V54" s="156">
        <f t="shared" si="38"/>
        <v>0</v>
      </c>
      <c r="W54" s="156">
        <f t="shared" si="38"/>
        <v>0</v>
      </c>
      <c r="X54" s="156">
        <f t="shared" si="38"/>
        <v>0</v>
      </c>
      <c r="Y54" s="157">
        <f>SUM(AK18:AK53)</f>
        <v>0</v>
      </c>
      <c r="Z54" s="157">
        <f t="shared" ref="Z54:AI54" si="39">SUM(Z18:Z53)</f>
        <v>0</v>
      </c>
      <c r="AA54" s="157">
        <f t="shared" si="39"/>
        <v>0</v>
      </c>
      <c r="AB54" s="157">
        <f t="shared" si="39"/>
        <v>0</v>
      </c>
      <c r="AC54" s="157">
        <f t="shared" si="39"/>
        <v>0</v>
      </c>
      <c r="AD54" s="157">
        <f t="shared" si="39"/>
        <v>0</v>
      </c>
      <c r="AE54" s="157">
        <f t="shared" si="39"/>
        <v>0</v>
      </c>
      <c r="AF54" s="157">
        <f t="shared" si="39"/>
        <v>0</v>
      </c>
      <c r="AG54" s="157">
        <f t="shared" si="39"/>
        <v>0</v>
      </c>
      <c r="AH54" s="157">
        <f t="shared" si="39"/>
        <v>0</v>
      </c>
      <c r="AI54" s="157">
        <f t="shared" si="39"/>
        <v>0</v>
      </c>
      <c r="AJ54" s="158"/>
      <c r="AK54" s="220" t="str">
        <f>IF(Y57=0,"",IF(Y57&gt;0,$Y$55))</f>
        <v/>
      </c>
      <c r="AL54" s="220" t="str">
        <f>IF(Z57=0,"",IF(Z57&gt;0,$Y$55))</f>
        <v/>
      </c>
      <c r="AM54" s="159"/>
      <c r="AN54" s="159"/>
      <c r="AO54" s="160">
        <f>IF(B54=0,"",IF(B54&gt;0,AO55/B54))</f>
        <v>0</v>
      </c>
      <c r="AP54" s="160">
        <f>IF(B54=0,"",IF(B54&gt;0,AP55/B54))</f>
        <v>0</v>
      </c>
      <c r="AQ54" s="161">
        <f>IF(B54=0,"",IF(B54&gt;0,AQ56/B54))</f>
        <v>1</v>
      </c>
      <c r="AR54" s="162"/>
      <c r="AS54" s="222" t="s">
        <v>107</v>
      </c>
      <c r="AT54" s="222" t="s">
        <v>107</v>
      </c>
      <c r="AU54" s="222" t="s">
        <v>108</v>
      </c>
      <c r="AV54" s="223" t="str">
        <f>IF(AX54=0,"",IF(AX54&gt;0,AX54/AV55))</f>
        <v/>
      </c>
      <c r="AW54" s="224"/>
      <c r="AX54" s="224">
        <f>SUM(AX18:AX53)</f>
        <v>0</v>
      </c>
      <c r="AY54" s="223" t="str">
        <f>IF(BA54=0,"",IF(BA54&gt;0,BA54/AY55))</f>
        <v/>
      </c>
      <c r="AZ54" s="11"/>
      <c r="BA54" s="12">
        <f>SUM(BA18:BA53)</f>
        <v>0</v>
      </c>
    </row>
    <row r="55" spans="1:53" x14ac:dyDescent="0.25">
      <c r="D55" s="94"/>
      <c r="E55" s="163">
        <f>COUNTA(E18:E53)</f>
        <v>0</v>
      </c>
      <c r="F55" s="163">
        <f>COUNTA(F18:F53)</f>
        <v>0</v>
      </c>
      <c r="G55" s="94"/>
      <c r="H55" s="335" t="s">
        <v>34</v>
      </c>
      <c r="I55" s="329"/>
      <c r="J55" s="335" t="s">
        <v>35</v>
      </c>
      <c r="K55" s="329"/>
      <c r="L55" s="329" t="s">
        <v>36</v>
      </c>
      <c r="M55" s="329"/>
      <c r="N55" s="94"/>
      <c r="O55" s="94"/>
      <c r="P55" s="94"/>
      <c r="Q55" s="94"/>
      <c r="R55" s="94"/>
      <c r="S55" s="164" t="e">
        <f t="shared" ref="S55:X55" si="40">S54/S56</f>
        <v>#DIV/0!</v>
      </c>
      <c r="T55" s="164" t="e">
        <f t="shared" si="40"/>
        <v>#DIV/0!</v>
      </c>
      <c r="U55" s="164" t="e">
        <f t="shared" si="40"/>
        <v>#DIV/0!</v>
      </c>
      <c r="V55" s="164" t="e">
        <f t="shared" si="40"/>
        <v>#DIV/0!</v>
      </c>
      <c r="W55" s="164" t="e">
        <f t="shared" si="40"/>
        <v>#DIV/0!</v>
      </c>
      <c r="X55" s="164" t="e">
        <f t="shared" si="40"/>
        <v>#DIV/0!</v>
      </c>
      <c r="Y55" s="164" t="e">
        <f>Y54/Y57</f>
        <v>#DIV/0!</v>
      </c>
      <c r="Z55" s="141">
        <f>Z54/10</f>
        <v>0</v>
      </c>
      <c r="AA55" s="141">
        <f t="shared" ref="AA55:AI55" si="41">AA54/10</f>
        <v>0</v>
      </c>
      <c r="AB55" s="141">
        <f t="shared" si="41"/>
        <v>0</v>
      </c>
      <c r="AC55" s="141">
        <f t="shared" si="41"/>
        <v>0</v>
      </c>
      <c r="AD55" s="141">
        <f t="shared" si="41"/>
        <v>0</v>
      </c>
      <c r="AE55" s="141">
        <f t="shared" si="41"/>
        <v>0</v>
      </c>
      <c r="AF55" s="141">
        <f t="shared" si="41"/>
        <v>0</v>
      </c>
      <c r="AG55" s="141">
        <f t="shared" si="41"/>
        <v>0</v>
      </c>
      <c r="AH55" s="141">
        <f t="shared" si="41"/>
        <v>0</v>
      </c>
      <c r="AI55" s="141">
        <f t="shared" si="41"/>
        <v>0</v>
      </c>
      <c r="AJ55" s="141"/>
      <c r="AK55" s="98"/>
      <c r="AL55" s="98"/>
      <c r="AM55" s="98"/>
      <c r="AN55" s="98"/>
      <c r="AO55" s="165">
        <f>COUNTIF(AO18:AO53,1)</f>
        <v>0</v>
      </c>
      <c r="AP55" s="165">
        <f>SUM(AP18:AP52)</f>
        <v>0</v>
      </c>
      <c r="AQ55" s="163">
        <f>COUNTA(AQ18:AQ53)</f>
        <v>0</v>
      </c>
      <c r="AR55" s="98"/>
      <c r="AS55" s="119" t="str">
        <f>IF($AS$57=0,"",IF($D$2&lt;6,"",IF($D$2&gt;=6,(AS58+AS59)/AS57)))</f>
        <v/>
      </c>
      <c r="AT55" s="119" t="str">
        <f t="shared" ref="AT55:AU55" si="42">IF($AS$57=0,"",IF($D$2&lt;6,"",IF($D$2&gt;=6,(AT58+AT59)/AT57)))</f>
        <v/>
      </c>
      <c r="AU55" s="119" t="str">
        <f t="shared" si="42"/>
        <v/>
      </c>
      <c r="AV55" s="163">
        <f>COUNTA(AV18:AV53)</f>
        <v>0</v>
      </c>
      <c r="AW55" s="163"/>
      <c r="AX55" s="163"/>
      <c r="AY55" s="163">
        <f>COUNTA(AY18:AY53)</f>
        <v>0</v>
      </c>
      <c r="AZ55" s="3"/>
      <c r="BA55" s="3"/>
    </row>
    <row r="56" spans="1:53" ht="13.8" thickBot="1" x14ac:dyDescent="0.3">
      <c r="E56" s="3"/>
      <c r="F56" s="3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3">
        <f t="shared" ref="S56:X56" si="43">COUNTA(H18:H53)</f>
        <v>0</v>
      </c>
      <c r="T56" s="3">
        <f t="shared" si="43"/>
        <v>0</v>
      </c>
      <c r="U56" s="3">
        <f t="shared" si="43"/>
        <v>0</v>
      </c>
      <c r="V56" s="3">
        <f t="shared" si="43"/>
        <v>0</v>
      </c>
      <c r="W56" s="3">
        <f t="shared" si="43"/>
        <v>0</v>
      </c>
      <c r="X56" s="3">
        <f t="shared" si="43"/>
        <v>0</v>
      </c>
      <c r="Y56" s="3">
        <f>COUNTIF(AK18:AK53,"")</f>
        <v>36</v>
      </c>
      <c r="Z56" s="10" t="e">
        <f>Z54/D68*D70</f>
        <v>#DIV/0!</v>
      </c>
      <c r="AA56" s="10" t="e">
        <f>AA54/E68*E70</f>
        <v>#DIV/0!</v>
      </c>
      <c r="AB56" s="10" t="e">
        <f>AB54/F68*F70</f>
        <v>#DIV/0!</v>
      </c>
      <c r="AC56" s="10" t="e">
        <f>AC54/G68*G70</f>
        <v>#DIV/0!</v>
      </c>
      <c r="AD56" s="10" t="e">
        <f>AD54/H68*H70</f>
        <v>#DIV/0!</v>
      </c>
      <c r="AE56" s="10" t="e">
        <f>AE54/D69*D72</f>
        <v>#DIV/0!</v>
      </c>
      <c r="AF56" s="10" t="e">
        <f>AF54/E69*E72</f>
        <v>#DIV/0!</v>
      </c>
      <c r="AG56" s="10" t="e">
        <f>AG54/F69*F72</f>
        <v>#DIV/0!</v>
      </c>
      <c r="AH56" s="10" t="e">
        <f>AH54/G69*G72</f>
        <v>#DIV/0!</v>
      </c>
      <c r="AI56" s="10" t="e">
        <f>AI54/H69*H72</f>
        <v>#DIV/0!</v>
      </c>
      <c r="AO56" s="3"/>
      <c r="AP56" s="3"/>
      <c r="AQ56" s="2">
        <f>(B54-AQ55)</f>
        <v>8</v>
      </c>
      <c r="AR56" s="3"/>
      <c r="AS56" s="119" t="str">
        <f>IF($AS$57=0,"",IF($D$2&lt;6,"",IF($D$2&gt;=6,(AS59/AS57))))</f>
        <v/>
      </c>
      <c r="AT56" s="119" t="str">
        <f t="shared" ref="AT56:AU56" si="44">IF($AS$57=0,"",IF($D$2&lt;6,"",IF($D$2&gt;=6,(AT59/AT57))))</f>
        <v/>
      </c>
      <c r="AU56" s="119" t="str">
        <f t="shared" si="44"/>
        <v/>
      </c>
      <c r="AV56" s="2"/>
      <c r="AW56" s="2"/>
      <c r="AX56" s="2"/>
      <c r="AY56" s="2"/>
      <c r="AZ56" s="3"/>
      <c r="BA56" s="3"/>
    </row>
    <row r="57" spans="1:53" ht="20.399999999999999" thickBot="1" x14ac:dyDescent="0.55000000000000004">
      <c r="B57" s="54" t="s">
        <v>26</v>
      </c>
      <c r="C57" s="268"/>
      <c r="D57" s="53">
        <f>D2</f>
        <v>5</v>
      </c>
      <c r="E57" s="86" t="str">
        <f>E2</f>
        <v>*</v>
      </c>
      <c r="F57" s="13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T57" s="3"/>
      <c r="U57" s="3"/>
      <c r="V57" s="3"/>
      <c r="W57" s="3"/>
      <c r="X57" s="3"/>
      <c r="Y57" s="3">
        <f>36-Y56</f>
        <v>0</v>
      </c>
      <c r="AE57" s="3"/>
      <c r="AO57" s="3"/>
      <c r="AP57" s="3"/>
      <c r="AQ57" s="2"/>
      <c r="AR57" s="3"/>
      <c r="AS57" s="72">
        <f t="shared" ref="AS57:AT57" si="45">COUNTIF(AS18:AS53,"&gt;""")</f>
        <v>0</v>
      </c>
      <c r="AT57" s="72">
        <f t="shared" si="45"/>
        <v>0</v>
      </c>
      <c r="AU57" s="72">
        <f>COUNTIF(AU18:AU53,"&gt;""")</f>
        <v>0</v>
      </c>
      <c r="AV57" s="2"/>
      <c r="AW57" s="2"/>
      <c r="AX57" s="2"/>
      <c r="AY57" s="2"/>
      <c r="AZ57" s="3"/>
      <c r="BA57" s="3"/>
    </row>
    <row r="58" spans="1:53" ht="20.399999999999999" thickBot="1" x14ac:dyDescent="0.55000000000000004">
      <c r="B58" s="54" t="s">
        <v>27</v>
      </c>
      <c r="C58" s="268"/>
      <c r="D58" s="324">
        <f>D3</f>
        <v>46132</v>
      </c>
      <c r="E58" s="325"/>
      <c r="F58" s="13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3"/>
      <c r="T58" s="3"/>
      <c r="U58" s="3"/>
      <c r="V58" s="3"/>
      <c r="W58" s="3"/>
      <c r="X58" s="3"/>
      <c r="Y58" s="3"/>
      <c r="AE58" s="3"/>
      <c r="AO58" s="3"/>
      <c r="AP58" s="3"/>
      <c r="AQ58" s="2"/>
      <c r="AR58" s="3"/>
      <c r="AS58" s="93">
        <f>COUNTIF(AS18:AS53,"1F")</f>
        <v>0</v>
      </c>
      <c r="AT58" s="93">
        <f t="shared" ref="AT58:AU58" si="46">COUNTIF(AT18:AT53,"1F")</f>
        <v>0</v>
      </c>
      <c r="AU58" s="93">
        <f t="shared" si="46"/>
        <v>0</v>
      </c>
      <c r="AV58" s="2"/>
      <c r="AW58" s="2"/>
      <c r="AX58" s="2"/>
      <c r="AY58" s="2"/>
      <c r="AZ58" s="3"/>
      <c r="BA58" s="3"/>
    </row>
    <row r="59" spans="1:53" ht="19.8" x14ac:dyDescent="0.5">
      <c r="B59" s="54"/>
      <c r="C59" s="268"/>
      <c r="D59" s="69"/>
      <c r="E59" s="69"/>
      <c r="F59" s="13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3"/>
      <c r="T59" s="3"/>
      <c r="U59" s="3"/>
      <c r="V59" s="3"/>
      <c r="W59" s="3"/>
      <c r="X59" s="3"/>
      <c r="Y59" s="3"/>
      <c r="AE59" s="3"/>
      <c r="AO59" s="3"/>
      <c r="AP59" s="3"/>
      <c r="AQ59" s="2"/>
      <c r="AR59" s="3"/>
      <c r="AS59" s="93">
        <f>COUNTIF(AS18:AS53,"2F")</f>
        <v>0</v>
      </c>
      <c r="AT59" s="93">
        <f t="shared" ref="AT59" si="47">COUNTIF(AT18:AT53,"2F")</f>
        <v>0</v>
      </c>
      <c r="AU59" s="93">
        <f>COUNTIF(AU18:AU53,"1S")</f>
        <v>0</v>
      </c>
      <c r="AV59" s="2"/>
      <c r="AW59" s="2"/>
      <c r="AX59" s="2"/>
      <c r="AY59" s="2"/>
      <c r="AZ59" s="3"/>
      <c r="BA59" s="3"/>
    </row>
    <row r="60" spans="1:53" ht="19.8" x14ac:dyDescent="0.5">
      <c r="B60" s="54"/>
      <c r="C60" s="268"/>
      <c r="D60" s="69"/>
      <c r="E60" s="69"/>
      <c r="F60" s="13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3"/>
      <c r="T60" s="3"/>
      <c r="U60" s="3"/>
      <c r="V60" s="3"/>
      <c r="W60" s="3"/>
      <c r="X60" s="3"/>
      <c r="Y60" s="3"/>
      <c r="AE60" s="3"/>
      <c r="AO60" s="3"/>
      <c r="AP60" s="3"/>
      <c r="AQ60" s="2"/>
      <c r="AR60" s="3"/>
      <c r="AS60" s="3"/>
      <c r="AT60" s="3"/>
      <c r="AU60" s="3"/>
      <c r="AV60" s="2"/>
      <c r="AW60" s="2"/>
      <c r="AX60" s="2"/>
      <c r="AY60" s="2"/>
      <c r="AZ60" s="3"/>
      <c r="BA60" s="3"/>
    </row>
    <row r="61" spans="1:53" x14ac:dyDescent="0.25">
      <c r="E61" s="13"/>
      <c r="F61" s="13"/>
      <c r="Z61" s="3"/>
      <c r="AE61" s="3"/>
      <c r="AO61" s="13"/>
      <c r="AP61" s="13"/>
    </row>
    <row r="62" spans="1:53" x14ac:dyDescent="0.25">
      <c r="D62" s="4" t="s">
        <v>54</v>
      </c>
      <c r="E62" s="4" t="s">
        <v>55</v>
      </c>
      <c r="F62" s="4" t="s">
        <v>56</v>
      </c>
      <c r="G62" s="3" t="s">
        <v>109</v>
      </c>
      <c r="H62" s="4" t="s">
        <v>58</v>
      </c>
      <c r="I62" s="4" t="s">
        <v>59</v>
      </c>
      <c r="J62" s="4" t="s">
        <v>110</v>
      </c>
      <c r="K62" s="4" t="s">
        <v>111</v>
      </c>
      <c r="L62" s="4" t="s">
        <v>112</v>
      </c>
      <c r="M62" s="4" t="s">
        <v>113</v>
      </c>
      <c r="AE62" s="3"/>
      <c r="AJ62" s="4" t="s">
        <v>114</v>
      </c>
      <c r="AK62" s="4" t="s">
        <v>114</v>
      </c>
      <c r="AL62" s="4" t="s">
        <v>114</v>
      </c>
      <c r="AO62" s="4" t="s">
        <v>115</v>
      </c>
      <c r="AQ62" s="4"/>
    </row>
    <row r="63" spans="1:53" x14ac:dyDescent="0.25">
      <c r="D63" s="10" t="e">
        <f t="shared" ref="D63:I63" si="48">S55</f>
        <v>#DIV/0!</v>
      </c>
      <c r="E63" s="10" t="e">
        <f t="shared" si="48"/>
        <v>#DIV/0!</v>
      </c>
      <c r="F63" s="10" t="e">
        <f t="shared" si="48"/>
        <v>#DIV/0!</v>
      </c>
      <c r="G63" s="10" t="e">
        <f t="shared" si="48"/>
        <v>#DIV/0!</v>
      </c>
      <c r="H63" s="10" t="e">
        <f t="shared" si="48"/>
        <v>#DIV/0!</v>
      </c>
      <c r="I63" s="10" t="e">
        <f t="shared" si="48"/>
        <v>#DIV/0!</v>
      </c>
      <c r="J63" s="10" t="str">
        <f>$AK$54</f>
        <v/>
      </c>
      <c r="K63" s="14">
        <f>$AO$54</f>
        <v>0</v>
      </c>
      <c r="L63" s="10">
        <f>$AP$54</f>
        <v>0</v>
      </c>
      <c r="M63" s="10">
        <f>$AQ$54</f>
        <v>1</v>
      </c>
      <c r="N63" s="10"/>
      <c r="O63" s="10"/>
      <c r="P63" s="10"/>
      <c r="Q63" s="10"/>
      <c r="R63" s="10"/>
      <c r="AJ63" s="10" t="str">
        <f>$AV$54</f>
        <v/>
      </c>
      <c r="AK63" s="10" t="str">
        <f>$AV$54</f>
        <v/>
      </c>
      <c r="AL63" s="10" t="str">
        <f>$AV$54</f>
        <v/>
      </c>
      <c r="AM63" s="10"/>
      <c r="AN63" s="10"/>
      <c r="AO63" s="10" t="str">
        <f>$AY$54</f>
        <v/>
      </c>
      <c r="AQ63" s="13"/>
    </row>
    <row r="64" spans="1:53" x14ac:dyDescent="0.25">
      <c r="E64" s="13"/>
      <c r="F64" s="13"/>
      <c r="AO64" s="13"/>
      <c r="AP64" s="13"/>
    </row>
    <row r="65" spans="1:43" x14ac:dyDescent="0.25">
      <c r="E65" s="13"/>
      <c r="F65" s="13"/>
      <c r="AO65" s="13"/>
      <c r="AP65" s="13"/>
    </row>
    <row r="66" spans="1:43" x14ac:dyDescent="0.25">
      <c r="B66" s="5"/>
      <c r="D66" s="4" t="str">
        <f>IF($E$7="ja","A",IF($E$7="nee",1))</f>
        <v>A</v>
      </c>
      <c r="E66" s="4" t="str">
        <f>IF($E$7="ja","B",IF($E$7="nee",2))</f>
        <v>B</v>
      </c>
      <c r="F66" s="4" t="str">
        <f>IF($E$7="ja","C",IF($E$7="nee",3))</f>
        <v>C</v>
      </c>
      <c r="G66" s="4" t="str">
        <f>IF($E$7="ja","D",IF($E$7="nee",4))</f>
        <v>D</v>
      </c>
      <c r="H66" s="4" t="str">
        <f>IF($E$7="ja","E",IF($E$7="nee",5))</f>
        <v>E</v>
      </c>
    </row>
    <row r="67" spans="1:43" s="4" customFormat="1" x14ac:dyDescent="0.25">
      <c r="A67"/>
      <c r="B67" s="5" t="s">
        <v>116</v>
      </c>
      <c r="C67" s="94"/>
      <c r="D67" s="10">
        <f>IF($E$7="ja",0.25,IF($E$7="nee",0.2))</f>
        <v>0.25</v>
      </c>
      <c r="E67" s="10">
        <f>IF($E$7="ja",0.25,IF($E$7="nee",0.2))</f>
        <v>0.25</v>
      </c>
      <c r="F67" s="10">
        <f>IF($E$7="ja",0.25,IF($E$7="nee",0.2))</f>
        <v>0.25</v>
      </c>
      <c r="G67" s="10">
        <f>IF($E$7="ja",0.15,IF($E$7="nee",0.2))</f>
        <v>0.15</v>
      </c>
      <c r="H67" s="10">
        <f>IF($E$7="ja",0.1,IF($E$7="nee",0.2))</f>
        <v>0.1</v>
      </c>
      <c r="AO67"/>
      <c r="AP67"/>
      <c r="AQ67"/>
    </row>
    <row r="68" spans="1:43" s="4" customFormat="1" x14ac:dyDescent="0.25">
      <c r="A68"/>
      <c r="B68" s="5"/>
      <c r="C68" s="94"/>
      <c r="D68" s="4">
        <f>COUNTIF($D$18:$D$53,"A")</f>
        <v>0</v>
      </c>
      <c r="E68" s="4">
        <f>COUNTIF($D$18:$D$53,"B")</f>
        <v>0</v>
      </c>
      <c r="F68" s="4">
        <f>COUNTIF($D$18:$D$53,"C")</f>
        <v>0</v>
      </c>
      <c r="G68" s="4">
        <f>COUNTIF($D$18:$D$53,"D")</f>
        <v>0</v>
      </c>
      <c r="H68" s="4">
        <f>COUNTIF($D$18:$D$53,"E")</f>
        <v>0</v>
      </c>
      <c r="AO68"/>
      <c r="AP68"/>
      <c r="AQ68"/>
    </row>
    <row r="69" spans="1:43" s="4" customFormat="1" x14ac:dyDescent="0.25">
      <c r="A69"/>
      <c r="B69" s="5"/>
      <c r="C69" s="94"/>
      <c r="D69" s="4">
        <f>COUNTIF($D$18:$D$53,1)</f>
        <v>0</v>
      </c>
      <c r="E69" s="4">
        <f>COUNTIF($D$18:$D$53,2)</f>
        <v>0</v>
      </c>
      <c r="F69" s="4">
        <f>COUNTIF($D$18:$D$53,3)</f>
        <v>0</v>
      </c>
      <c r="G69" s="4">
        <f>COUNTIF($D$18:$D$53,4)</f>
        <v>0</v>
      </c>
      <c r="H69" s="4">
        <f>COUNTIF($D$18:$D$53,5)</f>
        <v>0</v>
      </c>
      <c r="AO69"/>
      <c r="AP69"/>
      <c r="AQ69"/>
    </row>
    <row r="70" spans="1:43" s="4" customFormat="1" x14ac:dyDescent="0.25">
      <c r="A70"/>
      <c r="B70" s="5" t="s">
        <v>117</v>
      </c>
      <c r="C70" s="94"/>
      <c r="D70" s="10">
        <f>D68/$B$54</f>
        <v>0</v>
      </c>
      <c r="E70" s="10">
        <f>E68/$B$54</f>
        <v>0</v>
      </c>
      <c r="F70" s="10">
        <f>F68/$B$54</f>
        <v>0</v>
      </c>
      <c r="G70" s="10">
        <f>G68/$B$54</f>
        <v>0</v>
      </c>
      <c r="H70" s="10">
        <f>H68/$B$54</f>
        <v>0</v>
      </c>
      <c r="AO70"/>
      <c r="AP70"/>
      <c r="AQ70"/>
    </row>
    <row r="71" spans="1:43" s="4" customFormat="1" x14ac:dyDescent="0.25">
      <c r="A71"/>
      <c r="B71" s="5" t="s">
        <v>118</v>
      </c>
      <c r="C71" s="94"/>
      <c r="D71" s="10" t="e">
        <f>Z56</f>
        <v>#DIV/0!</v>
      </c>
      <c r="E71" s="10" t="e">
        <f>AA56</f>
        <v>#DIV/0!</v>
      </c>
      <c r="F71" s="10" t="e">
        <f>AB56</f>
        <v>#DIV/0!</v>
      </c>
      <c r="G71" s="10" t="e">
        <f>AC56</f>
        <v>#DIV/0!</v>
      </c>
      <c r="H71" s="10" t="e">
        <f>AD56</f>
        <v>#DIV/0!</v>
      </c>
      <c r="AO71"/>
      <c r="AP71"/>
      <c r="AQ71"/>
    </row>
    <row r="72" spans="1:43" s="4" customFormat="1" x14ac:dyDescent="0.25">
      <c r="A72"/>
      <c r="B72" s="5" t="s">
        <v>119</v>
      </c>
      <c r="C72" s="94"/>
      <c r="D72" s="10">
        <f>D69/$B$54</f>
        <v>0</v>
      </c>
      <c r="E72" s="10">
        <f>E69/$B$54</f>
        <v>0</v>
      </c>
      <c r="F72" s="10">
        <f>F69/$B$54</f>
        <v>0</v>
      </c>
      <c r="G72" s="10">
        <f>G69/$B$54</f>
        <v>0</v>
      </c>
      <c r="H72" s="10">
        <f>H69/$B$54</f>
        <v>0</v>
      </c>
      <c r="AO72"/>
      <c r="AP72"/>
      <c r="AQ72"/>
    </row>
    <row r="73" spans="1:43" s="4" customFormat="1" x14ac:dyDescent="0.25">
      <c r="A73"/>
      <c r="B73" s="5" t="s">
        <v>120</v>
      </c>
      <c r="C73" s="94"/>
      <c r="D73" s="10" t="e">
        <f>AE56</f>
        <v>#DIV/0!</v>
      </c>
      <c r="E73" s="10" t="e">
        <f>AF56</f>
        <v>#DIV/0!</v>
      </c>
      <c r="F73" s="10" t="e">
        <f>AG56</f>
        <v>#DIV/0!</v>
      </c>
      <c r="G73" s="10" t="e">
        <f>AH56</f>
        <v>#DIV/0!</v>
      </c>
      <c r="H73" s="10" t="e">
        <f>AI56</f>
        <v>#DIV/0!</v>
      </c>
      <c r="AO73"/>
      <c r="AP73"/>
      <c r="AQ73"/>
    </row>
    <row r="74" spans="1:43" s="4" customFormat="1" x14ac:dyDescent="0.25">
      <c r="A74"/>
      <c r="B74" s="5" t="s">
        <v>121</v>
      </c>
      <c r="C74" s="94"/>
      <c r="D74" s="10">
        <f>IF($E$7="ja",D70,IF($E7="nee",D72))</f>
        <v>0</v>
      </c>
      <c r="E74" s="10">
        <f>IF($E$7="ja",E70,IF($E7="nee",E72))</f>
        <v>0</v>
      </c>
      <c r="F74" s="10">
        <f>IF($E$7="ja",F70,IF($E7="nee",F72))</f>
        <v>0</v>
      </c>
      <c r="G74" s="10">
        <f>IF($E$7="ja",G70,IF($E7="nee",G72))</f>
        <v>0</v>
      </c>
      <c r="H74" s="10">
        <f>IF($E$7="ja",H70,IF($E7="nee",H72))</f>
        <v>0</v>
      </c>
      <c r="AO74"/>
      <c r="AP74"/>
      <c r="AQ74"/>
    </row>
    <row r="75" spans="1:43" s="4" customFormat="1" x14ac:dyDescent="0.25">
      <c r="A75"/>
      <c r="B75" s="5" t="s">
        <v>122</v>
      </c>
      <c r="C75" s="94"/>
      <c r="D75" s="10" t="e">
        <f>IF($E$7="ja",D71,IF($E$7="nee",D73))</f>
        <v>#DIV/0!</v>
      </c>
      <c r="E75" s="10" t="e">
        <f>IF($E$7="ja",E71,IF($E$7="nee",E73))</f>
        <v>#DIV/0!</v>
      </c>
      <c r="F75" s="10" t="e">
        <f>IF($E$7="ja",F71,IF($E$7="nee",F73))</f>
        <v>#DIV/0!</v>
      </c>
      <c r="G75" s="10" t="e">
        <f>IF($E$7="ja",G71,IF($E$7="nee",G73))</f>
        <v>#DIV/0!</v>
      </c>
      <c r="H75" s="10" t="e">
        <f>IF($E$7="ja",H71,IF($E$7="nee",H73))</f>
        <v>#DIV/0!</v>
      </c>
      <c r="AO75"/>
      <c r="AP75"/>
      <c r="AQ75"/>
    </row>
  </sheetData>
  <sheetProtection sheet="1" objects="1" scenarios="1"/>
  <mergeCells count="14">
    <mergeCell ref="D58:E58"/>
    <mergeCell ref="L10:M10"/>
    <mergeCell ref="D54:G54"/>
    <mergeCell ref="L55:M55"/>
    <mergeCell ref="D3:E3"/>
    <mergeCell ref="B5:AY5"/>
    <mergeCell ref="B7:D7"/>
    <mergeCell ref="B8:D8"/>
    <mergeCell ref="H10:I10"/>
    <mergeCell ref="J10:K10"/>
    <mergeCell ref="H55:I55"/>
    <mergeCell ref="J55:K55"/>
    <mergeCell ref="AS10:AU10"/>
    <mergeCell ref="C11:C13"/>
  </mergeCells>
  <phoneticPr fontId="24" type="noConversion"/>
  <conditionalFormatting sqref="B18:D53">
    <cfRule type="cellIs" dxfId="1123" priority="84" stopIfTrue="1" operator="equal">
      <formula>""</formula>
    </cfRule>
  </conditionalFormatting>
  <conditionalFormatting sqref="E7:E8 D9">
    <cfRule type="cellIs" dxfId="1122" priority="228" stopIfTrue="1" operator="equal">
      <formula>"nee"</formula>
    </cfRule>
    <cfRule type="cellIs" dxfId="1121" priority="227" stopIfTrue="1" operator="equal">
      <formula>"ja"</formula>
    </cfRule>
  </conditionalFormatting>
  <conditionalFormatting sqref="E18:E53">
    <cfRule type="cellIs" dxfId="1120" priority="247" stopIfTrue="1" operator="equal">
      <formula>""</formula>
    </cfRule>
  </conditionalFormatting>
  <conditionalFormatting sqref="E18:F53">
    <cfRule type="cellIs" dxfId="1119" priority="244" stopIfTrue="1" operator="equal">
      <formula>"x"</formula>
    </cfRule>
  </conditionalFormatting>
  <conditionalFormatting sqref="F18:F53">
    <cfRule type="cellIs" dxfId="1118" priority="245" stopIfTrue="1" operator="equal">
      <formula>""</formula>
    </cfRule>
  </conditionalFormatting>
  <conditionalFormatting sqref="G11:G13">
    <cfRule type="expression" dxfId="1117" priority="29" stopIfTrue="1">
      <formula>$J$3="ja"</formula>
    </cfRule>
    <cfRule type="expression" dxfId="1116" priority="30" stopIfTrue="1">
      <formula>$L$3="ja"</formula>
    </cfRule>
  </conditionalFormatting>
  <conditionalFormatting sqref="G18:G53">
    <cfRule type="cellIs" dxfId="1115" priority="131" stopIfTrue="1" operator="greaterThan">
      <formula>""</formula>
    </cfRule>
    <cfRule type="cellIs" dxfId="1114" priority="130" stopIfTrue="1" operator="equal">
      <formula>""</formula>
    </cfRule>
  </conditionalFormatting>
  <conditionalFormatting sqref="H11:H13">
    <cfRule type="expression" dxfId="1113" priority="27">
      <formula>$K$2="ja"</formula>
    </cfRule>
    <cfRule type="expression" dxfId="1112" priority="31" stopIfTrue="1">
      <formula>$J$2="ja"</formula>
    </cfRule>
    <cfRule type="expression" dxfId="1111" priority="32" stopIfTrue="1">
      <formula>$L$2="ja"</formula>
    </cfRule>
  </conditionalFormatting>
  <conditionalFormatting sqref="H18:M53">
    <cfRule type="cellIs" dxfId="1110" priority="220" stopIfTrue="1" operator="notEqual">
      <formula>$D18</formula>
    </cfRule>
    <cfRule type="cellIs" dxfId="1109" priority="219" stopIfTrue="1" operator="lessThanOrEqual">
      <formula>$D18</formula>
    </cfRule>
    <cfRule type="cellIs" dxfId="1108" priority="218" stopIfTrue="1" operator="equal">
      <formula>0</formula>
    </cfRule>
  </conditionalFormatting>
  <conditionalFormatting sqref="I11:I13">
    <cfRule type="expression" dxfId="1107" priority="33" stopIfTrue="1">
      <formula>$J$3="ja"</formula>
    </cfRule>
  </conditionalFormatting>
  <conditionalFormatting sqref="I11:J13">
    <cfRule type="expression" dxfId="1106" priority="25">
      <formula>$M$2="ja"</formula>
    </cfRule>
  </conditionalFormatting>
  <conditionalFormatting sqref="I11:K13">
    <cfRule type="expression" dxfId="1105" priority="24">
      <formula>$L$3="ja"</formula>
    </cfRule>
  </conditionalFormatting>
  <conditionalFormatting sqref="J11:J13">
    <cfRule type="expression" dxfId="1104" priority="26">
      <formula>$K$2="ja"</formula>
    </cfRule>
    <cfRule type="expression" dxfId="1103" priority="28">
      <formula>$L$2="ja"</formula>
    </cfRule>
  </conditionalFormatting>
  <conditionalFormatting sqref="J11:R13">
    <cfRule type="expression" dxfId="1102" priority="20">
      <formula>$J$3="ja"</formula>
    </cfRule>
  </conditionalFormatting>
  <conditionalFormatting sqref="L11:R13">
    <cfRule type="expression" dxfId="1101" priority="19">
      <formula>$K$2="ja"</formula>
    </cfRule>
    <cfRule type="expression" dxfId="1100" priority="21" stopIfTrue="1">
      <formula>$L$2="ja"</formula>
    </cfRule>
    <cfRule type="expression" dxfId="1099" priority="22" stopIfTrue="1">
      <formula>$M$2="ja"</formula>
    </cfRule>
    <cfRule type="expression" dxfId="1098" priority="23" stopIfTrue="1">
      <formula>$S$2="ja"</formula>
    </cfRule>
  </conditionalFormatting>
  <conditionalFormatting sqref="AJ18:AJ53">
    <cfRule type="cellIs" dxfId="1097" priority="241" stopIfTrue="1" operator="notEqual">
      <formula>""</formula>
    </cfRule>
  </conditionalFormatting>
  <conditionalFormatting sqref="AL11:AL13">
    <cfRule type="cellIs" dxfId="1094" priority="16" stopIfTrue="1" operator="equal">
      <formula>1</formula>
    </cfRule>
    <cfRule type="cellIs" dxfId="1093" priority="17" stopIfTrue="1" operator="lessThan">
      <formula>1</formula>
    </cfRule>
  </conditionalFormatting>
  <conditionalFormatting sqref="AL18:AL53">
    <cfRule type="expression" dxfId="1092" priority="36">
      <formula>$AM18=""</formula>
    </cfRule>
    <cfRule type="expression" dxfId="1091" priority="37">
      <formula>$AM18&lt;$AR18</formula>
    </cfRule>
    <cfRule type="expression" dxfId="1090" priority="38">
      <formula>$AM18&gt;=$AR18</formula>
    </cfRule>
    <cfRule type="expression" dxfId="1089" priority="35">
      <formula>$G18=""</formula>
    </cfRule>
  </conditionalFormatting>
  <conditionalFormatting sqref="AL18:AL54">
    <cfRule type="expression" dxfId="1088" priority="34">
      <formula>$B18&gt;0</formula>
    </cfRule>
  </conditionalFormatting>
  <conditionalFormatting sqref="AM18:AN53">
    <cfRule type="expression" dxfId="1087" priority="132" stopIfTrue="1">
      <formula>$L$3="ja"</formula>
    </cfRule>
  </conditionalFormatting>
  <conditionalFormatting sqref="AO18:AO53">
    <cfRule type="cellIs" dxfId="1086" priority="193" stopIfTrue="1" operator="equal">
      <formula>1</formula>
    </cfRule>
    <cfRule type="cellIs" dxfId="1085" priority="194" stopIfTrue="1" operator="equal">
      <formula>""</formula>
    </cfRule>
  </conditionalFormatting>
  <conditionalFormatting sqref="AP18:AP53">
    <cfRule type="cellIs" dxfId="1084" priority="196" stopIfTrue="1" operator="equal">
      <formula>""</formula>
    </cfRule>
    <cfRule type="cellIs" dxfId="1083" priority="195" stopIfTrue="1" operator="equal">
      <formula>1</formula>
    </cfRule>
  </conditionalFormatting>
  <conditionalFormatting sqref="AQ18:AQ53">
    <cfRule type="cellIs" dxfId="1082" priority="67" stopIfTrue="1" operator="equal">
      <formula>""</formula>
    </cfRule>
    <cfRule type="cellIs" dxfId="1081" priority="65" stopIfTrue="1" operator="equal">
      <formula>"x"</formula>
    </cfRule>
    <cfRule type="expression" dxfId="1080" priority="66" stopIfTrue="1">
      <formula>$B18&gt;0</formula>
    </cfRule>
  </conditionalFormatting>
  <conditionalFormatting sqref="AR18:AR54">
    <cfRule type="expression" dxfId="1079" priority="64" stopIfTrue="1">
      <formula>$L$3="ja"</formula>
    </cfRule>
  </conditionalFormatting>
  <conditionalFormatting sqref="AR54">
    <cfRule type="expression" dxfId="1078" priority="63" stopIfTrue="1">
      <formula>$J$3="ja"</formula>
    </cfRule>
  </conditionalFormatting>
  <conditionalFormatting sqref="AS11:AS13">
    <cfRule type="expression" dxfId="1077" priority="12" stopIfTrue="1">
      <formula>$J$3="ja"</formula>
    </cfRule>
  </conditionalFormatting>
  <conditionalFormatting sqref="AS11:AT13">
    <cfRule type="expression" dxfId="1076" priority="14">
      <formula>$M$2="ja"</formula>
    </cfRule>
    <cfRule type="expression" dxfId="1075" priority="15">
      <formula>$L$3="ja"</formula>
    </cfRule>
  </conditionalFormatting>
  <conditionalFormatting sqref="AS18:AT53">
    <cfRule type="cellIs" dxfId="1074" priority="48" operator="equal">
      <formula>"2F"</formula>
    </cfRule>
  </conditionalFormatting>
  <conditionalFormatting sqref="AS18:AU53">
    <cfRule type="expression" dxfId="1073" priority="52" stopIfTrue="1">
      <formula>$L$3="ja"</formula>
    </cfRule>
    <cfRule type="cellIs" dxfId="1072" priority="50" operator="equal">
      <formula>"&lt;1F"</formula>
    </cfRule>
    <cfRule type="cellIs" dxfId="1071" priority="51" operator="equal">
      <formula>"1F"</formula>
    </cfRule>
  </conditionalFormatting>
  <conditionalFormatting sqref="AS54:AU54">
    <cfRule type="expression" dxfId="1070" priority="60" stopIfTrue="1">
      <formula>$L$3="ja"</formula>
    </cfRule>
  </conditionalFormatting>
  <conditionalFormatting sqref="AS54:AY54">
    <cfRule type="expression" dxfId="1069" priority="61" stopIfTrue="1">
      <formula>$J$3="ja"</formula>
    </cfRule>
  </conditionalFormatting>
  <conditionalFormatting sqref="AT11:AT13">
    <cfRule type="expression" dxfId="1068" priority="13">
      <formula>$L$2="ja"</formula>
    </cfRule>
  </conditionalFormatting>
  <conditionalFormatting sqref="AT11:AU13">
    <cfRule type="expression" dxfId="1067" priority="7">
      <formula>$K$2="ja"</formula>
    </cfRule>
  </conditionalFormatting>
  <conditionalFormatting sqref="AT11:AV13">
    <cfRule type="expression" dxfId="1066" priority="8">
      <formula>$J$3="ja"</formula>
    </cfRule>
  </conditionalFormatting>
  <conditionalFormatting sqref="AU11:AU13">
    <cfRule type="expression" dxfId="1065" priority="9" stopIfTrue="1">
      <formula>$L$2="ja"</formula>
    </cfRule>
    <cfRule type="expression" dxfId="1064" priority="10" stopIfTrue="1">
      <formula>$M$2="ja"</formula>
    </cfRule>
    <cfRule type="expression" dxfId="1063" priority="11" stopIfTrue="1">
      <formula>$S$2="ja"</formula>
    </cfRule>
  </conditionalFormatting>
  <conditionalFormatting sqref="AU18:AU53">
    <cfRule type="cellIs" dxfId="1062" priority="49" operator="equal">
      <formula>"1S"</formula>
    </cfRule>
  </conditionalFormatting>
  <conditionalFormatting sqref="AV11:AV13 AY11:AY13">
    <cfRule type="expression" dxfId="1061" priority="18" stopIfTrue="1">
      <formula>$L$3="ja"</formula>
    </cfRule>
  </conditionalFormatting>
  <conditionalFormatting sqref="AV18:AV53">
    <cfRule type="expression" dxfId="1060" priority="58">
      <formula>$AW18&gt;=$AR18</formula>
    </cfRule>
    <cfRule type="expression" dxfId="1059" priority="57">
      <formula>$AW18&lt;$AR18</formula>
    </cfRule>
    <cfRule type="expression" dxfId="1058" priority="56">
      <formula>$AW18=""</formula>
    </cfRule>
  </conditionalFormatting>
  <conditionalFormatting sqref="AV54:AY54">
    <cfRule type="expression" dxfId="1057" priority="62" stopIfTrue="1">
      <formula>$L$3="ja"</formula>
    </cfRule>
  </conditionalFormatting>
  <conditionalFormatting sqref="AW18:AX53">
    <cfRule type="expression" dxfId="1056" priority="59" stopIfTrue="1">
      <formula>$L$3="ja"</formula>
    </cfRule>
  </conditionalFormatting>
  <conditionalFormatting sqref="AY18:AY53">
    <cfRule type="expression" dxfId="1055" priority="53">
      <formula>$AZ18=""</formula>
    </cfRule>
    <cfRule type="expression" dxfId="1054" priority="54">
      <formula>$AZ18&lt;$AW18</formula>
    </cfRule>
    <cfRule type="expression" dxfId="1053" priority="55">
      <formula>$AZ18&gt;=$AW18</formula>
    </cfRule>
  </conditionalFormatting>
  <conditionalFormatting sqref="AZ18:BA53">
    <cfRule type="expression" dxfId="1052" priority="174" stopIfTrue="1">
      <formula>$L$3="ja"</formula>
    </cfRule>
  </conditionalFormatting>
  <conditionalFormatting sqref="BA54">
    <cfRule type="expression" dxfId="1051" priority="171" stopIfTrue="1">
      <formula>$J$3="ja"</formula>
    </cfRule>
    <cfRule type="expression" dxfId="1050" priority="172" stopIfTrue="1">
      <formula>$L$3="ja"</formula>
    </cfRule>
  </conditionalFormatting>
  <conditionalFormatting sqref="AK18:AK53">
    <cfRule type="expression" dxfId="82" priority="1" stopIfTrue="1">
      <formula>$AK18=1</formula>
    </cfRule>
    <cfRule type="expression" dxfId="81" priority="6" stopIfTrue="1">
      <formula>$AK18&lt;$AK$54</formula>
    </cfRule>
  </conditionalFormatting>
  <conditionalFormatting sqref="AK11:AK13">
    <cfRule type="cellIs" dxfId="80" priority="3" stopIfTrue="1" operator="equal">
      <formula>1</formula>
    </cfRule>
    <cfRule type="cellIs" dxfId="79" priority="4" stopIfTrue="1" operator="lessThan">
      <formula>1</formula>
    </cfRule>
  </conditionalFormatting>
  <conditionalFormatting sqref="AK18:AK53">
    <cfRule type="expression" dxfId="78" priority="5">
      <formula>$AK18&gt;=$AK$54</formula>
    </cfRule>
  </conditionalFormatting>
  <conditionalFormatting sqref="AK18:AK53">
    <cfRule type="cellIs" dxfId="77" priority="2" operator="equal">
      <formula>""</formula>
    </cfRule>
  </conditionalFormatting>
  <dataValidations xWindow="563" yWindow="627" count="5">
    <dataValidation type="list" allowBlank="1" showInputMessage="1" showErrorMessage="1" sqref="E2" xr:uid="{77AF899F-0C2D-4C16-8925-1851C47A1B77}">
      <formula1>"*,--,A,B,C,D,E,F,G,H,I,J,"</formula1>
    </dataValidation>
    <dataValidation type="list" allowBlank="1" showInputMessage="1" showErrorMessage="1" sqref="D2" xr:uid="{4B524BB3-95D0-41BB-9F83-11392B72CAD3}">
      <formula1>"3,4,5,6,7,8,"</formula1>
    </dataValidation>
    <dataValidation type="list" allowBlank="1" showInputMessage="1" showErrorMessage="1" sqref="E7" xr:uid="{AD9A1C2B-F6FA-49A6-9B1C-71D061231F1E}">
      <formula1>"ja,nee,"</formula1>
    </dataValidation>
    <dataValidation type="list" allowBlank="1" showInputMessage="1" showErrorMessage="1" sqref="AY18:AY53 AV18:AV53" xr:uid="{7BD103FA-713D-4712-8416-E8ABCB9CAF27}">
      <formula1>"PRO,LWOO,BBL,BBL/Kader,Kader,Kader/TL,TL,TL/Havo,Havo,Havo/Vwo,Vwo,"</formula1>
    </dataValidation>
    <dataValidation type="list" allowBlank="1" showInputMessage="1" showErrorMessage="1" sqref="G18:G53" xr:uid="{1106D43B-834B-49E4-998A-23C7499A77A9}">
      <formula1>"PRO,PRO/BBL,BBL,BBL/Kader,Kader,Kader/TL,TL,TL/Havo,Havo,Havo/Vwo,Vwo,"</formula1>
    </dataValidation>
  </dataValidations>
  <pageMargins left="0.89" right="0.28000000000000003" top="0.57999999999999996" bottom="0.22" header="0.13" footer="0.14000000000000001"/>
  <pageSetup paperSize="9" scale="56" orientation="landscape" r:id="rId1"/>
  <headerFooter alignWithMargins="0">
    <oddFooter>&amp;L&amp;8© Meesterwerk</oddFooter>
  </headerFooter>
  <rowBreaks count="1" manualBreakCount="1">
    <brk id="56" max="48" man="1"/>
  </rowBreaks>
  <colBreaks count="1" manualBreakCount="1">
    <brk id="51" min="1" max="55" man="1"/>
  </colBreaks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21F09-B9EA-4D33-A0EA-DE10579C9F5F}">
  <sheetPr codeName="Blad31">
    <tabColor rgb="FFCCCCFF"/>
  </sheetPr>
  <dimension ref="A1:BA75"/>
  <sheetViews>
    <sheetView showGridLines="0" showRowColHeaders="0" zoomScale="85" zoomScaleNormal="85" workbookViewId="0">
      <selection activeCell="H18" sqref="H18:M27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RowHeight="13.2" x14ac:dyDescent="0.25"/>
  <cols>
    <col min="1" max="1" width="3.6640625" customWidth="1"/>
    <col min="2" max="2" width="20.6640625" customWidth="1"/>
    <col min="3" max="4" width="10.6640625" style="94" customWidth="1"/>
    <col min="5" max="6" width="10.6640625" customWidth="1"/>
    <col min="7" max="13" width="10.6640625" style="4" customWidth="1"/>
    <col min="14" max="19" width="10.5546875" style="4" hidden="1" customWidth="1"/>
    <col min="20" max="36" width="9.33203125" style="4" hidden="1" customWidth="1"/>
    <col min="37" max="38" width="10.6640625" style="4" customWidth="1"/>
    <col min="39" max="40" width="11.33203125" style="4" hidden="1" customWidth="1"/>
    <col min="41" max="43" width="10.6640625" customWidth="1"/>
    <col min="44" max="44" width="9.33203125" style="4" hidden="1" customWidth="1"/>
    <col min="45" max="47" width="9.33203125" style="4" customWidth="1"/>
    <col min="48" max="48" width="10.6640625" style="4" customWidth="1"/>
    <col min="49" max="50" width="9.33203125" style="4" hidden="1" customWidth="1"/>
    <col min="51" max="51" width="10.6640625" style="4" customWidth="1"/>
    <col min="52" max="53" width="9.33203125" style="4" hidden="1" customWidth="1"/>
    <col min="54" max="54" width="9.5546875" customWidth="1"/>
  </cols>
  <sheetData>
    <row r="1" spans="1:53" ht="13.8" thickBot="1" x14ac:dyDescent="0.3"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</row>
    <row r="2" spans="1:53" ht="20.399999999999999" thickBot="1" x14ac:dyDescent="0.55000000000000004">
      <c r="A2" s="52"/>
      <c r="B2" s="54" t="s">
        <v>26</v>
      </c>
      <c r="C2" s="268"/>
      <c r="D2" s="273">
        <v>5</v>
      </c>
      <c r="E2" s="71"/>
      <c r="F2" s="13"/>
      <c r="G2" s="167"/>
      <c r="H2" s="167"/>
      <c r="J2" s="72" t="b">
        <f>IF($D$2=3,"ja",IF($D$2="3A","ja",IF($D$2="3B","ja",IF($D$2="3C","ja"))))</f>
        <v>0</v>
      </c>
      <c r="K2" s="72" t="str">
        <f>IF($D$2=5,"ja",IF($D$2="5A","ja",IF($D$2="5B","ja",IF($D$2="5C","ja"))))</f>
        <v>ja</v>
      </c>
      <c r="L2" s="72" t="b">
        <f>IF($D$2=4,"ja",IF($D$2="4A","ja",IF($D$2="4B","ja",IF($D$2="4C","ja"))))</f>
        <v>0</v>
      </c>
      <c r="M2" s="72" t="b">
        <f>IF($D$2=6,"ja",IF($D$2="6A","ja",IF($D$2="6B","ja",IF($D$2="6C","ja"))))</f>
        <v>0</v>
      </c>
      <c r="N2" s="72"/>
      <c r="O2" s="72"/>
      <c r="P2" s="72"/>
      <c r="Q2" s="72"/>
      <c r="R2" s="72"/>
      <c r="S2" s="70" t="b">
        <f>IF($D$2=8,"ja",IF($D$2="8A","ja",IF($D$2="8B","ja",IF($D$2="8C","ja"))))</f>
        <v>0</v>
      </c>
      <c r="T2" s="70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70"/>
      <c r="AM2" s="3"/>
      <c r="AN2" s="3"/>
    </row>
    <row r="3" spans="1:53" ht="20.399999999999999" thickBot="1" x14ac:dyDescent="0.55000000000000004">
      <c r="A3" s="52"/>
      <c r="B3" s="54" t="s">
        <v>27</v>
      </c>
      <c r="C3" s="268"/>
      <c r="D3" s="324">
        <v>46031</v>
      </c>
      <c r="E3" s="325"/>
      <c r="F3" s="13"/>
      <c r="G3" s="168"/>
      <c r="H3" s="168"/>
      <c r="I3" s="3"/>
      <c r="J3" s="72" t="b">
        <f>IF($D$2=7,"ja",IF($D$2="7A","ja",IF($D$2="7B","ja",IF($D$2="7C","ja"))))</f>
        <v>0</v>
      </c>
      <c r="K3" s="72"/>
      <c r="L3" s="72" t="b">
        <f>IF($D$2=8,"ja",IF($D$2="8A","ja",IF($D$2="8B","ja",IF($D$2="8C","ja"))))</f>
        <v>0</v>
      </c>
      <c r="M3" s="72"/>
      <c r="N3" s="72"/>
      <c r="O3" s="72"/>
      <c r="P3" s="72"/>
      <c r="Q3" s="72"/>
      <c r="R3" s="72"/>
      <c r="S3" s="70"/>
      <c r="T3" s="70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70"/>
      <c r="AM3" s="3"/>
      <c r="AN3" s="3"/>
    </row>
    <row r="4" spans="1:53" ht="19.8" x14ac:dyDescent="0.45">
      <c r="B4" s="1"/>
      <c r="C4" s="269"/>
      <c r="D4" s="274"/>
      <c r="E4" s="51"/>
      <c r="F4" s="1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70"/>
      <c r="AM4" s="3"/>
      <c r="AN4" s="3"/>
    </row>
    <row r="5" spans="1:53" s="94" customFormat="1" ht="20.100000000000001" customHeight="1" x14ac:dyDescent="0.25">
      <c r="B5" s="330" t="s">
        <v>28</v>
      </c>
      <c r="C5" s="331"/>
      <c r="D5" s="331"/>
      <c r="E5" s="331"/>
      <c r="F5" s="331"/>
      <c r="G5" s="331"/>
      <c r="H5" s="331"/>
      <c r="I5" s="331"/>
      <c r="J5" s="331"/>
      <c r="K5" s="331"/>
      <c r="L5" s="331"/>
      <c r="M5" s="331"/>
      <c r="N5" s="331"/>
      <c r="O5" s="331"/>
      <c r="P5" s="331"/>
      <c r="Q5" s="331"/>
      <c r="R5" s="331"/>
      <c r="S5" s="331"/>
      <c r="T5" s="331"/>
      <c r="U5" s="331"/>
      <c r="V5" s="331"/>
      <c r="W5" s="331"/>
      <c r="X5" s="331"/>
      <c r="Y5" s="331"/>
      <c r="Z5" s="331"/>
      <c r="AA5" s="331"/>
      <c r="AB5" s="331"/>
      <c r="AC5" s="331"/>
      <c r="AD5" s="331"/>
      <c r="AE5" s="331"/>
      <c r="AF5" s="331"/>
      <c r="AG5" s="331"/>
      <c r="AH5" s="331"/>
      <c r="AI5" s="331"/>
      <c r="AJ5" s="331"/>
      <c r="AK5" s="331"/>
      <c r="AL5" s="331"/>
      <c r="AM5" s="331"/>
      <c r="AN5" s="331"/>
      <c r="AO5" s="331"/>
      <c r="AP5" s="331"/>
      <c r="AQ5" s="331"/>
      <c r="AR5" s="331"/>
      <c r="AS5" s="331"/>
      <c r="AT5" s="331"/>
      <c r="AU5" s="331"/>
      <c r="AV5" s="331"/>
      <c r="AW5" s="331"/>
      <c r="AX5" s="331"/>
      <c r="AY5" s="332"/>
    </row>
    <row r="6" spans="1:53" x14ac:dyDescent="0.25">
      <c r="B6" s="21"/>
      <c r="C6" s="122"/>
      <c r="D6" s="122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</row>
    <row r="7" spans="1:53" x14ac:dyDescent="0.25">
      <c r="B7" s="333" t="s">
        <v>29</v>
      </c>
      <c r="C7" s="334"/>
      <c r="D7" s="334"/>
      <c r="E7" s="49" t="s">
        <v>30</v>
      </c>
      <c r="I7" s="3"/>
      <c r="J7" s="3"/>
      <c r="K7" s="3"/>
    </row>
    <row r="8" spans="1:53" x14ac:dyDescent="0.25">
      <c r="B8" s="333" t="s">
        <v>31</v>
      </c>
      <c r="C8" s="334"/>
      <c r="D8" s="334"/>
      <c r="E8" s="50" t="str">
        <f>IF(E7="ja","nee",IF(E7="nee","ja",IF(E7="","")))</f>
        <v>nee</v>
      </c>
    </row>
    <row r="9" spans="1:53" x14ac:dyDescent="0.25">
      <c r="B9" s="15"/>
      <c r="C9" s="124"/>
      <c r="D9" s="124"/>
    </row>
    <row r="10" spans="1:53" s="94" customFormat="1" ht="20.100000000000001" customHeight="1" x14ac:dyDescent="0.25">
      <c r="B10" s="134" t="s">
        <v>32</v>
      </c>
      <c r="C10" s="137" t="s">
        <v>33</v>
      </c>
      <c r="D10" s="137" t="s">
        <v>33</v>
      </c>
      <c r="E10" s="137" t="s">
        <v>33</v>
      </c>
      <c r="F10" s="137" t="s">
        <v>33</v>
      </c>
      <c r="G10" s="138" t="s">
        <v>33</v>
      </c>
      <c r="H10" s="326" t="s">
        <v>34</v>
      </c>
      <c r="I10" s="327"/>
      <c r="J10" s="326" t="s">
        <v>35</v>
      </c>
      <c r="K10" s="327"/>
      <c r="L10" s="326" t="s">
        <v>36</v>
      </c>
      <c r="M10" s="327"/>
      <c r="AK10" s="137" t="s">
        <v>33</v>
      </c>
      <c r="AL10" s="137" t="s">
        <v>33</v>
      </c>
      <c r="AM10" s="137"/>
      <c r="AN10" s="137"/>
      <c r="AO10" s="137" t="s">
        <v>33</v>
      </c>
      <c r="AP10" s="137" t="s">
        <v>33</v>
      </c>
      <c r="AQ10" s="137" t="s">
        <v>33</v>
      </c>
      <c r="AR10" s="136"/>
      <c r="AS10" s="336" t="s">
        <v>37</v>
      </c>
      <c r="AT10" s="337"/>
      <c r="AU10" s="327"/>
      <c r="AV10" s="137" t="s">
        <v>33</v>
      </c>
      <c r="AW10" s="137"/>
      <c r="AX10" s="137"/>
      <c r="AY10" s="137" t="s">
        <v>33</v>
      </c>
    </row>
    <row r="11" spans="1:53" x14ac:dyDescent="0.25">
      <c r="B11" s="286" t="s">
        <v>38</v>
      </c>
      <c r="C11" s="338" t="s">
        <v>39</v>
      </c>
      <c r="D11" s="26" t="s">
        <v>40</v>
      </c>
      <c r="E11" s="26" t="s">
        <v>41</v>
      </c>
      <c r="F11" s="26" t="s">
        <v>42</v>
      </c>
      <c r="G11" s="29" t="s">
        <v>43</v>
      </c>
      <c r="H11" s="30" t="s">
        <v>44</v>
      </c>
      <c r="I11" s="29" t="s">
        <v>45</v>
      </c>
      <c r="J11" s="31" t="s">
        <v>46</v>
      </c>
      <c r="K11" s="31" t="s">
        <v>47</v>
      </c>
      <c r="L11" s="29" t="s">
        <v>48</v>
      </c>
      <c r="M11" s="29" t="s">
        <v>49</v>
      </c>
      <c r="N11" s="133" t="s">
        <v>50</v>
      </c>
      <c r="O11" s="133" t="s">
        <v>51</v>
      </c>
      <c r="P11" s="133" t="s">
        <v>52</v>
      </c>
      <c r="Q11" s="133" t="s">
        <v>51</v>
      </c>
      <c r="R11" s="133" t="s">
        <v>53</v>
      </c>
      <c r="S11" s="4" t="s">
        <v>54</v>
      </c>
      <c r="T11" s="4" t="s">
        <v>55</v>
      </c>
      <c r="U11" s="4" t="s">
        <v>56</v>
      </c>
      <c r="V11" s="3" t="s">
        <v>57</v>
      </c>
      <c r="W11" s="4" t="s">
        <v>58</v>
      </c>
      <c r="X11" s="4" t="s">
        <v>59</v>
      </c>
      <c r="Y11" s="4" t="s">
        <v>60</v>
      </c>
      <c r="AJ11" s="43" t="s">
        <v>53</v>
      </c>
      <c r="AK11" s="66" t="s">
        <v>61</v>
      </c>
      <c r="AL11" s="66" t="s">
        <v>43</v>
      </c>
      <c r="AM11" s="6" t="s">
        <v>62</v>
      </c>
      <c r="AN11" s="6" t="s">
        <v>63</v>
      </c>
      <c r="AO11" s="46" t="s">
        <v>42</v>
      </c>
      <c r="AP11" s="38" t="s">
        <v>41</v>
      </c>
      <c r="AQ11" s="23" t="s">
        <v>64</v>
      </c>
      <c r="AR11" s="22" t="s">
        <v>62</v>
      </c>
      <c r="AS11" s="29" t="s">
        <v>45</v>
      </c>
      <c r="AT11" s="31" t="s">
        <v>46</v>
      </c>
      <c r="AU11" s="29" t="s">
        <v>49</v>
      </c>
      <c r="AV11" s="29" t="s">
        <v>65</v>
      </c>
      <c r="AW11" s="6" t="s">
        <v>62</v>
      </c>
      <c r="AX11" s="6" t="s">
        <v>63</v>
      </c>
      <c r="AY11" s="29" t="s">
        <v>66</v>
      </c>
      <c r="AZ11" s="6" t="s">
        <v>62</v>
      </c>
      <c r="BA11" s="6" t="s">
        <v>63</v>
      </c>
    </row>
    <row r="12" spans="1:53" x14ac:dyDescent="0.25">
      <c r="B12" s="41"/>
      <c r="C12" s="339"/>
      <c r="D12" s="27" t="s">
        <v>67</v>
      </c>
      <c r="E12" s="27" t="s">
        <v>68</v>
      </c>
      <c r="F12" s="27"/>
      <c r="G12" s="32" t="s">
        <v>69</v>
      </c>
      <c r="H12" s="33" t="s">
        <v>70</v>
      </c>
      <c r="I12" s="32" t="s">
        <v>71</v>
      </c>
      <c r="J12" s="34"/>
      <c r="K12" s="34" t="s">
        <v>46</v>
      </c>
      <c r="L12" s="32" t="s">
        <v>72</v>
      </c>
      <c r="M12" s="32" t="s">
        <v>73</v>
      </c>
      <c r="N12" s="133"/>
      <c r="O12" s="133" t="s">
        <v>74</v>
      </c>
      <c r="P12" s="133" t="s">
        <v>75</v>
      </c>
      <c r="Q12" s="133" t="s">
        <v>76</v>
      </c>
      <c r="R12" s="133" t="s">
        <v>77</v>
      </c>
      <c r="S12" s="4" t="s">
        <v>70</v>
      </c>
      <c r="T12" s="4" t="s">
        <v>71</v>
      </c>
      <c r="U12" s="4" t="s">
        <v>56</v>
      </c>
      <c r="V12" s="4" t="s">
        <v>56</v>
      </c>
      <c r="W12" s="4" t="s">
        <v>72</v>
      </c>
      <c r="X12" s="4" t="s">
        <v>73</v>
      </c>
      <c r="Z12" s="4" t="s">
        <v>78</v>
      </c>
      <c r="AA12" s="4" t="s">
        <v>79</v>
      </c>
      <c r="AB12" s="4" t="s">
        <v>80</v>
      </c>
      <c r="AC12" s="4" t="s">
        <v>81</v>
      </c>
      <c r="AD12" s="4" t="s">
        <v>82</v>
      </c>
      <c r="AE12" s="4">
        <v>1</v>
      </c>
      <c r="AF12" s="4">
        <v>2</v>
      </c>
      <c r="AG12" s="4">
        <v>3</v>
      </c>
      <c r="AH12" s="4">
        <v>4</v>
      </c>
      <c r="AI12" s="4">
        <v>5</v>
      </c>
      <c r="AJ12" s="44" t="s">
        <v>83</v>
      </c>
      <c r="AK12" s="67" t="s">
        <v>84</v>
      </c>
      <c r="AL12" s="67" t="s">
        <v>85</v>
      </c>
      <c r="AM12" s="8"/>
      <c r="AN12" s="8"/>
      <c r="AO12" s="47"/>
      <c r="AP12" s="39" t="s">
        <v>68</v>
      </c>
      <c r="AQ12" s="24" t="s">
        <v>86</v>
      </c>
      <c r="AR12" s="20"/>
      <c r="AS12" s="32" t="s">
        <v>71</v>
      </c>
      <c r="AT12" s="34"/>
      <c r="AU12" s="32" t="s">
        <v>73</v>
      </c>
      <c r="AV12" s="32" t="s">
        <v>69</v>
      </c>
      <c r="AW12" s="8"/>
      <c r="AX12" s="8"/>
      <c r="AY12" s="32" t="s">
        <v>87</v>
      </c>
      <c r="AZ12" s="8"/>
      <c r="BA12" s="8"/>
    </row>
    <row r="13" spans="1:53" s="13" customFormat="1" x14ac:dyDescent="0.25">
      <c r="B13" s="42"/>
      <c r="C13" s="340"/>
      <c r="D13" s="28"/>
      <c r="E13" s="28"/>
      <c r="F13" s="28"/>
      <c r="G13" s="36"/>
      <c r="H13" s="35" t="s">
        <v>88</v>
      </c>
      <c r="I13" s="36" t="s">
        <v>88</v>
      </c>
      <c r="J13" s="37" t="s">
        <v>88</v>
      </c>
      <c r="K13" s="37" t="s">
        <v>88</v>
      </c>
      <c r="L13" s="36" t="s">
        <v>89</v>
      </c>
      <c r="M13" s="36" t="s">
        <v>89</v>
      </c>
      <c r="N13" s="133"/>
      <c r="O13" s="133"/>
      <c r="P13" s="133"/>
      <c r="Q13" s="133"/>
      <c r="R13" s="13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45"/>
      <c r="AK13" s="55" t="s">
        <v>90</v>
      </c>
      <c r="AL13" s="55" t="s">
        <v>91</v>
      </c>
      <c r="AM13" s="7"/>
      <c r="AN13" s="7"/>
      <c r="AO13" s="48" t="s">
        <v>92</v>
      </c>
      <c r="AP13" s="18" t="s">
        <v>93</v>
      </c>
      <c r="AQ13" s="25" t="s">
        <v>94</v>
      </c>
      <c r="AR13" s="20"/>
      <c r="AS13" s="36" t="s">
        <v>88</v>
      </c>
      <c r="AT13" s="37" t="s">
        <v>88</v>
      </c>
      <c r="AU13" s="36" t="s">
        <v>89</v>
      </c>
      <c r="AV13" s="36" t="s">
        <v>95</v>
      </c>
      <c r="AW13" s="7"/>
      <c r="AX13" s="7"/>
      <c r="AY13" s="36" t="s">
        <v>96</v>
      </c>
      <c r="AZ13" s="7"/>
      <c r="BA13" s="7"/>
    </row>
    <row r="14" spans="1:53" s="13" customFormat="1" hidden="1" x14ac:dyDescent="0.25">
      <c r="B14" s="61" t="s">
        <v>97</v>
      </c>
      <c r="C14" s="63"/>
      <c r="D14" s="63" t="s">
        <v>78</v>
      </c>
      <c r="E14" s="63" t="s">
        <v>98</v>
      </c>
      <c r="F14" s="63" t="s">
        <v>81</v>
      </c>
      <c r="G14" s="62" t="s">
        <v>78</v>
      </c>
      <c r="H14" s="62" t="s">
        <v>99</v>
      </c>
      <c r="I14" s="62" t="s">
        <v>79</v>
      </c>
      <c r="J14" s="63" t="s">
        <v>98</v>
      </c>
      <c r="K14" s="63"/>
      <c r="L14" s="62" t="s">
        <v>100</v>
      </c>
      <c r="M14" s="62" t="s">
        <v>101</v>
      </c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44"/>
      <c r="AK14" s="65" t="s">
        <v>82</v>
      </c>
      <c r="AL14" s="65" t="s">
        <v>82</v>
      </c>
      <c r="AM14" s="3"/>
      <c r="AN14" s="3"/>
      <c r="AO14" s="57" t="s">
        <v>81</v>
      </c>
      <c r="AP14" s="55" t="s">
        <v>98</v>
      </c>
      <c r="AQ14" s="7" t="s">
        <v>98</v>
      </c>
      <c r="AR14" s="3"/>
      <c r="AS14" s="3"/>
      <c r="AT14" s="3"/>
      <c r="AU14" s="3"/>
      <c r="AV14" s="3" t="s">
        <v>102</v>
      </c>
      <c r="AW14" s="3"/>
      <c r="AX14" s="3"/>
      <c r="AY14" s="56" t="s">
        <v>102</v>
      </c>
      <c r="AZ14" s="3"/>
      <c r="BA14" s="3"/>
    </row>
    <row r="15" spans="1:53" s="13" customFormat="1" hidden="1" x14ac:dyDescent="0.25">
      <c r="B15" s="61" t="s">
        <v>81</v>
      </c>
      <c r="C15" s="63"/>
      <c r="D15" s="63"/>
      <c r="E15" s="63"/>
      <c r="F15" s="63"/>
      <c r="G15" s="62"/>
      <c r="H15" s="62"/>
      <c r="I15" s="62"/>
      <c r="J15" s="63"/>
      <c r="K15" s="63"/>
      <c r="L15" s="62"/>
      <c r="M15" s="62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44"/>
      <c r="AK15" s="65"/>
      <c r="AL15" s="65"/>
      <c r="AM15" s="3"/>
      <c r="AN15" s="3"/>
      <c r="AO15" s="57"/>
      <c r="AP15" s="55"/>
      <c r="AQ15" s="7"/>
      <c r="AR15" s="3"/>
      <c r="AS15" s="3"/>
      <c r="AT15" s="3"/>
      <c r="AU15" s="3"/>
      <c r="AV15" s="3"/>
      <c r="AW15" s="3"/>
      <c r="AX15" s="3"/>
      <c r="AY15" s="56"/>
      <c r="AZ15" s="3"/>
      <c r="BA15" s="3"/>
    </row>
    <row r="16" spans="1:53" s="13" customFormat="1" hidden="1" x14ac:dyDescent="0.25">
      <c r="B16" s="61" t="s">
        <v>103</v>
      </c>
      <c r="C16" s="63"/>
      <c r="D16" s="63"/>
      <c r="E16" s="63"/>
      <c r="F16" s="63"/>
      <c r="G16" s="62"/>
      <c r="H16" s="62"/>
      <c r="I16" s="62"/>
      <c r="J16" s="63"/>
      <c r="K16" s="63"/>
      <c r="L16" s="62"/>
      <c r="M16" s="62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44"/>
      <c r="AK16" s="65"/>
      <c r="AL16" s="65"/>
      <c r="AM16" s="3"/>
      <c r="AN16" s="3"/>
      <c r="AO16" s="57"/>
      <c r="AP16" s="55"/>
      <c r="AQ16" s="7"/>
      <c r="AR16" s="3"/>
      <c r="AS16" s="3"/>
      <c r="AT16" s="3"/>
      <c r="AU16" s="3"/>
      <c r="AV16" s="3"/>
      <c r="AW16" s="3"/>
      <c r="AX16" s="3"/>
      <c r="AY16" s="56"/>
      <c r="AZ16" s="3"/>
      <c r="BA16" s="3"/>
    </row>
    <row r="17" spans="1:53" s="13" customFormat="1" hidden="1" x14ac:dyDescent="0.25">
      <c r="B17" s="61" t="s">
        <v>104</v>
      </c>
      <c r="C17" s="63"/>
      <c r="D17" s="63"/>
      <c r="E17" s="63"/>
      <c r="F17" s="63"/>
      <c r="G17" s="62"/>
      <c r="H17" s="62"/>
      <c r="I17" s="62"/>
      <c r="J17" s="63"/>
      <c r="K17" s="63"/>
      <c r="L17" s="62"/>
      <c r="M17" s="62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44"/>
      <c r="AK17" s="65"/>
      <c r="AL17" s="65"/>
      <c r="AM17" s="3"/>
      <c r="AN17" s="3"/>
      <c r="AO17" s="57"/>
      <c r="AP17" s="55"/>
      <c r="AQ17" s="7"/>
      <c r="AR17" s="3"/>
      <c r="AS17" s="3"/>
      <c r="AT17" s="3"/>
      <c r="AU17" s="3"/>
      <c r="AV17" s="3"/>
      <c r="AW17" s="3"/>
      <c r="AX17" s="3"/>
      <c r="AY17" s="56"/>
      <c r="AZ17" s="3"/>
      <c r="BA17" s="3"/>
    </row>
    <row r="18" spans="1:53" ht="15" customHeight="1" x14ac:dyDescent="0.25">
      <c r="A18">
        <v>1</v>
      </c>
      <c r="B18" s="221" t="str">
        <f>'M5'!B18</f>
        <v>leerling 1</v>
      </c>
      <c r="C18" s="234">
        <f>'M5'!C18</f>
        <v>0</v>
      </c>
      <c r="D18" s="234" t="str">
        <f>IF('M5'!D18="","",IF('M5'!D18&gt;0,'M5'!D18))</f>
        <v/>
      </c>
      <c r="E18" s="139"/>
      <c r="F18" s="139"/>
      <c r="G18" s="140"/>
      <c r="H18" s="179"/>
      <c r="I18" s="178"/>
      <c r="J18" s="178"/>
      <c r="K18" s="147"/>
      <c r="L18" s="178"/>
      <c r="M18" s="177"/>
      <c r="N18" s="287">
        <f>COUNTA(I18,J18,M18)</f>
        <v>0</v>
      </c>
      <c r="O18" s="288" t="str">
        <f>IF(M18="E",1,IF(M18="D",2,IF(M18="C",3,IF(M18="B",4,IF(M18="A",5,IF(M18=5,1,IF(M18=4,2,IF(M18=3,3,IF(M18=2,4,IF(M18=1,5,IF(M18="","")))))))))))</f>
        <v/>
      </c>
      <c r="P18" s="288" t="str">
        <f t="shared" ref="P18:Q53" si="0">IF(I18="E",1,IF(I18="D",2,IF(I18="C",3,IF(I18="B",4,IF(I18="A",5,IF(I18=5,1,IF(I18=4,2,IF(I18=3,3,IF(I18=2,4,IF(I18=1,5,IF(I18="","")))))))))))</f>
        <v/>
      </c>
      <c r="Q18" s="288" t="str">
        <f t="shared" si="0"/>
        <v/>
      </c>
      <c r="R18" s="288">
        <f>IF(N18&lt;3,2,IF($D$2&lt;6,0,IF($D$2&gt;=6,SUM(O18:Q18))))</f>
        <v>2</v>
      </c>
      <c r="S18" s="94" t="str">
        <f t="shared" ref="S18:S53" si="1">IF(D18="","",IF(H18="","",IF(H18=$D18,1,IF(H18&lt;$D18,1,IF(H18&gt;$D18,"",IF(H18="A+",1))))))</f>
        <v/>
      </c>
      <c r="T18" s="94" t="str">
        <f t="shared" ref="T18:T53" si="2">IF(D18="","",IF(I18="","",IF(I18=$D18,1,IF(I18&lt;$D18,1,IF(I18&gt;$D18,"",IF(I18="A+",1))))))</f>
        <v/>
      </c>
      <c r="U18" s="94" t="str">
        <f t="shared" ref="U18:U53" si="3">IF(D18="","",IF(J18="","",IF(J18=$D18,1,IF(J18&lt;$D18,1,IF(J18&gt;$D18,"",IF(J18="A+",1))))))</f>
        <v/>
      </c>
      <c r="V18" s="94" t="str">
        <f>IF(D18="","",IF(K18="","",IF(K18=$D18,1,IF(K18&lt;$D18,1,IF(K18&gt;$D18,"",IF(K18="A+",1))))))</f>
        <v/>
      </c>
      <c r="W18" s="94" t="str">
        <f t="shared" ref="W18:W53" si="4">IF(D18="","",IF(L18="","",IF(L18=$D18,1,IF(L18&lt;$D18,1,IF(L18&gt;$D18,"",IF(L18="A+",1))))))</f>
        <v/>
      </c>
      <c r="X18" s="94" t="str">
        <f t="shared" ref="X18:X53" si="5">IF(D18="","",IF(M18="","",IF(M18=$D18,1,IF(M18&lt;$D18,1,IF(M18&gt;$D18,"",IF(M18="A+",1))))))</f>
        <v/>
      </c>
      <c r="Y18" s="94">
        <f t="shared" ref="Y18:Y53" si="6">SUM(S18:X18)</f>
        <v>0</v>
      </c>
      <c r="Z18" s="141" t="b">
        <f t="shared" ref="Z18:Z53" si="7">IF($D18="A",$AK18)</f>
        <v>0</v>
      </c>
      <c r="AA18" s="141" t="b">
        <f t="shared" ref="AA18:AA53" si="8">IF($D18="B",$AK18)</f>
        <v>0</v>
      </c>
      <c r="AB18" s="141" t="b">
        <f t="shared" ref="AB18:AB53" si="9">IF($D18="C",$AK18)</f>
        <v>0</v>
      </c>
      <c r="AC18" s="141" t="b">
        <f t="shared" ref="AC18:AC53" si="10">IF($D18="D",$AK18)</f>
        <v>0</v>
      </c>
      <c r="AD18" s="141" t="b">
        <f t="shared" ref="AD18:AD53" si="11">IF($D18="E",$AK18)</f>
        <v>0</v>
      </c>
      <c r="AE18" s="141" t="b">
        <f>IF($D18=1,$AK18)</f>
        <v>0</v>
      </c>
      <c r="AF18" s="141" t="b">
        <f>IF($D18=2,$AK18)</f>
        <v>0</v>
      </c>
      <c r="AG18" s="141" t="b">
        <f>IF($D18=3,$AK18)</f>
        <v>0</v>
      </c>
      <c r="AH18" s="141" t="b">
        <f>IF($D18=4,$AK18)</f>
        <v>0</v>
      </c>
      <c r="AI18" s="141" t="b">
        <f>IF($D18=5,$AK18)</f>
        <v>0</v>
      </c>
      <c r="AJ18" s="142" t="str">
        <f t="shared" ref="AJ18:AJ53" si="12">IF(D18="","",IF(D18&gt;0,COUNTA(H18:M18)))</f>
        <v/>
      </c>
      <c r="AK18" s="143" t="str">
        <f>IF(AJ18=0,"",IF(AJ18="","",IF(AJ18&gt;0,Y18/AJ18)))</f>
        <v/>
      </c>
      <c r="AL18" s="216" t="str">
        <f>IF($D$2&lt;6,"",IF(N18&lt;3,"",IF(R18=15,"Vwo",IF(R18&gt;13,"Havo/Vwo",IF(R18=13,"Havo",IF(R18&gt;11,"TL/Havo",IF(R18=11,"TL",IF(R18&gt;9,"Kader/TL",IF(R18=9,"Kader",IF(R18&gt;6,"BBL/Kader",IF(R18=6,"BBL",IF(R18&gt;3,"PRO/BBL",IF(R18=3,"PRO")))))))))))))</f>
        <v/>
      </c>
      <c r="AM18" s="144" t="str">
        <f>IF(AL18="","",IF(AL18="PRO",1,IF(AL18="PRO/BBL",2,IF(AL18="BBL",3,IF(AL18="BBL/Kader",4,IF(AL18="Kader",5,IF(AL18="Kader/TL",6,IF(AL18="TL",7,IF(AL18="TL/Havo",8,IF(AL18="Havo",9,IF(AL18="Havo/VWO",10,IF(AL18="VWO",11))))))))))))</f>
        <v/>
      </c>
      <c r="AN18" s="145">
        <f>IF(AM18="",0,IF(AM18&lt;AR18,0,IF(AM18&gt;=AR18,1)))</f>
        <v>0</v>
      </c>
      <c r="AO18" s="135" t="str">
        <f>IF(F18="","",IF(F18="x",1))</f>
        <v/>
      </c>
      <c r="AP18" s="136" t="str">
        <f>IF(E18="","",IF(E18="X",1))</f>
        <v/>
      </c>
      <c r="AQ18" s="126"/>
      <c r="AR18" s="144" t="str">
        <f>IF(G18="","",IF(G18="PRO",1,IF(G18="LWOO",2,IF(G18="BBL",3,IF(G18="BBL/Kader",4,IF(G18="Kader",5,IF(G18="Kader/TL",6,IF(G18="TL",7,IF(G18="TL/Havo",8,IF(G18="Havo",9,IF(G18="Havo/VWO",10,IF(G18="VWO",11))))))))))))</f>
        <v/>
      </c>
      <c r="AS18" s="219" t="str">
        <f>IF($D$2&lt;6,"",IF($N18&lt;3,"",IF(P18=1,"&lt;1F",IF(P18&gt;3,"2F",IF(P18&gt;1,"1F")))))</f>
        <v/>
      </c>
      <c r="AT18" s="219" t="str">
        <f>IF($D$2&lt;6,"",IF($N18&lt;3,"",IF(Q18=1,"&lt;1F",IF(Q18&gt;3,"2F",IF(Q18&gt;1,"1F")))))</f>
        <v/>
      </c>
      <c r="AU18" s="219" t="str">
        <f>IF($D$2&lt;6,"",IF($N18&lt;3,"",IF(O18&lt;=2,"&lt;1F",IF(O18&gt;3,"1S",IF(O18&gt;2,"1F")))))</f>
        <v/>
      </c>
      <c r="AV18" s="218"/>
      <c r="AW18" s="219"/>
      <c r="AX18" s="219"/>
      <c r="AY18" s="218"/>
      <c r="AZ18" s="59" t="str">
        <f>IF(AY18="","",IF(AY18="PRO",1,IF(AY18="LWOO",2,IF(AY18="BBL",3,IF(AY18="BBL/Kader",4,IF(AY18="Kader",5,IF(AY18="Kader/TL",6,IF(AY18="TL",7,IF(AY18="TL/Havo",8,IF(AY18="Havo",9,IF(AY18="Havo/VWO",10,IF(AY18="VWO",11))))))))))))</f>
        <v/>
      </c>
      <c r="BA18" s="60">
        <f t="shared" ref="BA18:BA53" si="13">IF(AZ18="",0,IF(AZ18&lt;AW18,0,IF(AZ18&gt;=AW18,1)))</f>
        <v>0</v>
      </c>
    </row>
    <row r="19" spans="1:53" ht="15" customHeight="1" x14ac:dyDescent="0.25">
      <c r="A19">
        <v>2</v>
      </c>
      <c r="B19" s="221" t="str">
        <f>'M5'!B19</f>
        <v>leerling 2</v>
      </c>
      <c r="C19" s="234">
        <f>'M5'!C19</f>
        <v>0</v>
      </c>
      <c r="D19" s="234" t="str">
        <f>IF('M5'!D19="","",IF('M5'!D19&gt;0,'M5'!D19))</f>
        <v/>
      </c>
      <c r="E19" s="150"/>
      <c r="F19" s="150"/>
      <c r="G19" s="140"/>
      <c r="H19" s="179"/>
      <c r="I19" s="178"/>
      <c r="J19" s="178"/>
      <c r="K19" s="147"/>
      <c r="L19" s="178"/>
      <c r="M19" s="177"/>
      <c r="N19" s="287">
        <f t="shared" ref="N19:N53" si="14">COUNTA(I19,J19,M19)</f>
        <v>0</v>
      </c>
      <c r="O19" s="288" t="str">
        <f t="shared" ref="O19:O53" si="15">IF(M19="E",1,IF(M19="D",2,IF(M19="C",3,IF(M19="B",4,IF(M19="A",5,IF(M19=5,1,IF(M19=4,2,IF(M19=3,3,IF(M19=2,4,IF(M19=1,5,IF(M19="","")))))))))))</f>
        <v/>
      </c>
      <c r="P19" s="288" t="str">
        <f t="shared" si="0"/>
        <v/>
      </c>
      <c r="Q19" s="288" t="str">
        <f t="shared" si="0"/>
        <v/>
      </c>
      <c r="R19" s="288">
        <f t="shared" ref="R19:R53" si="16">IF($D$2&lt;6,0,IF($D$2&gt;=6,SUM(O19:Q19)))</f>
        <v>0</v>
      </c>
      <c r="S19" s="94" t="str">
        <f t="shared" si="1"/>
        <v/>
      </c>
      <c r="T19" s="94" t="str">
        <f t="shared" si="2"/>
        <v/>
      </c>
      <c r="U19" s="94" t="str">
        <f t="shared" si="3"/>
        <v/>
      </c>
      <c r="V19" s="94" t="str">
        <f t="shared" ref="V19:V53" si="17">IF(D19="","",IF(K19="","",IF(K19=$D19,1,IF(K19&lt;$D19,1,IF(K19&gt;$D19,"",IF(K19="A+",1))))))</f>
        <v/>
      </c>
      <c r="W19" s="94" t="str">
        <f t="shared" si="4"/>
        <v/>
      </c>
      <c r="X19" s="94" t="str">
        <f t="shared" si="5"/>
        <v/>
      </c>
      <c r="Y19" s="94">
        <f t="shared" si="6"/>
        <v>0</v>
      </c>
      <c r="Z19" s="141" t="b">
        <f t="shared" si="7"/>
        <v>0</v>
      </c>
      <c r="AA19" s="141" t="b">
        <f t="shared" si="8"/>
        <v>0</v>
      </c>
      <c r="AB19" s="141" t="b">
        <f t="shared" si="9"/>
        <v>0</v>
      </c>
      <c r="AC19" s="141" t="b">
        <f t="shared" si="10"/>
        <v>0</v>
      </c>
      <c r="AD19" s="141" t="b">
        <f t="shared" si="11"/>
        <v>0</v>
      </c>
      <c r="AE19" s="141" t="b">
        <f t="shared" ref="AE19:AE53" si="18">IF($D19="1",$AK19)</f>
        <v>0</v>
      </c>
      <c r="AF19" s="141" t="b">
        <f t="shared" ref="AF19:AF53" si="19">IF($D19=2,$AK19)</f>
        <v>0</v>
      </c>
      <c r="AG19" s="141" t="b">
        <f t="shared" ref="AG19:AG53" si="20">IF($D19=3,$AK19)</f>
        <v>0</v>
      </c>
      <c r="AH19" s="141" t="b">
        <f t="shared" ref="AH19:AH53" si="21">IF($D19=4,$AK19)</f>
        <v>0</v>
      </c>
      <c r="AI19" s="141" t="b">
        <f t="shared" ref="AI19:AI53" si="22">IF($D19=5,$AK19)</f>
        <v>0</v>
      </c>
      <c r="AJ19" s="146" t="str">
        <f t="shared" si="12"/>
        <v/>
      </c>
      <c r="AK19" s="143" t="str">
        <f t="shared" ref="AK19:AK53" si="23">IF(AJ19=0,"",IF(AJ19="","",IF(AJ19&gt;0,Y19/AJ19)))</f>
        <v/>
      </c>
      <c r="AL19" s="216" t="str">
        <f t="shared" ref="AL19:AL53" si="24">IF($D$2&lt;6,"",IF(N19&lt;3,"",IF(R19=15,"Vwo",IF(R19&gt;13,"Havo/Vwo",IF(R19=13,"Havo",IF(R19&gt;11,"TL/Havo",IF(R19=11,"TL",IF(R19&gt;9,"Kader/TL",IF(R19=9,"Kader",IF(R19&gt;6,"BBL/Kader",IF(R19=6,"BBL",IF(R19&gt;3,"PRO/BBL",IF(R19=3,"PRO")))))))))))))</f>
        <v/>
      </c>
      <c r="AM19" s="144" t="str">
        <f t="shared" ref="AM19:AM53" si="25">IF(AL19="","",IF(AL19="PRO",1,IF(AL19="PRO/BBL",2,IF(AL19="BBL",3,IF(AL19="BBL/Kader",4,IF(AL19="Kader",5,IF(AL19="Kader/TL",6,IF(AL19="TL",7,IF(AL19="TL/Havo",8,IF(AL19="Havo",9,IF(AL19="Havo/VWO",10,IF(AL19="VWO",11))))))))))))</f>
        <v/>
      </c>
      <c r="AN19" s="145">
        <f t="shared" ref="AN19:AN53" si="26">IF(AM19="",0,IF(AM19&lt;AR19,0,IF(AM19&gt;=AR19,1)))</f>
        <v>0</v>
      </c>
      <c r="AO19" s="135" t="str">
        <f t="shared" ref="AO19:AO53" si="27">IF(F19="","",IF(F19="x",1))</f>
        <v/>
      </c>
      <c r="AP19" s="136" t="str">
        <f t="shared" ref="AP19:AP53" si="28">IF(E19="","",IF(E19="X",1))</f>
        <v/>
      </c>
      <c r="AQ19" s="126"/>
      <c r="AR19" s="144" t="str">
        <f t="shared" ref="AR19:AR53" si="29">IF(G19="","",IF(G19="PRO",1,IF(G19="LWOO",2,IF(G19="BBL",3,IF(G19="BBL/Kader",4,IF(G19="Kader",5,IF(G19="Kader/TL",6,IF(G19="TL",7,IF(G19="TL/Havo",8,IF(G19="Havo",9,IF(G19="Havo/VWO",10,IF(G19="VWO",11))))))))))))</f>
        <v/>
      </c>
      <c r="AS19" s="219" t="str">
        <f t="shared" ref="AS19:AS53" si="30">IF($D$2&lt;6,"",IF(N19&lt;3,"",IF(P19=1,"&lt;1F",IF(P19&gt;3,"2F",IF(P19&gt;1,"1F")))))</f>
        <v/>
      </c>
      <c r="AT19" s="219" t="str">
        <f t="shared" ref="AT19:AT53" si="31">IF($D$2&lt;6,"",IF($N19&lt;3,"",IF(Q19=1,"&lt;1F",IF(Q19&gt;3,"2F",IF(Q19&gt;1,"1F")))))</f>
        <v/>
      </c>
      <c r="AU19" s="219" t="str">
        <f t="shared" ref="AU19:AU53" si="32">IF($D$2&lt;6,"",IF($N19&lt;3,"",IF(O19&lt;=2,"&lt;1F",IF(O19&gt;3,"1S",IF(O19&gt;2,"1F")))))</f>
        <v/>
      </c>
      <c r="AV19" s="218"/>
      <c r="AW19" s="219"/>
      <c r="AX19" s="219"/>
      <c r="AY19" s="218"/>
      <c r="AZ19" s="59" t="str">
        <f t="shared" ref="AZ19:AZ53" si="33">IF(AY19="","",IF(AY19="PRO",1,IF(AY19="LWOO",2,IF(AY19="BBL",3,IF(AY19="BBL/Kader",4,IF(AY19="Kader",5,IF(AY19="Kader/TL",6,IF(AY19="TL",7,IF(AY19="TL/Havo",8,IF(AY19="Havo",9,IF(AY19="Havo/VWO",10,IF(AY19="VWO",11))))))))))))</f>
        <v/>
      </c>
      <c r="BA19" s="60">
        <f t="shared" si="13"/>
        <v>0</v>
      </c>
    </row>
    <row r="20" spans="1:53" ht="15" customHeight="1" x14ac:dyDescent="0.25">
      <c r="A20">
        <v>3</v>
      </c>
      <c r="B20" s="221" t="str">
        <f>'M5'!B20</f>
        <v>leerling 3</v>
      </c>
      <c r="C20" s="234">
        <f>'M5'!C20</f>
        <v>0</v>
      </c>
      <c r="D20" s="234" t="str">
        <f>IF('M5'!D20="","",IF('M5'!D20&gt;0,'M5'!D20))</f>
        <v/>
      </c>
      <c r="E20" s="150"/>
      <c r="F20" s="126"/>
      <c r="G20" s="140"/>
      <c r="H20" s="179"/>
      <c r="I20" s="178"/>
      <c r="J20" s="178"/>
      <c r="K20" s="147"/>
      <c r="L20" s="178"/>
      <c r="M20" s="177"/>
      <c r="N20" s="287">
        <f t="shared" si="14"/>
        <v>0</v>
      </c>
      <c r="O20" s="288" t="str">
        <f t="shared" si="15"/>
        <v/>
      </c>
      <c r="P20" s="288" t="str">
        <f t="shared" si="0"/>
        <v/>
      </c>
      <c r="Q20" s="288" t="str">
        <f t="shared" si="0"/>
        <v/>
      </c>
      <c r="R20" s="288">
        <f t="shared" si="16"/>
        <v>0</v>
      </c>
      <c r="S20" s="94" t="str">
        <f t="shared" si="1"/>
        <v/>
      </c>
      <c r="T20" s="94" t="str">
        <f t="shared" si="2"/>
        <v/>
      </c>
      <c r="U20" s="94" t="str">
        <f t="shared" si="3"/>
        <v/>
      </c>
      <c r="V20" s="94" t="str">
        <f t="shared" si="17"/>
        <v/>
      </c>
      <c r="W20" s="94" t="str">
        <f t="shared" si="4"/>
        <v/>
      </c>
      <c r="X20" s="94" t="str">
        <f t="shared" si="5"/>
        <v/>
      </c>
      <c r="Y20" s="94">
        <f t="shared" si="6"/>
        <v>0</v>
      </c>
      <c r="Z20" s="141" t="b">
        <f t="shared" si="7"/>
        <v>0</v>
      </c>
      <c r="AA20" s="141" t="b">
        <f t="shared" si="8"/>
        <v>0</v>
      </c>
      <c r="AB20" s="141" t="b">
        <f t="shared" si="9"/>
        <v>0</v>
      </c>
      <c r="AC20" s="141" t="b">
        <f t="shared" si="10"/>
        <v>0</v>
      </c>
      <c r="AD20" s="141" t="b">
        <f t="shared" si="11"/>
        <v>0</v>
      </c>
      <c r="AE20" s="141" t="b">
        <f t="shared" si="18"/>
        <v>0</v>
      </c>
      <c r="AF20" s="141" t="b">
        <f t="shared" si="19"/>
        <v>0</v>
      </c>
      <c r="AG20" s="141" t="b">
        <f t="shared" si="20"/>
        <v>0</v>
      </c>
      <c r="AH20" s="141" t="b">
        <f t="shared" si="21"/>
        <v>0</v>
      </c>
      <c r="AI20" s="141" t="b">
        <f t="shared" si="22"/>
        <v>0</v>
      </c>
      <c r="AJ20" s="146" t="str">
        <f t="shared" si="12"/>
        <v/>
      </c>
      <c r="AK20" s="143" t="str">
        <f t="shared" si="23"/>
        <v/>
      </c>
      <c r="AL20" s="216" t="str">
        <f t="shared" si="24"/>
        <v/>
      </c>
      <c r="AM20" s="144" t="str">
        <f t="shared" si="25"/>
        <v/>
      </c>
      <c r="AN20" s="145">
        <f t="shared" si="26"/>
        <v>0</v>
      </c>
      <c r="AO20" s="135" t="str">
        <f t="shared" si="27"/>
        <v/>
      </c>
      <c r="AP20" s="136" t="str">
        <f t="shared" si="28"/>
        <v/>
      </c>
      <c r="AQ20" s="126"/>
      <c r="AR20" s="144" t="str">
        <f t="shared" si="29"/>
        <v/>
      </c>
      <c r="AS20" s="219" t="str">
        <f t="shared" si="30"/>
        <v/>
      </c>
      <c r="AT20" s="219" t="str">
        <f t="shared" si="31"/>
        <v/>
      </c>
      <c r="AU20" s="219" t="str">
        <f t="shared" si="32"/>
        <v/>
      </c>
      <c r="AV20" s="218"/>
      <c r="AW20" s="219"/>
      <c r="AX20" s="219"/>
      <c r="AY20" s="218"/>
      <c r="AZ20" s="59" t="str">
        <f t="shared" si="33"/>
        <v/>
      </c>
      <c r="BA20" s="60">
        <f t="shared" si="13"/>
        <v>0</v>
      </c>
    </row>
    <row r="21" spans="1:53" ht="15" customHeight="1" x14ac:dyDescent="0.25">
      <c r="A21">
        <v>4</v>
      </c>
      <c r="B21" s="221" t="str">
        <f>'M5'!B21</f>
        <v>leerling 4</v>
      </c>
      <c r="C21" s="234">
        <f>'M5'!C21</f>
        <v>0</v>
      </c>
      <c r="D21" s="234" t="str">
        <f>IF('M5'!D21="","",IF('M5'!D21&gt;0,'M5'!D21))</f>
        <v/>
      </c>
      <c r="E21" s="126"/>
      <c r="F21" s="126"/>
      <c r="G21" s="140"/>
      <c r="H21" s="179"/>
      <c r="I21" s="178"/>
      <c r="J21" s="178"/>
      <c r="K21" s="147"/>
      <c r="L21" s="178"/>
      <c r="M21" s="177"/>
      <c r="N21" s="287">
        <f t="shared" si="14"/>
        <v>0</v>
      </c>
      <c r="O21" s="288" t="str">
        <f t="shared" si="15"/>
        <v/>
      </c>
      <c r="P21" s="288" t="str">
        <f t="shared" si="0"/>
        <v/>
      </c>
      <c r="Q21" s="288" t="str">
        <f t="shared" si="0"/>
        <v/>
      </c>
      <c r="R21" s="288">
        <f t="shared" si="16"/>
        <v>0</v>
      </c>
      <c r="S21" s="94" t="str">
        <f t="shared" si="1"/>
        <v/>
      </c>
      <c r="T21" s="94" t="str">
        <f t="shared" si="2"/>
        <v/>
      </c>
      <c r="U21" s="94" t="str">
        <f t="shared" si="3"/>
        <v/>
      </c>
      <c r="V21" s="94" t="str">
        <f t="shared" si="17"/>
        <v/>
      </c>
      <c r="W21" s="94" t="str">
        <f t="shared" si="4"/>
        <v/>
      </c>
      <c r="X21" s="94" t="str">
        <f t="shared" si="5"/>
        <v/>
      </c>
      <c r="Y21" s="94">
        <f t="shared" si="6"/>
        <v>0</v>
      </c>
      <c r="Z21" s="141" t="b">
        <f t="shared" si="7"/>
        <v>0</v>
      </c>
      <c r="AA21" s="141" t="b">
        <f t="shared" si="8"/>
        <v>0</v>
      </c>
      <c r="AB21" s="141" t="b">
        <f t="shared" si="9"/>
        <v>0</v>
      </c>
      <c r="AC21" s="141" t="b">
        <f t="shared" si="10"/>
        <v>0</v>
      </c>
      <c r="AD21" s="141" t="b">
        <f t="shared" si="11"/>
        <v>0</v>
      </c>
      <c r="AE21" s="141" t="b">
        <f t="shared" si="18"/>
        <v>0</v>
      </c>
      <c r="AF21" s="141" t="b">
        <f t="shared" si="19"/>
        <v>0</v>
      </c>
      <c r="AG21" s="141" t="b">
        <f t="shared" si="20"/>
        <v>0</v>
      </c>
      <c r="AH21" s="141" t="b">
        <f t="shared" si="21"/>
        <v>0</v>
      </c>
      <c r="AI21" s="141" t="b">
        <f t="shared" si="22"/>
        <v>0</v>
      </c>
      <c r="AJ21" s="146" t="str">
        <f t="shared" si="12"/>
        <v/>
      </c>
      <c r="AK21" s="143" t="str">
        <f t="shared" si="23"/>
        <v/>
      </c>
      <c r="AL21" s="216" t="str">
        <f t="shared" si="24"/>
        <v/>
      </c>
      <c r="AM21" s="144" t="str">
        <f t="shared" si="25"/>
        <v/>
      </c>
      <c r="AN21" s="145">
        <f t="shared" si="26"/>
        <v>0</v>
      </c>
      <c r="AO21" s="135" t="str">
        <f t="shared" si="27"/>
        <v/>
      </c>
      <c r="AP21" s="136" t="str">
        <f t="shared" si="28"/>
        <v/>
      </c>
      <c r="AQ21" s="126"/>
      <c r="AR21" s="144" t="str">
        <f t="shared" si="29"/>
        <v/>
      </c>
      <c r="AS21" s="219" t="str">
        <f t="shared" si="30"/>
        <v/>
      </c>
      <c r="AT21" s="219" t="str">
        <f t="shared" si="31"/>
        <v/>
      </c>
      <c r="AU21" s="219" t="str">
        <f t="shared" si="32"/>
        <v/>
      </c>
      <c r="AV21" s="218"/>
      <c r="AW21" s="219"/>
      <c r="AX21" s="219"/>
      <c r="AY21" s="218"/>
      <c r="AZ21" s="59" t="str">
        <f t="shared" si="33"/>
        <v/>
      </c>
      <c r="BA21" s="60">
        <f t="shared" si="13"/>
        <v>0</v>
      </c>
    </row>
    <row r="22" spans="1:53" ht="15" customHeight="1" x14ac:dyDescent="0.25">
      <c r="A22">
        <v>5</v>
      </c>
      <c r="B22" s="221" t="str">
        <f>'M5'!B22</f>
        <v>leerling 5</v>
      </c>
      <c r="C22" s="234">
        <f>'M5'!C22</f>
        <v>0</v>
      </c>
      <c r="D22" s="234" t="str">
        <f>IF('M5'!D22="","",IF('M5'!D22&gt;0,'M5'!D22))</f>
        <v/>
      </c>
      <c r="E22" s="126"/>
      <c r="F22" s="126"/>
      <c r="G22" s="140"/>
      <c r="H22" s="179"/>
      <c r="I22" s="178"/>
      <c r="J22" s="178"/>
      <c r="K22" s="147"/>
      <c r="L22" s="178"/>
      <c r="M22" s="177"/>
      <c r="N22" s="287">
        <f t="shared" si="14"/>
        <v>0</v>
      </c>
      <c r="O22" s="288" t="str">
        <f t="shared" si="15"/>
        <v/>
      </c>
      <c r="P22" s="288" t="str">
        <f t="shared" si="0"/>
        <v/>
      </c>
      <c r="Q22" s="288" t="str">
        <f t="shared" si="0"/>
        <v/>
      </c>
      <c r="R22" s="288">
        <f t="shared" si="16"/>
        <v>0</v>
      </c>
      <c r="S22" s="94" t="str">
        <f t="shared" si="1"/>
        <v/>
      </c>
      <c r="T22" s="94" t="str">
        <f t="shared" si="2"/>
        <v/>
      </c>
      <c r="U22" s="94" t="str">
        <f t="shared" si="3"/>
        <v/>
      </c>
      <c r="V22" s="94" t="str">
        <f t="shared" si="17"/>
        <v/>
      </c>
      <c r="W22" s="94" t="str">
        <f t="shared" si="4"/>
        <v/>
      </c>
      <c r="X22" s="94" t="str">
        <f t="shared" si="5"/>
        <v/>
      </c>
      <c r="Y22" s="94">
        <f t="shared" si="6"/>
        <v>0</v>
      </c>
      <c r="Z22" s="141" t="b">
        <f t="shared" si="7"/>
        <v>0</v>
      </c>
      <c r="AA22" s="141" t="b">
        <f t="shared" si="8"/>
        <v>0</v>
      </c>
      <c r="AB22" s="141" t="b">
        <f t="shared" si="9"/>
        <v>0</v>
      </c>
      <c r="AC22" s="141" t="b">
        <f t="shared" si="10"/>
        <v>0</v>
      </c>
      <c r="AD22" s="141" t="b">
        <f t="shared" si="11"/>
        <v>0</v>
      </c>
      <c r="AE22" s="141" t="b">
        <f t="shared" si="18"/>
        <v>0</v>
      </c>
      <c r="AF22" s="141" t="b">
        <f t="shared" si="19"/>
        <v>0</v>
      </c>
      <c r="AG22" s="141" t="b">
        <f t="shared" si="20"/>
        <v>0</v>
      </c>
      <c r="AH22" s="141" t="b">
        <f t="shared" si="21"/>
        <v>0</v>
      </c>
      <c r="AI22" s="141" t="b">
        <f t="shared" si="22"/>
        <v>0</v>
      </c>
      <c r="AJ22" s="146" t="str">
        <f t="shared" si="12"/>
        <v/>
      </c>
      <c r="AK22" s="143" t="str">
        <f t="shared" si="23"/>
        <v/>
      </c>
      <c r="AL22" s="216" t="str">
        <f t="shared" si="24"/>
        <v/>
      </c>
      <c r="AM22" s="144" t="str">
        <f t="shared" si="25"/>
        <v/>
      </c>
      <c r="AN22" s="145">
        <f t="shared" si="26"/>
        <v>0</v>
      </c>
      <c r="AO22" s="135" t="str">
        <f t="shared" si="27"/>
        <v/>
      </c>
      <c r="AP22" s="136" t="str">
        <f t="shared" si="28"/>
        <v/>
      </c>
      <c r="AQ22" s="126"/>
      <c r="AR22" s="144" t="str">
        <f t="shared" si="29"/>
        <v/>
      </c>
      <c r="AS22" s="219" t="str">
        <f t="shared" si="30"/>
        <v/>
      </c>
      <c r="AT22" s="219" t="str">
        <f t="shared" si="31"/>
        <v/>
      </c>
      <c r="AU22" s="219" t="str">
        <f t="shared" si="32"/>
        <v/>
      </c>
      <c r="AV22" s="218"/>
      <c r="AW22" s="219"/>
      <c r="AX22" s="219"/>
      <c r="AY22" s="218"/>
      <c r="AZ22" s="59" t="str">
        <f t="shared" si="33"/>
        <v/>
      </c>
      <c r="BA22" s="60">
        <f t="shared" si="13"/>
        <v>0</v>
      </c>
    </row>
    <row r="23" spans="1:53" ht="15" customHeight="1" x14ac:dyDescent="0.25">
      <c r="A23">
        <v>6</v>
      </c>
      <c r="B23" s="221" t="str">
        <f>'M5'!B23</f>
        <v>leerling 6</v>
      </c>
      <c r="C23" s="234">
        <f>'M5'!C23</f>
        <v>0</v>
      </c>
      <c r="D23" s="234" t="str">
        <f>IF('M5'!D23="","",IF('M5'!D23&gt;0,'M5'!D23))</f>
        <v/>
      </c>
      <c r="E23" s="126"/>
      <c r="F23" s="126"/>
      <c r="G23" s="140"/>
      <c r="H23" s="179"/>
      <c r="I23" s="178"/>
      <c r="J23" s="178"/>
      <c r="K23" s="147"/>
      <c r="L23" s="178"/>
      <c r="M23" s="177"/>
      <c r="N23" s="287">
        <f t="shared" si="14"/>
        <v>0</v>
      </c>
      <c r="O23" s="288" t="str">
        <f t="shared" si="15"/>
        <v/>
      </c>
      <c r="P23" s="288" t="str">
        <f t="shared" si="0"/>
        <v/>
      </c>
      <c r="Q23" s="288" t="str">
        <f t="shared" si="0"/>
        <v/>
      </c>
      <c r="R23" s="288">
        <f t="shared" si="16"/>
        <v>0</v>
      </c>
      <c r="S23" s="94" t="str">
        <f t="shared" si="1"/>
        <v/>
      </c>
      <c r="T23" s="94" t="str">
        <f t="shared" si="2"/>
        <v/>
      </c>
      <c r="U23" s="94" t="str">
        <f t="shared" si="3"/>
        <v/>
      </c>
      <c r="V23" s="94" t="str">
        <f t="shared" si="17"/>
        <v/>
      </c>
      <c r="W23" s="94" t="str">
        <f t="shared" si="4"/>
        <v/>
      </c>
      <c r="X23" s="94" t="str">
        <f t="shared" si="5"/>
        <v/>
      </c>
      <c r="Y23" s="94">
        <f t="shared" si="6"/>
        <v>0</v>
      </c>
      <c r="Z23" s="141" t="b">
        <f t="shared" si="7"/>
        <v>0</v>
      </c>
      <c r="AA23" s="141" t="b">
        <f t="shared" si="8"/>
        <v>0</v>
      </c>
      <c r="AB23" s="141" t="b">
        <f t="shared" si="9"/>
        <v>0</v>
      </c>
      <c r="AC23" s="141" t="b">
        <f t="shared" si="10"/>
        <v>0</v>
      </c>
      <c r="AD23" s="141" t="b">
        <f t="shared" si="11"/>
        <v>0</v>
      </c>
      <c r="AE23" s="141" t="b">
        <f t="shared" si="18"/>
        <v>0</v>
      </c>
      <c r="AF23" s="141" t="b">
        <f t="shared" si="19"/>
        <v>0</v>
      </c>
      <c r="AG23" s="141" t="b">
        <f t="shared" si="20"/>
        <v>0</v>
      </c>
      <c r="AH23" s="141" t="b">
        <f t="shared" si="21"/>
        <v>0</v>
      </c>
      <c r="AI23" s="141" t="b">
        <f t="shared" si="22"/>
        <v>0</v>
      </c>
      <c r="AJ23" s="146" t="str">
        <f t="shared" si="12"/>
        <v/>
      </c>
      <c r="AK23" s="143" t="str">
        <f t="shared" si="23"/>
        <v/>
      </c>
      <c r="AL23" s="216" t="str">
        <f t="shared" si="24"/>
        <v/>
      </c>
      <c r="AM23" s="144" t="str">
        <f t="shared" si="25"/>
        <v/>
      </c>
      <c r="AN23" s="145">
        <f t="shared" si="26"/>
        <v>0</v>
      </c>
      <c r="AO23" s="135" t="str">
        <f t="shared" si="27"/>
        <v/>
      </c>
      <c r="AP23" s="136" t="str">
        <f t="shared" si="28"/>
        <v/>
      </c>
      <c r="AQ23" s="126"/>
      <c r="AR23" s="144" t="str">
        <f t="shared" si="29"/>
        <v/>
      </c>
      <c r="AS23" s="219" t="str">
        <f t="shared" si="30"/>
        <v/>
      </c>
      <c r="AT23" s="219" t="str">
        <f t="shared" si="31"/>
        <v/>
      </c>
      <c r="AU23" s="219" t="str">
        <f t="shared" si="32"/>
        <v/>
      </c>
      <c r="AV23" s="218"/>
      <c r="AW23" s="219"/>
      <c r="AX23" s="219"/>
      <c r="AY23" s="218"/>
      <c r="AZ23" s="59" t="str">
        <f t="shared" si="33"/>
        <v/>
      </c>
      <c r="BA23" s="60">
        <f t="shared" si="13"/>
        <v>0</v>
      </c>
    </row>
    <row r="24" spans="1:53" ht="15" customHeight="1" x14ac:dyDescent="0.25">
      <c r="A24">
        <v>7</v>
      </c>
      <c r="B24" s="221" t="str">
        <f>'M5'!B24</f>
        <v>leerling 7</v>
      </c>
      <c r="C24" s="234">
        <f>'M5'!C24</f>
        <v>0</v>
      </c>
      <c r="D24" s="234" t="str">
        <f>IF('M5'!D24="","",IF('M5'!D24&gt;0,'M5'!D24))</f>
        <v/>
      </c>
      <c r="E24" s="150"/>
      <c r="F24" s="150"/>
      <c r="G24" s="140"/>
      <c r="H24" s="179"/>
      <c r="I24" s="178"/>
      <c r="J24" s="178"/>
      <c r="K24" s="147"/>
      <c r="L24" s="178"/>
      <c r="M24" s="177"/>
      <c r="N24" s="287">
        <f t="shared" si="14"/>
        <v>0</v>
      </c>
      <c r="O24" s="288" t="str">
        <f t="shared" si="15"/>
        <v/>
      </c>
      <c r="P24" s="288" t="str">
        <f t="shared" si="0"/>
        <v/>
      </c>
      <c r="Q24" s="288" t="str">
        <f t="shared" si="0"/>
        <v/>
      </c>
      <c r="R24" s="288">
        <f t="shared" si="16"/>
        <v>0</v>
      </c>
      <c r="S24" s="94" t="str">
        <f t="shared" si="1"/>
        <v/>
      </c>
      <c r="T24" s="94" t="str">
        <f t="shared" si="2"/>
        <v/>
      </c>
      <c r="U24" s="94" t="str">
        <f t="shared" si="3"/>
        <v/>
      </c>
      <c r="V24" s="94" t="str">
        <f t="shared" si="17"/>
        <v/>
      </c>
      <c r="W24" s="94" t="str">
        <f t="shared" si="4"/>
        <v/>
      </c>
      <c r="X24" s="94" t="str">
        <f t="shared" si="5"/>
        <v/>
      </c>
      <c r="Y24" s="94">
        <f t="shared" si="6"/>
        <v>0</v>
      </c>
      <c r="Z24" s="141" t="b">
        <f t="shared" si="7"/>
        <v>0</v>
      </c>
      <c r="AA24" s="141" t="b">
        <f t="shared" si="8"/>
        <v>0</v>
      </c>
      <c r="AB24" s="141" t="b">
        <f t="shared" si="9"/>
        <v>0</v>
      </c>
      <c r="AC24" s="141" t="b">
        <f t="shared" si="10"/>
        <v>0</v>
      </c>
      <c r="AD24" s="141" t="b">
        <f t="shared" si="11"/>
        <v>0</v>
      </c>
      <c r="AE24" s="141" t="b">
        <f t="shared" si="18"/>
        <v>0</v>
      </c>
      <c r="AF24" s="141" t="b">
        <f t="shared" si="19"/>
        <v>0</v>
      </c>
      <c r="AG24" s="141" t="b">
        <f t="shared" si="20"/>
        <v>0</v>
      </c>
      <c r="AH24" s="141" t="b">
        <f t="shared" si="21"/>
        <v>0</v>
      </c>
      <c r="AI24" s="141" t="b">
        <f t="shared" si="22"/>
        <v>0</v>
      </c>
      <c r="AJ24" s="146" t="str">
        <f t="shared" si="12"/>
        <v/>
      </c>
      <c r="AK24" s="143" t="str">
        <f t="shared" si="23"/>
        <v/>
      </c>
      <c r="AL24" s="216" t="str">
        <f t="shared" si="24"/>
        <v/>
      </c>
      <c r="AM24" s="144" t="str">
        <f t="shared" si="25"/>
        <v/>
      </c>
      <c r="AN24" s="145">
        <f t="shared" si="26"/>
        <v>0</v>
      </c>
      <c r="AO24" s="135" t="str">
        <f t="shared" si="27"/>
        <v/>
      </c>
      <c r="AP24" s="136" t="str">
        <f t="shared" si="28"/>
        <v/>
      </c>
      <c r="AQ24" s="126"/>
      <c r="AR24" s="144" t="str">
        <f t="shared" si="29"/>
        <v/>
      </c>
      <c r="AS24" s="219" t="str">
        <f t="shared" si="30"/>
        <v/>
      </c>
      <c r="AT24" s="219" t="str">
        <f t="shared" si="31"/>
        <v/>
      </c>
      <c r="AU24" s="219" t="str">
        <f t="shared" si="32"/>
        <v/>
      </c>
      <c r="AV24" s="218"/>
      <c r="AW24" s="219"/>
      <c r="AX24" s="219"/>
      <c r="AY24" s="218"/>
      <c r="AZ24" s="59" t="str">
        <f t="shared" si="33"/>
        <v/>
      </c>
      <c r="BA24" s="60">
        <f t="shared" si="13"/>
        <v>0</v>
      </c>
    </row>
    <row r="25" spans="1:53" ht="15" customHeight="1" x14ac:dyDescent="0.25">
      <c r="A25">
        <v>8</v>
      </c>
      <c r="B25" s="221" t="str">
        <f>'M5'!B25</f>
        <v>leerling 8</v>
      </c>
      <c r="C25" s="234">
        <f>'M5'!C25</f>
        <v>0</v>
      </c>
      <c r="D25" s="234" t="str">
        <f>IF('M5'!D25="","",IF('M5'!D25&gt;0,'M5'!D25))</f>
        <v/>
      </c>
      <c r="E25" s="126"/>
      <c r="F25" s="126"/>
      <c r="G25" s="140"/>
      <c r="H25" s="179"/>
      <c r="I25" s="178"/>
      <c r="J25" s="178"/>
      <c r="K25" s="147"/>
      <c r="L25" s="147"/>
      <c r="M25" s="177"/>
      <c r="N25" s="287">
        <f t="shared" si="14"/>
        <v>0</v>
      </c>
      <c r="O25" s="288" t="str">
        <f t="shared" si="15"/>
        <v/>
      </c>
      <c r="P25" s="288" t="str">
        <f t="shared" si="0"/>
        <v/>
      </c>
      <c r="Q25" s="288" t="str">
        <f t="shared" si="0"/>
        <v/>
      </c>
      <c r="R25" s="288">
        <f t="shared" si="16"/>
        <v>0</v>
      </c>
      <c r="S25" s="94" t="str">
        <f t="shared" si="1"/>
        <v/>
      </c>
      <c r="T25" s="94" t="str">
        <f t="shared" si="2"/>
        <v/>
      </c>
      <c r="U25" s="94" t="str">
        <f t="shared" si="3"/>
        <v/>
      </c>
      <c r="V25" s="94" t="str">
        <f t="shared" si="17"/>
        <v/>
      </c>
      <c r="W25" s="94" t="str">
        <f t="shared" si="4"/>
        <v/>
      </c>
      <c r="X25" s="94" t="str">
        <f t="shared" si="5"/>
        <v/>
      </c>
      <c r="Y25" s="94">
        <f t="shared" si="6"/>
        <v>0</v>
      </c>
      <c r="Z25" s="141" t="b">
        <f t="shared" si="7"/>
        <v>0</v>
      </c>
      <c r="AA25" s="141" t="b">
        <f t="shared" si="8"/>
        <v>0</v>
      </c>
      <c r="AB25" s="141" t="b">
        <f t="shared" si="9"/>
        <v>0</v>
      </c>
      <c r="AC25" s="141" t="b">
        <f t="shared" si="10"/>
        <v>0</v>
      </c>
      <c r="AD25" s="141" t="b">
        <f t="shared" si="11"/>
        <v>0</v>
      </c>
      <c r="AE25" s="141" t="b">
        <f t="shared" si="18"/>
        <v>0</v>
      </c>
      <c r="AF25" s="141" t="b">
        <f t="shared" si="19"/>
        <v>0</v>
      </c>
      <c r="AG25" s="141" t="b">
        <f t="shared" si="20"/>
        <v>0</v>
      </c>
      <c r="AH25" s="141" t="b">
        <f t="shared" si="21"/>
        <v>0</v>
      </c>
      <c r="AI25" s="141" t="b">
        <f t="shared" si="22"/>
        <v>0</v>
      </c>
      <c r="AJ25" s="146" t="str">
        <f t="shared" si="12"/>
        <v/>
      </c>
      <c r="AK25" s="143" t="str">
        <f t="shared" si="23"/>
        <v/>
      </c>
      <c r="AL25" s="216" t="str">
        <f t="shared" si="24"/>
        <v/>
      </c>
      <c r="AM25" s="144" t="str">
        <f t="shared" si="25"/>
        <v/>
      </c>
      <c r="AN25" s="145">
        <f t="shared" si="26"/>
        <v>0</v>
      </c>
      <c r="AO25" s="135" t="str">
        <f t="shared" si="27"/>
        <v/>
      </c>
      <c r="AP25" s="136" t="str">
        <f t="shared" si="28"/>
        <v/>
      </c>
      <c r="AQ25" s="126"/>
      <c r="AR25" s="144" t="str">
        <f t="shared" si="29"/>
        <v/>
      </c>
      <c r="AS25" s="219" t="str">
        <f t="shared" si="30"/>
        <v/>
      </c>
      <c r="AT25" s="219" t="str">
        <f t="shared" si="31"/>
        <v/>
      </c>
      <c r="AU25" s="219" t="str">
        <f t="shared" si="32"/>
        <v/>
      </c>
      <c r="AV25" s="218"/>
      <c r="AW25" s="219" t="str">
        <f t="shared" ref="AW25:AW53" si="34">IF(AV25="","",IF(AV25="PRO",1,IF(AV25="LWOO",2,IF(AV25="BBL",3,IF(AV25="BBL/Kader",4,IF(AV25="Kader",5,IF(AV25="Kader/TL",6,IF(AV25="TL",7,IF(AV25="TL/Havo",8,IF(AV25="Havo",9,IF(AV25="Havo/VWO",10,IF(AV25="VWO",11))))))))))))</f>
        <v/>
      </c>
      <c r="AX25" s="219">
        <f t="shared" ref="AX25:AX53" si="35">IF(AW25="",0,IF(AW25&lt;AR25,0,IF(AW25&gt;=AR25,1)))</f>
        <v>0</v>
      </c>
      <c r="AY25" s="218"/>
      <c r="AZ25" s="59" t="str">
        <f t="shared" si="33"/>
        <v/>
      </c>
      <c r="BA25" s="60">
        <f t="shared" si="13"/>
        <v>0</v>
      </c>
    </row>
    <row r="26" spans="1:53" ht="15" customHeight="1" x14ac:dyDescent="0.25">
      <c r="A26">
        <v>9</v>
      </c>
      <c r="B26" s="221">
        <f>'M5'!B26</f>
        <v>0</v>
      </c>
      <c r="C26" s="234">
        <f>'M5'!C26</f>
        <v>0</v>
      </c>
      <c r="D26" s="234" t="str">
        <f>IF('M5'!D26="","",IF('M5'!D26&gt;0,'M5'!D26))</f>
        <v/>
      </c>
      <c r="E26" s="126"/>
      <c r="F26" s="126"/>
      <c r="G26" s="140"/>
      <c r="H26" s="148"/>
      <c r="I26" s="147"/>
      <c r="J26" s="147"/>
      <c r="K26" s="147"/>
      <c r="L26" s="147"/>
      <c r="M26" s="149"/>
      <c r="N26" s="287">
        <f t="shared" si="14"/>
        <v>0</v>
      </c>
      <c r="O26" s="288" t="str">
        <f t="shared" si="15"/>
        <v/>
      </c>
      <c r="P26" s="288" t="str">
        <f t="shared" si="0"/>
        <v/>
      </c>
      <c r="Q26" s="288" t="str">
        <f t="shared" si="0"/>
        <v/>
      </c>
      <c r="R26" s="288">
        <f t="shared" si="16"/>
        <v>0</v>
      </c>
      <c r="S26" s="94" t="str">
        <f t="shared" si="1"/>
        <v/>
      </c>
      <c r="T26" s="94" t="str">
        <f t="shared" si="2"/>
        <v/>
      </c>
      <c r="U26" s="94" t="str">
        <f t="shared" si="3"/>
        <v/>
      </c>
      <c r="V26" s="94" t="str">
        <f t="shared" si="17"/>
        <v/>
      </c>
      <c r="W26" s="94" t="str">
        <f t="shared" si="4"/>
        <v/>
      </c>
      <c r="X26" s="94" t="str">
        <f t="shared" si="5"/>
        <v/>
      </c>
      <c r="Y26" s="94">
        <f t="shared" si="6"/>
        <v>0</v>
      </c>
      <c r="Z26" s="141" t="b">
        <f t="shared" si="7"/>
        <v>0</v>
      </c>
      <c r="AA26" s="141" t="b">
        <f t="shared" si="8"/>
        <v>0</v>
      </c>
      <c r="AB26" s="141" t="b">
        <f t="shared" si="9"/>
        <v>0</v>
      </c>
      <c r="AC26" s="141" t="b">
        <f t="shared" si="10"/>
        <v>0</v>
      </c>
      <c r="AD26" s="141" t="b">
        <f t="shared" si="11"/>
        <v>0</v>
      </c>
      <c r="AE26" s="141" t="b">
        <f t="shared" si="18"/>
        <v>0</v>
      </c>
      <c r="AF26" s="141" t="b">
        <f t="shared" si="19"/>
        <v>0</v>
      </c>
      <c r="AG26" s="141" t="b">
        <f t="shared" si="20"/>
        <v>0</v>
      </c>
      <c r="AH26" s="141" t="b">
        <f t="shared" si="21"/>
        <v>0</v>
      </c>
      <c r="AI26" s="141" t="b">
        <f t="shared" si="22"/>
        <v>0</v>
      </c>
      <c r="AJ26" s="146" t="str">
        <f t="shared" si="12"/>
        <v/>
      </c>
      <c r="AK26" s="143" t="str">
        <f t="shared" si="23"/>
        <v/>
      </c>
      <c r="AL26" s="216" t="str">
        <f t="shared" si="24"/>
        <v/>
      </c>
      <c r="AM26" s="144" t="str">
        <f t="shared" si="25"/>
        <v/>
      </c>
      <c r="AN26" s="145">
        <f t="shared" si="26"/>
        <v>0</v>
      </c>
      <c r="AO26" s="135" t="str">
        <f t="shared" si="27"/>
        <v/>
      </c>
      <c r="AP26" s="136" t="str">
        <f t="shared" si="28"/>
        <v/>
      </c>
      <c r="AQ26" s="126"/>
      <c r="AR26" s="144" t="str">
        <f t="shared" si="29"/>
        <v/>
      </c>
      <c r="AS26" s="219" t="str">
        <f t="shared" si="30"/>
        <v/>
      </c>
      <c r="AT26" s="219" t="str">
        <f t="shared" si="31"/>
        <v/>
      </c>
      <c r="AU26" s="219" t="str">
        <f t="shared" si="32"/>
        <v/>
      </c>
      <c r="AV26" s="218"/>
      <c r="AW26" s="219" t="str">
        <f t="shared" si="34"/>
        <v/>
      </c>
      <c r="AX26" s="219">
        <f t="shared" si="35"/>
        <v>0</v>
      </c>
      <c r="AY26" s="218"/>
      <c r="AZ26" s="59" t="str">
        <f t="shared" si="33"/>
        <v/>
      </c>
      <c r="BA26" s="60">
        <f t="shared" si="13"/>
        <v>0</v>
      </c>
    </row>
    <row r="27" spans="1:53" ht="15" customHeight="1" x14ac:dyDescent="0.25">
      <c r="A27">
        <v>10</v>
      </c>
      <c r="B27" s="221">
        <f>'M5'!B27</f>
        <v>0</v>
      </c>
      <c r="C27" s="234">
        <f>'M5'!C27</f>
        <v>0</v>
      </c>
      <c r="D27" s="234" t="str">
        <f>IF('M5'!D27="","",IF('M5'!D27&gt;0,'M5'!D27))</f>
        <v/>
      </c>
      <c r="E27" s="126"/>
      <c r="F27" s="126"/>
      <c r="G27" s="140"/>
      <c r="H27" s="148"/>
      <c r="I27" s="147"/>
      <c r="J27" s="147"/>
      <c r="K27" s="147"/>
      <c r="L27" s="147"/>
      <c r="M27" s="149"/>
      <c r="N27" s="287">
        <f t="shared" si="14"/>
        <v>0</v>
      </c>
      <c r="O27" s="288" t="str">
        <f t="shared" si="15"/>
        <v/>
      </c>
      <c r="P27" s="288" t="str">
        <f t="shared" si="0"/>
        <v/>
      </c>
      <c r="Q27" s="288" t="str">
        <f t="shared" si="0"/>
        <v/>
      </c>
      <c r="R27" s="288">
        <f t="shared" si="16"/>
        <v>0</v>
      </c>
      <c r="S27" s="94" t="str">
        <f t="shared" si="1"/>
        <v/>
      </c>
      <c r="T27" s="94" t="str">
        <f t="shared" si="2"/>
        <v/>
      </c>
      <c r="U27" s="94" t="str">
        <f t="shared" si="3"/>
        <v/>
      </c>
      <c r="V27" s="94" t="str">
        <f t="shared" si="17"/>
        <v/>
      </c>
      <c r="W27" s="94" t="str">
        <f t="shared" si="4"/>
        <v/>
      </c>
      <c r="X27" s="94" t="str">
        <f t="shared" si="5"/>
        <v/>
      </c>
      <c r="Y27" s="94">
        <f t="shared" si="6"/>
        <v>0</v>
      </c>
      <c r="Z27" s="141" t="b">
        <f t="shared" si="7"/>
        <v>0</v>
      </c>
      <c r="AA27" s="141" t="b">
        <f t="shared" si="8"/>
        <v>0</v>
      </c>
      <c r="AB27" s="141" t="b">
        <f t="shared" si="9"/>
        <v>0</v>
      </c>
      <c r="AC27" s="141" t="b">
        <f t="shared" si="10"/>
        <v>0</v>
      </c>
      <c r="AD27" s="141" t="b">
        <f t="shared" si="11"/>
        <v>0</v>
      </c>
      <c r="AE27" s="141" t="b">
        <f t="shared" si="18"/>
        <v>0</v>
      </c>
      <c r="AF27" s="141" t="b">
        <f t="shared" si="19"/>
        <v>0</v>
      </c>
      <c r="AG27" s="141" t="b">
        <f t="shared" si="20"/>
        <v>0</v>
      </c>
      <c r="AH27" s="141" t="b">
        <f t="shared" si="21"/>
        <v>0</v>
      </c>
      <c r="AI27" s="141" t="b">
        <f t="shared" si="22"/>
        <v>0</v>
      </c>
      <c r="AJ27" s="146" t="str">
        <f t="shared" si="12"/>
        <v/>
      </c>
      <c r="AK27" s="143" t="str">
        <f t="shared" si="23"/>
        <v/>
      </c>
      <c r="AL27" s="216" t="str">
        <f t="shared" si="24"/>
        <v/>
      </c>
      <c r="AM27" s="144" t="str">
        <f t="shared" si="25"/>
        <v/>
      </c>
      <c r="AN27" s="145">
        <f t="shared" si="26"/>
        <v>0</v>
      </c>
      <c r="AO27" s="135" t="str">
        <f t="shared" si="27"/>
        <v/>
      </c>
      <c r="AP27" s="136" t="str">
        <f t="shared" si="28"/>
        <v/>
      </c>
      <c r="AQ27" s="126"/>
      <c r="AR27" s="144" t="str">
        <f t="shared" si="29"/>
        <v/>
      </c>
      <c r="AS27" s="219" t="str">
        <f t="shared" si="30"/>
        <v/>
      </c>
      <c r="AT27" s="219" t="str">
        <f t="shared" si="31"/>
        <v/>
      </c>
      <c r="AU27" s="219" t="str">
        <f t="shared" si="32"/>
        <v/>
      </c>
      <c r="AV27" s="218"/>
      <c r="AW27" s="219" t="str">
        <f t="shared" si="34"/>
        <v/>
      </c>
      <c r="AX27" s="219">
        <f t="shared" si="35"/>
        <v>0</v>
      </c>
      <c r="AY27" s="218"/>
      <c r="AZ27" s="59" t="str">
        <f t="shared" si="33"/>
        <v/>
      </c>
      <c r="BA27" s="60">
        <f t="shared" si="13"/>
        <v>0</v>
      </c>
    </row>
    <row r="28" spans="1:53" ht="15" customHeight="1" x14ac:dyDescent="0.25">
      <c r="A28">
        <v>11</v>
      </c>
      <c r="B28" s="221">
        <f>'M5'!B28</f>
        <v>0</v>
      </c>
      <c r="C28" s="234">
        <f>'M5'!C28</f>
        <v>0</v>
      </c>
      <c r="D28" s="234" t="str">
        <f>IF('M5'!D28="","",IF('M5'!D28&gt;0,'M5'!D28))</f>
        <v/>
      </c>
      <c r="E28" s="126"/>
      <c r="F28" s="126"/>
      <c r="G28" s="140"/>
      <c r="H28" s="148"/>
      <c r="I28" s="147"/>
      <c r="J28" s="147"/>
      <c r="K28" s="147"/>
      <c r="L28" s="147"/>
      <c r="M28" s="149"/>
      <c r="N28" s="287">
        <f t="shared" si="14"/>
        <v>0</v>
      </c>
      <c r="O28" s="288" t="str">
        <f t="shared" si="15"/>
        <v/>
      </c>
      <c r="P28" s="288" t="str">
        <f t="shared" si="0"/>
        <v/>
      </c>
      <c r="Q28" s="288" t="str">
        <f t="shared" si="0"/>
        <v/>
      </c>
      <c r="R28" s="288">
        <f t="shared" si="16"/>
        <v>0</v>
      </c>
      <c r="S28" s="94" t="str">
        <f t="shared" si="1"/>
        <v/>
      </c>
      <c r="T28" s="94" t="str">
        <f t="shared" si="2"/>
        <v/>
      </c>
      <c r="U28" s="94" t="str">
        <f t="shared" si="3"/>
        <v/>
      </c>
      <c r="V28" s="94" t="str">
        <f t="shared" si="17"/>
        <v/>
      </c>
      <c r="W28" s="94" t="str">
        <f t="shared" si="4"/>
        <v/>
      </c>
      <c r="X28" s="94" t="str">
        <f t="shared" si="5"/>
        <v/>
      </c>
      <c r="Y28" s="94">
        <f t="shared" si="6"/>
        <v>0</v>
      </c>
      <c r="Z28" s="141" t="b">
        <f t="shared" si="7"/>
        <v>0</v>
      </c>
      <c r="AA28" s="141" t="b">
        <f t="shared" si="8"/>
        <v>0</v>
      </c>
      <c r="AB28" s="141" t="b">
        <f t="shared" si="9"/>
        <v>0</v>
      </c>
      <c r="AC28" s="141" t="b">
        <f t="shared" si="10"/>
        <v>0</v>
      </c>
      <c r="AD28" s="141" t="b">
        <f t="shared" si="11"/>
        <v>0</v>
      </c>
      <c r="AE28" s="141" t="b">
        <f t="shared" si="18"/>
        <v>0</v>
      </c>
      <c r="AF28" s="141" t="b">
        <f t="shared" si="19"/>
        <v>0</v>
      </c>
      <c r="AG28" s="141" t="b">
        <f t="shared" si="20"/>
        <v>0</v>
      </c>
      <c r="AH28" s="141" t="b">
        <f t="shared" si="21"/>
        <v>0</v>
      </c>
      <c r="AI28" s="141" t="b">
        <f t="shared" si="22"/>
        <v>0</v>
      </c>
      <c r="AJ28" s="146" t="str">
        <f t="shared" si="12"/>
        <v/>
      </c>
      <c r="AK28" s="143" t="str">
        <f t="shared" si="23"/>
        <v/>
      </c>
      <c r="AL28" s="216" t="str">
        <f t="shared" si="24"/>
        <v/>
      </c>
      <c r="AM28" s="144" t="str">
        <f t="shared" si="25"/>
        <v/>
      </c>
      <c r="AN28" s="145">
        <f t="shared" si="26"/>
        <v>0</v>
      </c>
      <c r="AO28" s="135" t="str">
        <f t="shared" si="27"/>
        <v/>
      </c>
      <c r="AP28" s="136" t="str">
        <f t="shared" si="28"/>
        <v/>
      </c>
      <c r="AQ28" s="126"/>
      <c r="AR28" s="144" t="str">
        <f t="shared" si="29"/>
        <v/>
      </c>
      <c r="AS28" s="219" t="str">
        <f t="shared" si="30"/>
        <v/>
      </c>
      <c r="AT28" s="219" t="str">
        <f t="shared" si="31"/>
        <v/>
      </c>
      <c r="AU28" s="219" t="str">
        <f t="shared" si="32"/>
        <v/>
      </c>
      <c r="AV28" s="218"/>
      <c r="AW28" s="219" t="str">
        <f t="shared" si="34"/>
        <v/>
      </c>
      <c r="AX28" s="219">
        <f t="shared" si="35"/>
        <v>0</v>
      </c>
      <c r="AY28" s="218"/>
      <c r="AZ28" s="59" t="str">
        <f t="shared" si="33"/>
        <v/>
      </c>
      <c r="BA28" s="60">
        <f t="shared" si="13"/>
        <v>0</v>
      </c>
    </row>
    <row r="29" spans="1:53" ht="15" customHeight="1" x14ac:dyDescent="0.25">
      <c r="A29">
        <v>12</v>
      </c>
      <c r="B29" s="221">
        <f>'M5'!B29</f>
        <v>0</v>
      </c>
      <c r="C29" s="234">
        <f>'M5'!C29</f>
        <v>0</v>
      </c>
      <c r="D29" s="234" t="str">
        <f>IF('M5'!D29="","",IF('M5'!D29&gt;0,'M5'!D29))</f>
        <v/>
      </c>
      <c r="E29" s="126"/>
      <c r="F29" s="126"/>
      <c r="G29" s="140"/>
      <c r="H29" s="148"/>
      <c r="I29" s="147"/>
      <c r="J29" s="147"/>
      <c r="K29" s="147"/>
      <c r="L29" s="147"/>
      <c r="M29" s="149"/>
      <c r="N29" s="287">
        <f t="shared" si="14"/>
        <v>0</v>
      </c>
      <c r="O29" s="288" t="str">
        <f t="shared" si="15"/>
        <v/>
      </c>
      <c r="P29" s="288" t="str">
        <f t="shared" si="0"/>
        <v/>
      </c>
      <c r="Q29" s="288" t="str">
        <f t="shared" si="0"/>
        <v/>
      </c>
      <c r="R29" s="288">
        <f t="shared" si="16"/>
        <v>0</v>
      </c>
      <c r="S29" s="94" t="str">
        <f t="shared" si="1"/>
        <v/>
      </c>
      <c r="T29" s="94" t="str">
        <f t="shared" si="2"/>
        <v/>
      </c>
      <c r="U29" s="94" t="str">
        <f t="shared" si="3"/>
        <v/>
      </c>
      <c r="V29" s="94" t="str">
        <f t="shared" si="17"/>
        <v/>
      </c>
      <c r="W29" s="94" t="str">
        <f t="shared" si="4"/>
        <v/>
      </c>
      <c r="X29" s="94" t="str">
        <f t="shared" si="5"/>
        <v/>
      </c>
      <c r="Y29" s="94">
        <f t="shared" si="6"/>
        <v>0</v>
      </c>
      <c r="Z29" s="141" t="b">
        <f t="shared" si="7"/>
        <v>0</v>
      </c>
      <c r="AA29" s="141" t="b">
        <f t="shared" si="8"/>
        <v>0</v>
      </c>
      <c r="AB29" s="141" t="b">
        <f t="shared" si="9"/>
        <v>0</v>
      </c>
      <c r="AC29" s="141" t="b">
        <f t="shared" si="10"/>
        <v>0</v>
      </c>
      <c r="AD29" s="141" t="b">
        <f t="shared" si="11"/>
        <v>0</v>
      </c>
      <c r="AE29" s="141" t="b">
        <f t="shared" si="18"/>
        <v>0</v>
      </c>
      <c r="AF29" s="141" t="b">
        <f t="shared" si="19"/>
        <v>0</v>
      </c>
      <c r="AG29" s="141" t="b">
        <f t="shared" si="20"/>
        <v>0</v>
      </c>
      <c r="AH29" s="141" t="b">
        <f t="shared" si="21"/>
        <v>0</v>
      </c>
      <c r="AI29" s="141" t="b">
        <f t="shared" si="22"/>
        <v>0</v>
      </c>
      <c r="AJ29" s="146" t="str">
        <f t="shared" si="12"/>
        <v/>
      </c>
      <c r="AK29" s="143" t="str">
        <f t="shared" si="23"/>
        <v/>
      </c>
      <c r="AL29" s="216" t="str">
        <f t="shared" si="24"/>
        <v/>
      </c>
      <c r="AM29" s="144" t="str">
        <f t="shared" si="25"/>
        <v/>
      </c>
      <c r="AN29" s="145">
        <f t="shared" si="26"/>
        <v>0</v>
      </c>
      <c r="AO29" s="135" t="str">
        <f t="shared" si="27"/>
        <v/>
      </c>
      <c r="AP29" s="136" t="str">
        <f t="shared" si="28"/>
        <v/>
      </c>
      <c r="AQ29" s="126"/>
      <c r="AR29" s="144" t="str">
        <f t="shared" si="29"/>
        <v/>
      </c>
      <c r="AS29" s="219" t="str">
        <f t="shared" si="30"/>
        <v/>
      </c>
      <c r="AT29" s="219" t="str">
        <f t="shared" si="31"/>
        <v/>
      </c>
      <c r="AU29" s="219" t="str">
        <f t="shared" si="32"/>
        <v/>
      </c>
      <c r="AV29" s="218"/>
      <c r="AW29" s="219" t="str">
        <f t="shared" si="34"/>
        <v/>
      </c>
      <c r="AX29" s="219">
        <f t="shared" si="35"/>
        <v>0</v>
      </c>
      <c r="AY29" s="218"/>
      <c r="AZ29" s="59" t="str">
        <f t="shared" si="33"/>
        <v/>
      </c>
      <c r="BA29" s="60">
        <f t="shared" si="13"/>
        <v>0</v>
      </c>
    </row>
    <row r="30" spans="1:53" ht="15" customHeight="1" x14ac:dyDescent="0.25">
      <c r="A30">
        <v>13</v>
      </c>
      <c r="B30" s="221">
        <f>'M5'!B30</f>
        <v>0</v>
      </c>
      <c r="C30" s="234">
        <f>'M5'!C30</f>
        <v>0</v>
      </c>
      <c r="D30" s="234" t="str">
        <f>IF('M5'!D30="","",IF('M5'!D30&gt;0,'M5'!D30))</f>
        <v/>
      </c>
      <c r="E30" s="126"/>
      <c r="F30" s="126"/>
      <c r="G30" s="140"/>
      <c r="H30" s="148"/>
      <c r="I30" s="147"/>
      <c r="J30" s="147"/>
      <c r="K30" s="147"/>
      <c r="L30" s="147"/>
      <c r="M30" s="149"/>
      <c r="N30" s="287">
        <f t="shared" si="14"/>
        <v>0</v>
      </c>
      <c r="O30" s="288" t="str">
        <f t="shared" si="15"/>
        <v/>
      </c>
      <c r="P30" s="288" t="str">
        <f t="shared" si="0"/>
        <v/>
      </c>
      <c r="Q30" s="288" t="str">
        <f t="shared" si="0"/>
        <v/>
      </c>
      <c r="R30" s="288">
        <f t="shared" si="16"/>
        <v>0</v>
      </c>
      <c r="S30" s="94" t="str">
        <f t="shared" si="1"/>
        <v/>
      </c>
      <c r="T30" s="94" t="str">
        <f t="shared" si="2"/>
        <v/>
      </c>
      <c r="U30" s="94" t="str">
        <f t="shared" si="3"/>
        <v/>
      </c>
      <c r="V30" s="94" t="str">
        <f t="shared" si="17"/>
        <v/>
      </c>
      <c r="W30" s="94" t="str">
        <f t="shared" si="4"/>
        <v/>
      </c>
      <c r="X30" s="94" t="str">
        <f t="shared" si="5"/>
        <v/>
      </c>
      <c r="Y30" s="94">
        <f t="shared" si="6"/>
        <v>0</v>
      </c>
      <c r="Z30" s="141" t="b">
        <f t="shared" si="7"/>
        <v>0</v>
      </c>
      <c r="AA30" s="141" t="b">
        <f t="shared" si="8"/>
        <v>0</v>
      </c>
      <c r="AB30" s="141" t="b">
        <f t="shared" si="9"/>
        <v>0</v>
      </c>
      <c r="AC30" s="141" t="b">
        <f t="shared" si="10"/>
        <v>0</v>
      </c>
      <c r="AD30" s="141" t="b">
        <f t="shared" si="11"/>
        <v>0</v>
      </c>
      <c r="AE30" s="141" t="b">
        <f t="shared" si="18"/>
        <v>0</v>
      </c>
      <c r="AF30" s="141" t="b">
        <f t="shared" si="19"/>
        <v>0</v>
      </c>
      <c r="AG30" s="141" t="b">
        <f t="shared" si="20"/>
        <v>0</v>
      </c>
      <c r="AH30" s="141" t="b">
        <f t="shared" si="21"/>
        <v>0</v>
      </c>
      <c r="AI30" s="141" t="b">
        <f t="shared" si="22"/>
        <v>0</v>
      </c>
      <c r="AJ30" s="146" t="str">
        <f t="shared" si="12"/>
        <v/>
      </c>
      <c r="AK30" s="143" t="str">
        <f t="shared" si="23"/>
        <v/>
      </c>
      <c r="AL30" s="216" t="str">
        <f t="shared" si="24"/>
        <v/>
      </c>
      <c r="AM30" s="144" t="str">
        <f t="shared" si="25"/>
        <v/>
      </c>
      <c r="AN30" s="145">
        <f t="shared" si="26"/>
        <v>0</v>
      </c>
      <c r="AO30" s="135" t="str">
        <f t="shared" si="27"/>
        <v/>
      </c>
      <c r="AP30" s="136" t="str">
        <f t="shared" si="28"/>
        <v/>
      </c>
      <c r="AQ30" s="126"/>
      <c r="AR30" s="144" t="str">
        <f t="shared" si="29"/>
        <v/>
      </c>
      <c r="AS30" s="219" t="str">
        <f t="shared" si="30"/>
        <v/>
      </c>
      <c r="AT30" s="219" t="str">
        <f t="shared" si="31"/>
        <v/>
      </c>
      <c r="AU30" s="219" t="str">
        <f t="shared" si="32"/>
        <v/>
      </c>
      <c r="AV30" s="218"/>
      <c r="AW30" s="219" t="str">
        <f t="shared" si="34"/>
        <v/>
      </c>
      <c r="AX30" s="219">
        <f t="shared" si="35"/>
        <v>0</v>
      </c>
      <c r="AY30" s="218"/>
      <c r="AZ30" s="59" t="str">
        <f t="shared" si="33"/>
        <v/>
      </c>
      <c r="BA30" s="60">
        <f t="shared" si="13"/>
        <v>0</v>
      </c>
    </row>
    <row r="31" spans="1:53" ht="15" customHeight="1" x14ac:dyDescent="0.25">
      <c r="A31">
        <v>14</v>
      </c>
      <c r="B31" s="221">
        <f>'M5'!B31</f>
        <v>0</v>
      </c>
      <c r="C31" s="234">
        <f>'M5'!C31</f>
        <v>0</v>
      </c>
      <c r="D31" s="234" t="str">
        <f>IF('M5'!D31="","",IF('M5'!D31&gt;0,'M5'!D31))</f>
        <v/>
      </c>
      <c r="E31" s="126"/>
      <c r="F31" s="126"/>
      <c r="G31" s="140"/>
      <c r="H31" s="148"/>
      <c r="I31" s="147"/>
      <c r="J31" s="147"/>
      <c r="K31" s="147"/>
      <c r="L31" s="147"/>
      <c r="M31" s="149"/>
      <c r="N31" s="287">
        <f t="shared" si="14"/>
        <v>0</v>
      </c>
      <c r="O31" s="288" t="str">
        <f t="shared" si="15"/>
        <v/>
      </c>
      <c r="P31" s="288" t="str">
        <f t="shared" si="0"/>
        <v/>
      </c>
      <c r="Q31" s="288" t="str">
        <f t="shared" si="0"/>
        <v/>
      </c>
      <c r="R31" s="288">
        <f t="shared" si="16"/>
        <v>0</v>
      </c>
      <c r="S31" s="94" t="str">
        <f t="shared" si="1"/>
        <v/>
      </c>
      <c r="T31" s="94" t="str">
        <f t="shared" si="2"/>
        <v/>
      </c>
      <c r="U31" s="94" t="str">
        <f t="shared" si="3"/>
        <v/>
      </c>
      <c r="V31" s="94" t="str">
        <f t="shared" si="17"/>
        <v/>
      </c>
      <c r="W31" s="94" t="str">
        <f t="shared" si="4"/>
        <v/>
      </c>
      <c r="X31" s="94" t="str">
        <f t="shared" si="5"/>
        <v/>
      </c>
      <c r="Y31" s="94">
        <f t="shared" si="6"/>
        <v>0</v>
      </c>
      <c r="Z31" s="141" t="b">
        <f t="shared" si="7"/>
        <v>0</v>
      </c>
      <c r="AA31" s="141" t="b">
        <f t="shared" si="8"/>
        <v>0</v>
      </c>
      <c r="AB31" s="141" t="b">
        <f t="shared" si="9"/>
        <v>0</v>
      </c>
      <c r="AC31" s="141" t="b">
        <f t="shared" si="10"/>
        <v>0</v>
      </c>
      <c r="AD31" s="141" t="b">
        <f t="shared" si="11"/>
        <v>0</v>
      </c>
      <c r="AE31" s="141" t="b">
        <f t="shared" si="18"/>
        <v>0</v>
      </c>
      <c r="AF31" s="141" t="b">
        <f t="shared" si="19"/>
        <v>0</v>
      </c>
      <c r="AG31" s="141" t="b">
        <f t="shared" si="20"/>
        <v>0</v>
      </c>
      <c r="AH31" s="141" t="b">
        <f t="shared" si="21"/>
        <v>0</v>
      </c>
      <c r="AI31" s="141" t="b">
        <f t="shared" si="22"/>
        <v>0</v>
      </c>
      <c r="AJ31" s="146" t="str">
        <f t="shared" si="12"/>
        <v/>
      </c>
      <c r="AK31" s="143" t="str">
        <f t="shared" si="23"/>
        <v/>
      </c>
      <c r="AL31" s="216" t="str">
        <f t="shared" si="24"/>
        <v/>
      </c>
      <c r="AM31" s="144" t="str">
        <f t="shared" si="25"/>
        <v/>
      </c>
      <c r="AN31" s="145">
        <f t="shared" si="26"/>
        <v>0</v>
      </c>
      <c r="AO31" s="135" t="str">
        <f t="shared" si="27"/>
        <v/>
      </c>
      <c r="AP31" s="136" t="str">
        <f t="shared" si="28"/>
        <v/>
      </c>
      <c r="AQ31" s="126"/>
      <c r="AR31" s="144" t="str">
        <f t="shared" si="29"/>
        <v/>
      </c>
      <c r="AS31" s="219" t="str">
        <f t="shared" si="30"/>
        <v/>
      </c>
      <c r="AT31" s="219" t="str">
        <f t="shared" si="31"/>
        <v/>
      </c>
      <c r="AU31" s="219" t="str">
        <f t="shared" si="32"/>
        <v/>
      </c>
      <c r="AV31" s="218"/>
      <c r="AW31" s="219" t="str">
        <f t="shared" si="34"/>
        <v/>
      </c>
      <c r="AX31" s="219">
        <f t="shared" si="35"/>
        <v>0</v>
      </c>
      <c r="AY31" s="218"/>
      <c r="AZ31" s="59" t="str">
        <f t="shared" si="33"/>
        <v/>
      </c>
      <c r="BA31" s="60">
        <f t="shared" si="13"/>
        <v>0</v>
      </c>
    </row>
    <row r="32" spans="1:53" ht="15" customHeight="1" x14ac:dyDescent="0.25">
      <c r="A32">
        <v>15</v>
      </c>
      <c r="B32" s="221">
        <f>'M5'!B32</f>
        <v>0</v>
      </c>
      <c r="C32" s="234">
        <f>'M5'!C32</f>
        <v>0</v>
      </c>
      <c r="D32" s="234" t="str">
        <f>IF('M5'!D32="","",IF('M5'!D32&gt;0,'M5'!D32))</f>
        <v/>
      </c>
      <c r="E32" s="126"/>
      <c r="F32" s="126"/>
      <c r="G32" s="140"/>
      <c r="H32" s="148"/>
      <c r="I32" s="147"/>
      <c r="J32" s="147"/>
      <c r="K32" s="147"/>
      <c r="L32" s="147"/>
      <c r="M32" s="149"/>
      <c r="N32" s="287">
        <f t="shared" si="14"/>
        <v>0</v>
      </c>
      <c r="O32" s="288" t="str">
        <f t="shared" si="15"/>
        <v/>
      </c>
      <c r="P32" s="288" t="str">
        <f t="shared" si="0"/>
        <v/>
      </c>
      <c r="Q32" s="288" t="str">
        <f t="shared" si="0"/>
        <v/>
      </c>
      <c r="R32" s="288">
        <f t="shared" si="16"/>
        <v>0</v>
      </c>
      <c r="S32" s="94" t="str">
        <f t="shared" si="1"/>
        <v/>
      </c>
      <c r="T32" s="94" t="str">
        <f t="shared" si="2"/>
        <v/>
      </c>
      <c r="U32" s="94" t="str">
        <f t="shared" si="3"/>
        <v/>
      </c>
      <c r="V32" s="94" t="str">
        <f t="shared" si="17"/>
        <v/>
      </c>
      <c r="W32" s="94" t="str">
        <f t="shared" si="4"/>
        <v/>
      </c>
      <c r="X32" s="94" t="str">
        <f t="shared" si="5"/>
        <v/>
      </c>
      <c r="Y32" s="94">
        <f t="shared" si="6"/>
        <v>0</v>
      </c>
      <c r="Z32" s="141" t="b">
        <f t="shared" si="7"/>
        <v>0</v>
      </c>
      <c r="AA32" s="141" t="b">
        <f t="shared" si="8"/>
        <v>0</v>
      </c>
      <c r="AB32" s="141" t="b">
        <f t="shared" si="9"/>
        <v>0</v>
      </c>
      <c r="AC32" s="141" t="b">
        <f t="shared" si="10"/>
        <v>0</v>
      </c>
      <c r="AD32" s="141" t="b">
        <f t="shared" si="11"/>
        <v>0</v>
      </c>
      <c r="AE32" s="141" t="b">
        <f t="shared" si="18"/>
        <v>0</v>
      </c>
      <c r="AF32" s="141" t="b">
        <f t="shared" si="19"/>
        <v>0</v>
      </c>
      <c r="AG32" s="141" t="b">
        <f t="shared" si="20"/>
        <v>0</v>
      </c>
      <c r="AH32" s="141" t="b">
        <f t="shared" si="21"/>
        <v>0</v>
      </c>
      <c r="AI32" s="141" t="b">
        <f t="shared" si="22"/>
        <v>0</v>
      </c>
      <c r="AJ32" s="146" t="str">
        <f t="shared" si="12"/>
        <v/>
      </c>
      <c r="AK32" s="143" t="str">
        <f t="shared" si="23"/>
        <v/>
      </c>
      <c r="AL32" s="216" t="str">
        <f t="shared" si="24"/>
        <v/>
      </c>
      <c r="AM32" s="144" t="str">
        <f t="shared" si="25"/>
        <v/>
      </c>
      <c r="AN32" s="145">
        <f t="shared" si="26"/>
        <v>0</v>
      </c>
      <c r="AO32" s="135" t="str">
        <f t="shared" si="27"/>
        <v/>
      </c>
      <c r="AP32" s="136" t="str">
        <f t="shared" si="28"/>
        <v/>
      </c>
      <c r="AQ32" s="126"/>
      <c r="AR32" s="144" t="str">
        <f t="shared" si="29"/>
        <v/>
      </c>
      <c r="AS32" s="219" t="str">
        <f t="shared" si="30"/>
        <v/>
      </c>
      <c r="AT32" s="219" t="str">
        <f t="shared" si="31"/>
        <v/>
      </c>
      <c r="AU32" s="219" t="str">
        <f t="shared" si="32"/>
        <v/>
      </c>
      <c r="AV32" s="218"/>
      <c r="AW32" s="219" t="str">
        <f t="shared" si="34"/>
        <v/>
      </c>
      <c r="AX32" s="219">
        <f t="shared" si="35"/>
        <v>0</v>
      </c>
      <c r="AY32" s="218"/>
      <c r="AZ32" s="59" t="str">
        <f t="shared" si="33"/>
        <v/>
      </c>
      <c r="BA32" s="60">
        <f t="shared" si="13"/>
        <v>0</v>
      </c>
    </row>
    <row r="33" spans="1:53" ht="15" customHeight="1" x14ac:dyDescent="0.25">
      <c r="A33">
        <v>16</v>
      </c>
      <c r="B33" s="221">
        <f>'M5'!B33</f>
        <v>0</v>
      </c>
      <c r="C33" s="234">
        <f>'M5'!C33</f>
        <v>0</v>
      </c>
      <c r="D33" s="234" t="str">
        <f>IF('M5'!D33="","",IF('M5'!D33&gt;0,'M5'!D33))</f>
        <v/>
      </c>
      <c r="E33" s="126"/>
      <c r="F33" s="126"/>
      <c r="G33" s="140"/>
      <c r="H33" s="148"/>
      <c r="I33" s="147"/>
      <c r="J33" s="147"/>
      <c r="K33" s="147"/>
      <c r="L33" s="147"/>
      <c r="M33" s="149"/>
      <c r="N33" s="287">
        <f t="shared" si="14"/>
        <v>0</v>
      </c>
      <c r="O33" s="288" t="str">
        <f t="shared" si="15"/>
        <v/>
      </c>
      <c r="P33" s="288" t="str">
        <f t="shared" si="0"/>
        <v/>
      </c>
      <c r="Q33" s="288" t="str">
        <f t="shared" si="0"/>
        <v/>
      </c>
      <c r="R33" s="288">
        <f t="shared" si="16"/>
        <v>0</v>
      </c>
      <c r="S33" s="94" t="str">
        <f t="shared" si="1"/>
        <v/>
      </c>
      <c r="T33" s="94" t="str">
        <f t="shared" si="2"/>
        <v/>
      </c>
      <c r="U33" s="94" t="str">
        <f t="shared" si="3"/>
        <v/>
      </c>
      <c r="V33" s="94" t="str">
        <f t="shared" si="17"/>
        <v/>
      </c>
      <c r="W33" s="94" t="str">
        <f t="shared" si="4"/>
        <v/>
      </c>
      <c r="X33" s="94" t="str">
        <f t="shared" si="5"/>
        <v/>
      </c>
      <c r="Y33" s="94">
        <f t="shared" si="6"/>
        <v>0</v>
      </c>
      <c r="Z33" s="141" t="b">
        <f t="shared" si="7"/>
        <v>0</v>
      </c>
      <c r="AA33" s="141" t="b">
        <f t="shared" si="8"/>
        <v>0</v>
      </c>
      <c r="AB33" s="141" t="b">
        <f t="shared" si="9"/>
        <v>0</v>
      </c>
      <c r="AC33" s="141" t="b">
        <f t="shared" si="10"/>
        <v>0</v>
      </c>
      <c r="AD33" s="141" t="b">
        <f t="shared" si="11"/>
        <v>0</v>
      </c>
      <c r="AE33" s="141" t="b">
        <f t="shared" si="18"/>
        <v>0</v>
      </c>
      <c r="AF33" s="141" t="b">
        <f t="shared" si="19"/>
        <v>0</v>
      </c>
      <c r="AG33" s="141" t="b">
        <f t="shared" si="20"/>
        <v>0</v>
      </c>
      <c r="AH33" s="141" t="b">
        <f t="shared" si="21"/>
        <v>0</v>
      </c>
      <c r="AI33" s="141" t="b">
        <f t="shared" si="22"/>
        <v>0</v>
      </c>
      <c r="AJ33" s="146" t="str">
        <f t="shared" si="12"/>
        <v/>
      </c>
      <c r="AK33" s="143" t="str">
        <f t="shared" si="23"/>
        <v/>
      </c>
      <c r="AL33" s="216" t="str">
        <f t="shared" si="24"/>
        <v/>
      </c>
      <c r="AM33" s="144" t="str">
        <f t="shared" si="25"/>
        <v/>
      </c>
      <c r="AN33" s="145">
        <f t="shared" si="26"/>
        <v>0</v>
      </c>
      <c r="AO33" s="135" t="str">
        <f t="shared" si="27"/>
        <v/>
      </c>
      <c r="AP33" s="136" t="str">
        <f t="shared" si="28"/>
        <v/>
      </c>
      <c r="AQ33" s="126"/>
      <c r="AR33" s="144" t="str">
        <f t="shared" si="29"/>
        <v/>
      </c>
      <c r="AS33" s="219" t="str">
        <f t="shared" si="30"/>
        <v/>
      </c>
      <c r="AT33" s="219" t="str">
        <f t="shared" si="31"/>
        <v/>
      </c>
      <c r="AU33" s="219" t="str">
        <f t="shared" si="32"/>
        <v/>
      </c>
      <c r="AV33" s="218"/>
      <c r="AW33" s="219" t="str">
        <f t="shared" si="34"/>
        <v/>
      </c>
      <c r="AX33" s="219">
        <f t="shared" si="35"/>
        <v>0</v>
      </c>
      <c r="AY33" s="218"/>
      <c r="AZ33" s="59" t="str">
        <f t="shared" si="33"/>
        <v/>
      </c>
      <c r="BA33" s="60">
        <f t="shared" si="13"/>
        <v>0</v>
      </c>
    </row>
    <row r="34" spans="1:53" ht="15" customHeight="1" x14ac:dyDescent="0.25">
      <c r="A34">
        <v>17</v>
      </c>
      <c r="B34" s="221">
        <f>'M5'!B34</f>
        <v>0</v>
      </c>
      <c r="C34" s="234">
        <f>'M5'!C34</f>
        <v>0</v>
      </c>
      <c r="D34" s="234" t="str">
        <f>IF('M5'!D34="","",IF('M5'!D34&gt;0,'M5'!D34))</f>
        <v/>
      </c>
      <c r="E34" s="126"/>
      <c r="F34" s="126"/>
      <c r="G34" s="140"/>
      <c r="H34" s="148"/>
      <c r="I34" s="147"/>
      <c r="J34" s="147"/>
      <c r="K34" s="147"/>
      <c r="L34" s="147"/>
      <c r="M34" s="149"/>
      <c r="N34" s="287">
        <f t="shared" si="14"/>
        <v>0</v>
      </c>
      <c r="O34" s="288" t="str">
        <f t="shared" si="15"/>
        <v/>
      </c>
      <c r="P34" s="288" t="str">
        <f t="shared" si="0"/>
        <v/>
      </c>
      <c r="Q34" s="288" t="str">
        <f t="shared" si="0"/>
        <v/>
      </c>
      <c r="R34" s="288">
        <f t="shared" si="16"/>
        <v>0</v>
      </c>
      <c r="S34" s="94" t="str">
        <f t="shared" si="1"/>
        <v/>
      </c>
      <c r="T34" s="94" t="str">
        <f t="shared" si="2"/>
        <v/>
      </c>
      <c r="U34" s="94" t="str">
        <f t="shared" si="3"/>
        <v/>
      </c>
      <c r="V34" s="94" t="str">
        <f t="shared" si="17"/>
        <v/>
      </c>
      <c r="W34" s="94" t="str">
        <f t="shared" si="4"/>
        <v/>
      </c>
      <c r="X34" s="94" t="str">
        <f t="shared" si="5"/>
        <v/>
      </c>
      <c r="Y34" s="94">
        <f t="shared" si="6"/>
        <v>0</v>
      </c>
      <c r="Z34" s="141" t="b">
        <f t="shared" si="7"/>
        <v>0</v>
      </c>
      <c r="AA34" s="141" t="b">
        <f t="shared" si="8"/>
        <v>0</v>
      </c>
      <c r="AB34" s="141" t="b">
        <f t="shared" si="9"/>
        <v>0</v>
      </c>
      <c r="AC34" s="141" t="b">
        <f t="shared" si="10"/>
        <v>0</v>
      </c>
      <c r="AD34" s="141" t="b">
        <f t="shared" si="11"/>
        <v>0</v>
      </c>
      <c r="AE34" s="141" t="b">
        <f t="shared" si="18"/>
        <v>0</v>
      </c>
      <c r="AF34" s="141" t="b">
        <f t="shared" si="19"/>
        <v>0</v>
      </c>
      <c r="AG34" s="141" t="b">
        <f t="shared" si="20"/>
        <v>0</v>
      </c>
      <c r="AH34" s="141" t="b">
        <f t="shared" si="21"/>
        <v>0</v>
      </c>
      <c r="AI34" s="141" t="b">
        <f t="shared" si="22"/>
        <v>0</v>
      </c>
      <c r="AJ34" s="146" t="str">
        <f t="shared" si="12"/>
        <v/>
      </c>
      <c r="AK34" s="143" t="str">
        <f t="shared" si="23"/>
        <v/>
      </c>
      <c r="AL34" s="216" t="str">
        <f t="shared" si="24"/>
        <v/>
      </c>
      <c r="AM34" s="144" t="str">
        <f t="shared" si="25"/>
        <v/>
      </c>
      <c r="AN34" s="145">
        <f t="shared" si="26"/>
        <v>0</v>
      </c>
      <c r="AO34" s="135" t="str">
        <f t="shared" si="27"/>
        <v/>
      </c>
      <c r="AP34" s="136" t="str">
        <f t="shared" si="28"/>
        <v/>
      </c>
      <c r="AQ34" s="126"/>
      <c r="AR34" s="144" t="str">
        <f t="shared" si="29"/>
        <v/>
      </c>
      <c r="AS34" s="219" t="str">
        <f t="shared" si="30"/>
        <v/>
      </c>
      <c r="AT34" s="219" t="str">
        <f t="shared" si="31"/>
        <v/>
      </c>
      <c r="AU34" s="219" t="str">
        <f t="shared" si="32"/>
        <v/>
      </c>
      <c r="AV34" s="218"/>
      <c r="AW34" s="219" t="str">
        <f t="shared" si="34"/>
        <v/>
      </c>
      <c r="AX34" s="219">
        <f t="shared" si="35"/>
        <v>0</v>
      </c>
      <c r="AY34" s="218"/>
      <c r="AZ34" s="59" t="str">
        <f t="shared" si="33"/>
        <v/>
      </c>
      <c r="BA34" s="60">
        <f t="shared" si="13"/>
        <v>0</v>
      </c>
    </row>
    <row r="35" spans="1:53" ht="15" customHeight="1" x14ac:dyDescent="0.25">
      <c r="A35">
        <v>18</v>
      </c>
      <c r="B35" s="221">
        <f>'M5'!B35</f>
        <v>0</v>
      </c>
      <c r="C35" s="234">
        <f>'M5'!C35</f>
        <v>0</v>
      </c>
      <c r="D35" s="234" t="str">
        <f>IF('M5'!D35="","",IF('M5'!D35&gt;0,'M5'!D35))</f>
        <v/>
      </c>
      <c r="E35" s="126"/>
      <c r="F35" s="126"/>
      <c r="G35" s="140"/>
      <c r="H35" s="148"/>
      <c r="I35" s="147"/>
      <c r="J35" s="147"/>
      <c r="K35" s="147"/>
      <c r="L35" s="147"/>
      <c r="M35" s="149"/>
      <c r="N35" s="287">
        <f t="shared" si="14"/>
        <v>0</v>
      </c>
      <c r="O35" s="288" t="str">
        <f t="shared" si="15"/>
        <v/>
      </c>
      <c r="P35" s="288" t="str">
        <f t="shared" si="0"/>
        <v/>
      </c>
      <c r="Q35" s="288" t="str">
        <f t="shared" si="0"/>
        <v/>
      </c>
      <c r="R35" s="288">
        <f t="shared" si="16"/>
        <v>0</v>
      </c>
      <c r="S35" s="94" t="str">
        <f t="shared" si="1"/>
        <v/>
      </c>
      <c r="T35" s="94" t="str">
        <f t="shared" si="2"/>
        <v/>
      </c>
      <c r="U35" s="94" t="str">
        <f t="shared" si="3"/>
        <v/>
      </c>
      <c r="V35" s="94" t="str">
        <f t="shared" si="17"/>
        <v/>
      </c>
      <c r="W35" s="94" t="str">
        <f t="shared" si="4"/>
        <v/>
      </c>
      <c r="X35" s="94" t="str">
        <f t="shared" si="5"/>
        <v/>
      </c>
      <c r="Y35" s="94">
        <f t="shared" si="6"/>
        <v>0</v>
      </c>
      <c r="Z35" s="141" t="b">
        <f t="shared" si="7"/>
        <v>0</v>
      </c>
      <c r="AA35" s="141" t="b">
        <f t="shared" si="8"/>
        <v>0</v>
      </c>
      <c r="AB35" s="141" t="b">
        <f t="shared" si="9"/>
        <v>0</v>
      </c>
      <c r="AC35" s="141" t="b">
        <f t="shared" si="10"/>
        <v>0</v>
      </c>
      <c r="AD35" s="141" t="b">
        <f t="shared" si="11"/>
        <v>0</v>
      </c>
      <c r="AE35" s="141" t="b">
        <f t="shared" si="18"/>
        <v>0</v>
      </c>
      <c r="AF35" s="141" t="b">
        <f t="shared" si="19"/>
        <v>0</v>
      </c>
      <c r="AG35" s="141" t="b">
        <f t="shared" si="20"/>
        <v>0</v>
      </c>
      <c r="AH35" s="141" t="b">
        <f t="shared" si="21"/>
        <v>0</v>
      </c>
      <c r="AI35" s="141" t="b">
        <f t="shared" si="22"/>
        <v>0</v>
      </c>
      <c r="AJ35" s="146" t="str">
        <f t="shared" si="12"/>
        <v/>
      </c>
      <c r="AK35" s="143" t="str">
        <f t="shared" si="23"/>
        <v/>
      </c>
      <c r="AL35" s="216" t="str">
        <f t="shared" si="24"/>
        <v/>
      </c>
      <c r="AM35" s="144" t="str">
        <f t="shared" si="25"/>
        <v/>
      </c>
      <c r="AN35" s="145">
        <f t="shared" si="26"/>
        <v>0</v>
      </c>
      <c r="AO35" s="135" t="str">
        <f t="shared" si="27"/>
        <v/>
      </c>
      <c r="AP35" s="136" t="str">
        <f t="shared" si="28"/>
        <v/>
      </c>
      <c r="AQ35" s="126"/>
      <c r="AR35" s="144" t="str">
        <f t="shared" si="29"/>
        <v/>
      </c>
      <c r="AS35" s="219" t="str">
        <f t="shared" si="30"/>
        <v/>
      </c>
      <c r="AT35" s="219" t="str">
        <f t="shared" si="31"/>
        <v/>
      </c>
      <c r="AU35" s="219" t="str">
        <f t="shared" si="32"/>
        <v/>
      </c>
      <c r="AV35" s="218"/>
      <c r="AW35" s="219" t="str">
        <f t="shared" si="34"/>
        <v/>
      </c>
      <c r="AX35" s="219">
        <f t="shared" si="35"/>
        <v>0</v>
      </c>
      <c r="AY35" s="218"/>
      <c r="AZ35" s="59" t="str">
        <f t="shared" si="33"/>
        <v/>
      </c>
      <c r="BA35" s="60">
        <f t="shared" si="13"/>
        <v>0</v>
      </c>
    </row>
    <row r="36" spans="1:53" ht="15" customHeight="1" x14ac:dyDescent="0.25">
      <c r="A36">
        <v>19</v>
      </c>
      <c r="B36" s="221">
        <f>'M5'!B36</f>
        <v>0</v>
      </c>
      <c r="C36" s="234">
        <f>'M5'!C36</f>
        <v>0</v>
      </c>
      <c r="D36" s="234" t="str">
        <f>IF('M5'!D36="","",IF('M5'!D36&gt;0,'M5'!D36))</f>
        <v/>
      </c>
      <c r="E36" s="126"/>
      <c r="F36" s="126"/>
      <c r="G36" s="140"/>
      <c r="H36" s="148"/>
      <c r="I36" s="147"/>
      <c r="J36" s="147"/>
      <c r="K36" s="147"/>
      <c r="L36" s="147"/>
      <c r="M36" s="149"/>
      <c r="N36" s="287">
        <f t="shared" si="14"/>
        <v>0</v>
      </c>
      <c r="O36" s="288" t="str">
        <f t="shared" si="15"/>
        <v/>
      </c>
      <c r="P36" s="288" t="str">
        <f t="shared" si="0"/>
        <v/>
      </c>
      <c r="Q36" s="288" t="str">
        <f t="shared" si="0"/>
        <v/>
      </c>
      <c r="R36" s="288">
        <f t="shared" si="16"/>
        <v>0</v>
      </c>
      <c r="S36" s="94" t="str">
        <f t="shared" si="1"/>
        <v/>
      </c>
      <c r="T36" s="94" t="str">
        <f t="shared" si="2"/>
        <v/>
      </c>
      <c r="U36" s="94" t="str">
        <f t="shared" si="3"/>
        <v/>
      </c>
      <c r="V36" s="94" t="str">
        <f t="shared" si="17"/>
        <v/>
      </c>
      <c r="W36" s="94" t="str">
        <f t="shared" si="4"/>
        <v/>
      </c>
      <c r="X36" s="94" t="str">
        <f t="shared" si="5"/>
        <v/>
      </c>
      <c r="Y36" s="94">
        <f t="shared" si="6"/>
        <v>0</v>
      </c>
      <c r="Z36" s="141" t="b">
        <f t="shared" si="7"/>
        <v>0</v>
      </c>
      <c r="AA36" s="141" t="b">
        <f t="shared" si="8"/>
        <v>0</v>
      </c>
      <c r="AB36" s="141" t="b">
        <f t="shared" si="9"/>
        <v>0</v>
      </c>
      <c r="AC36" s="141" t="b">
        <f t="shared" si="10"/>
        <v>0</v>
      </c>
      <c r="AD36" s="141" t="b">
        <f t="shared" si="11"/>
        <v>0</v>
      </c>
      <c r="AE36" s="141" t="b">
        <f t="shared" si="18"/>
        <v>0</v>
      </c>
      <c r="AF36" s="141" t="b">
        <f t="shared" si="19"/>
        <v>0</v>
      </c>
      <c r="AG36" s="141" t="b">
        <f t="shared" si="20"/>
        <v>0</v>
      </c>
      <c r="AH36" s="141" t="b">
        <f t="shared" si="21"/>
        <v>0</v>
      </c>
      <c r="AI36" s="141" t="b">
        <f t="shared" si="22"/>
        <v>0</v>
      </c>
      <c r="AJ36" s="146" t="str">
        <f t="shared" si="12"/>
        <v/>
      </c>
      <c r="AK36" s="143" t="str">
        <f t="shared" si="23"/>
        <v/>
      </c>
      <c r="AL36" s="216" t="str">
        <f t="shared" si="24"/>
        <v/>
      </c>
      <c r="AM36" s="144" t="str">
        <f t="shared" si="25"/>
        <v/>
      </c>
      <c r="AN36" s="145">
        <f t="shared" si="26"/>
        <v>0</v>
      </c>
      <c r="AO36" s="135" t="str">
        <f t="shared" si="27"/>
        <v/>
      </c>
      <c r="AP36" s="136" t="str">
        <f t="shared" si="28"/>
        <v/>
      </c>
      <c r="AQ36" s="126"/>
      <c r="AR36" s="144" t="str">
        <f t="shared" si="29"/>
        <v/>
      </c>
      <c r="AS36" s="219" t="str">
        <f t="shared" si="30"/>
        <v/>
      </c>
      <c r="AT36" s="219" t="str">
        <f t="shared" si="31"/>
        <v/>
      </c>
      <c r="AU36" s="219" t="str">
        <f t="shared" si="32"/>
        <v/>
      </c>
      <c r="AV36" s="218"/>
      <c r="AW36" s="219" t="str">
        <f t="shared" si="34"/>
        <v/>
      </c>
      <c r="AX36" s="219">
        <f t="shared" si="35"/>
        <v>0</v>
      </c>
      <c r="AY36" s="218"/>
      <c r="AZ36" s="59" t="str">
        <f t="shared" si="33"/>
        <v/>
      </c>
      <c r="BA36" s="60">
        <f t="shared" si="13"/>
        <v>0</v>
      </c>
    </row>
    <row r="37" spans="1:53" ht="15" customHeight="1" x14ac:dyDescent="0.25">
      <c r="A37">
        <v>20</v>
      </c>
      <c r="B37" s="221">
        <f>'M5'!B37</f>
        <v>0</v>
      </c>
      <c r="C37" s="234">
        <f>'M5'!C37</f>
        <v>0</v>
      </c>
      <c r="D37" s="234" t="str">
        <f>IF('M5'!D37="","",IF('M5'!D37&gt;0,'M5'!D37))</f>
        <v/>
      </c>
      <c r="E37" s="126"/>
      <c r="F37" s="126"/>
      <c r="G37" s="140"/>
      <c r="H37" s="148"/>
      <c r="I37" s="147"/>
      <c r="J37" s="147"/>
      <c r="K37" s="147"/>
      <c r="L37" s="147"/>
      <c r="M37" s="149"/>
      <c r="N37" s="287">
        <f t="shared" si="14"/>
        <v>0</v>
      </c>
      <c r="O37" s="288" t="str">
        <f t="shared" si="15"/>
        <v/>
      </c>
      <c r="P37" s="288" t="str">
        <f t="shared" si="0"/>
        <v/>
      </c>
      <c r="Q37" s="288" t="str">
        <f t="shared" si="0"/>
        <v/>
      </c>
      <c r="R37" s="288">
        <f t="shared" si="16"/>
        <v>0</v>
      </c>
      <c r="S37" s="94" t="str">
        <f t="shared" si="1"/>
        <v/>
      </c>
      <c r="T37" s="94" t="str">
        <f t="shared" si="2"/>
        <v/>
      </c>
      <c r="U37" s="94" t="str">
        <f t="shared" si="3"/>
        <v/>
      </c>
      <c r="V37" s="94" t="str">
        <f t="shared" si="17"/>
        <v/>
      </c>
      <c r="W37" s="94" t="str">
        <f t="shared" si="4"/>
        <v/>
      </c>
      <c r="X37" s="94" t="str">
        <f t="shared" si="5"/>
        <v/>
      </c>
      <c r="Y37" s="94">
        <f t="shared" si="6"/>
        <v>0</v>
      </c>
      <c r="Z37" s="141" t="b">
        <f t="shared" si="7"/>
        <v>0</v>
      </c>
      <c r="AA37" s="141" t="b">
        <f t="shared" si="8"/>
        <v>0</v>
      </c>
      <c r="AB37" s="141" t="b">
        <f t="shared" si="9"/>
        <v>0</v>
      </c>
      <c r="AC37" s="141" t="b">
        <f t="shared" si="10"/>
        <v>0</v>
      </c>
      <c r="AD37" s="141" t="b">
        <f t="shared" si="11"/>
        <v>0</v>
      </c>
      <c r="AE37" s="141" t="b">
        <f t="shared" si="18"/>
        <v>0</v>
      </c>
      <c r="AF37" s="141" t="b">
        <f t="shared" si="19"/>
        <v>0</v>
      </c>
      <c r="AG37" s="141" t="b">
        <f t="shared" si="20"/>
        <v>0</v>
      </c>
      <c r="AH37" s="141" t="b">
        <f t="shared" si="21"/>
        <v>0</v>
      </c>
      <c r="AI37" s="141" t="b">
        <f t="shared" si="22"/>
        <v>0</v>
      </c>
      <c r="AJ37" s="146" t="str">
        <f t="shared" si="12"/>
        <v/>
      </c>
      <c r="AK37" s="143" t="str">
        <f t="shared" si="23"/>
        <v/>
      </c>
      <c r="AL37" s="216" t="str">
        <f t="shared" si="24"/>
        <v/>
      </c>
      <c r="AM37" s="144" t="str">
        <f t="shared" si="25"/>
        <v/>
      </c>
      <c r="AN37" s="145">
        <f t="shared" si="26"/>
        <v>0</v>
      </c>
      <c r="AO37" s="135" t="str">
        <f t="shared" si="27"/>
        <v/>
      </c>
      <c r="AP37" s="136" t="str">
        <f t="shared" si="28"/>
        <v/>
      </c>
      <c r="AQ37" s="126"/>
      <c r="AR37" s="144" t="str">
        <f t="shared" si="29"/>
        <v/>
      </c>
      <c r="AS37" s="219" t="str">
        <f t="shared" si="30"/>
        <v/>
      </c>
      <c r="AT37" s="219" t="str">
        <f t="shared" si="31"/>
        <v/>
      </c>
      <c r="AU37" s="219" t="str">
        <f t="shared" si="32"/>
        <v/>
      </c>
      <c r="AV37" s="218"/>
      <c r="AW37" s="219" t="str">
        <f t="shared" si="34"/>
        <v/>
      </c>
      <c r="AX37" s="219">
        <f t="shared" si="35"/>
        <v>0</v>
      </c>
      <c r="AY37" s="218"/>
      <c r="AZ37" s="59" t="str">
        <f t="shared" si="33"/>
        <v/>
      </c>
      <c r="BA37" s="60">
        <f t="shared" si="13"/>
        <v>0</v>
      </c>
    </row>
    <row r="38" spans="1:53" ht="15" customHeight="1" x14ac:dyDescent="0.25">
      <c r="A38">
        <v>21</v>
      </c>
      <c r="B38" s="17">
        <f>'M5'!B38</f>
        <v>0</v>
      </c>
      <c r="C38" s="272">
        <f>'M5'!C38</f>
        <v>0</v>
      </c>
      <c r="D38" s="234" t="str">
        <f>IF('M5'!D38="","",IF('M5'!D38&gt;0,'M5'!D38))</f>
        <v/>
      </c>
      <c r="E38" s="126"/>
      <c r="F38" s="126"/>
      <c r="G38" s="140"/>
      <c r="H38" s="148"/>
      <c r="I38" s="147"/>
      <c r="J38" s="147"/>
      <c r="K38" s="147"/>
      <c r="L38" s="147"/>
      <c r="M38" s="149"/>
      <c r="N38" s="287">
        <f t="shared" si="14"/>
        <v>0</v>
      </c>
      <c r="O38" s="288" t="str">
        <f t="shared" si="15"/>
        <v/>
      </c>
      <c r="P38" s="288" t="str">
        <f t="shared" si="0"/>
        <v/>
      </c>
      <c r="Q38" s="288" t="str">
        <f t="shared" si="0"/>
        <v/>
      </c>
      <c r="R38" s="288">
        <f t="shared" si="16"/>
        <v>0</v>
      </c>
      <c r="S38" s="94" t="str">
        <f t="shared" si="1"/>
        <v/>
      </c>
      <c r="T38" s="94" t="str">
        <f t="shared" si="2"/>
        <v/>
      </c>
      <c r="U38" s="94" t="str">
        <f t="shared" si="3"/>
        <v/>
      </c>
      <c r="V38" s="94" t="str">
        <f t="shared" si="17"/>
        <v/>
      </c>
      <c r="W38" s="94" t="str">
        <f t="shared" si="4"/>
        <v/>
      </c>
      <c r="X38" s="94" t="str">
        <f t="shared" si="5"/>
        <v/>
      </c>
      <c r="Y38" s="94">
        <f t="shared" si="6"/>
        <v>0</v>
      </c>
      <c r="Z38" s="141" t="b">
        <f t="shared" si="7"/>
        <v>0</v>
      </c>
      <c r="AA38" s="141" t="b">
        <f t="shared" si="8"/>
        <v>0</v>
      </c>
      <c r="AB38" s="141" t="b">
        <f t="shared" si="9"/>
        <v>0</v>
      </c>
      <c r="AC38" s="141" t="b">
        <f t="shared" si="10"/>
        <v>0</v>
      </c>
      <c r="AD38" s="141" t="b">
        <f t="shared" si="11"/>
        <v>0</v>
      </c>
      <c r="AE38" s="141" t="b">
        <f t="shared" si="18"/>
        <v>0</v>
      </c>
      <c r="AF38" s="141" t="b">
        <f t="shared" si="19"/>
        <v>0</v>
      </c>
      <c r="AG38" s="141" t="b">
        <f t="shared" si="20"/>
        <v>0</v>
      </c>
      <c r="AH38" s="141" t="b">
        <f t="shared" si="21"/>
        <v>0</v>
      </c>
      <c r="AI38" s="141" t="b">
        <f t="shared" si="22"/>
        <v>0</v>
      </c>
      <c r="AJ38" s="146" t="str">
        <f t="shared" si="12"/>
        <v/>
      </c>
      <c r="AK38" s="143" t="str">
        <f t="shared" si="23"/>
        <v/>
      </c>
      <c r="AL38" s="216" t="str">
        <f t="shared" si="24"/>
        <v/>
      </c>
      <c r="AM38" s="144" t="str">
        <f t="shared" si="25"/>
        <v/>
      </c>
      <c r="AN38" s="145">
        <f t="shared" si="26"/>
        <v>0</v>
      </c>
      <c r="AO38" s="135" t="str">
        <f t="shared" si="27"/>
        <v/>
      </c>
      <c r="AP38" s="136" t="str">
        <f t="shared" si="28"/>
        <v/>
      </c>
      <c r="AQ38" s="126"/>
      <c r="AR38" s="144" t="str">
        <f t="shared" si="29"/>
        <v/>
      </c>
      <c r="AS38" s="219" t="str">
        <f t="shared" si="30"/>
        <v/>
      </c>
      <c r="AT38" s="219" t="str">
        <f t="shared" si="31"/>
        <v/>
      </c>
      <c r="AU38" s="219" t="str">
        <f t="shared" si="32"/>
        <v/>
      </c>
      <c r="AV38" s="218"/>
      <c r="AW38" s="219" t="str">
        <f t="shared" si="34"/>
        <v/>
      </c>
      <c r="AX38" s="219">
        <f t="shared" si="35"/>
        <v>0</v>
      </c>
      <c r="AY38" s="218"/>
      <c r="AZ38" s="59" t="str">
        <f t="shared" si="33"/>
        <v/>
      </c>
      <c r="BA38" s="60">
        <f t="shared" si="13"/>
        <v>0</v>
      </c>
    </row>
    <row r="39" spans="1:53" ht="15" customHeight="1" x14ac:dyDescent="0.25">
      <c r="A39">
        <v>22</v>
      </c>
      <c r="B39" s="17">
        <f>'M5'!B39</f>
        <v>0</v>
      </c>
      <c r="C39" s="272">
        <f>'M5'!C39</f>
        <v>0</v>
      </c>
      <c r="D39" s="234" t="str">
        <f>IF('M5'!D39="","",IF('M5'!D39&gt;0,'M5'!D39))</f>
        <v/>
      </c>
      <c r="E39" s="126"/>
      <c r="F39" s="126"/>
      <c r="G39" s="140"/>
      <c r="H39" s="148"/>
      <c r="I39" s="147"/>
      <c r="J39" s="147"/>
      <c r="K39" s="147"/>
      <c r="L39" s="147"/>
      <c r="M39" s="149"/>
      <c r="N39" s="287">
        <f t="shared" si="14"/>
        <v>0</v>
      </c>
      <c r="O39" s="288" t="str">
        <f t="shared" si="15"/>
        <v/>
      </c>
      <c r="P39" s="288" t="str">
        <f t="shared" si="0"/>
        <v/>
      </c>
      <c r="Q39" s="288" t="str">
        <f t="shared" si="0"/>
        <v/>
      </c>
      <c r="R39" s="288">
        <f t="shared" si="16"/>
        <v>0</v>
      </c>
      <c r="S39" s="94" t="str">
        <f t="shared" si="1"/>
        <v/>
      </c>
      <c r="T39" s="94" t="str">
        <f t="shared" si="2"/>
        <v/>
      </c>
      <c r="U39" s="94" t="str">
        <f t="shared" si="3"/>
        <v/>
      </c>
      <c r="V39" s="94" t="str">
        <f t="shared" si="17"/>
        <v/>
      </c>
      <c r="W39" s="94" t="str">
        <f t="shared" si="4"/>
        <v/>
      </c>
      <c r="X39" s="94" t="str">
        <f t="shared" si="5"/>
        <v/>
      </c>
      <c r="Y39" s="94">
        <f t="shared" si="6"/>
        <v>0</v>
      </c>
      <c r="Z39" s="141" t="b">
        <f t="shared" si="7"/>
        <v>0</v>
      </c>
      <c r="AA39" s="141" t="b">
        <f t="shared" si="8"/>
        <v>0</v>
      </c>
      <c r="AB39" s="141" t="b">
        <f t="shared" si="9"/>
        <v>0</v>
      </c>
      <c r="AC39" s="141" t="b">
        <f t="shared" si="10"/>
        <v>0</v>
      </c>
      <c r="AD39" s="141" t="b">
        <f t="shared" si="11"/>
        <v>0</v>
      </c>
      <c r="AE39" s="141" t="b">
        <f t="shared" si="18"/>
        <v>0</v>
      </c>
      <c r="AF39" s="141" t="b">
        <f t="shared" si="19"/>
        <v>0</v>
      </c>
      <c r="AG39" s="141" t="b">
        <f t="shared" si="20"/>
        <v>0</v>
      </c>
      <c r="AH39" s="141" t="b">
        <f t="shared" si="21"/>
        <v>0</v>
      </c>
      <c r="AI39" s="141" t="b">
        <f t="shared" si="22"/>
        <v>0</v>
      </c>
      <c r="AJ39" s="146" t="str">
        <f t="shared" si="12"/>
        <v/>
      </c>
      <c r="AK39" s="143" t="str">
        <f t="shared" si="23"/>
        <v/>
      </c>
      <c r="AL39" s="216" t="str">
        <f t="shared" si="24"/>
        <v/>
      </c>
      <c r="AM39" s="144" t="str">
        <f t="shared" si="25"/>
        <v/>
      </c>
      <c r="AN39" s="145">
        <f t="shared" si="26"/>
        <v>0</v>
      </c>
      <c r="AO39" s="135" t="str">
        <f t="shared" si="27"/>
        <v/>
      </c>
      <c r="AP39" s="136" t="str">
        <f t="shared" si="28"/>
        <v/>
      </c>
      <c r="AQ39" s="126"/>
      <c r="AR39" s="144" t="str">
        <f t="shared" si="29"/>
        <v/>
      </c>
      <c r="AS39" s="219" t="str">
        <f t="shared" si="30"/>
        <v/>
      </c>
      <c r="AT39" s="219" t="str">
        <f t="shared" si="31"/>
        <v/>
      </c>
      <c r="AU39" s="219" t="str">
        <f t="shared" si="32"/>
        <v/>
      </c>
      <c r="AV39" s="218"/>
      <c r="AW39" s="219" t="str">
        <f t="shared" si="34"/>
        <v/>
      </c>
      <c r="AX39" s="219">
        <f t="shared" si="35"/>
        <v>0</v>
      </c>
      <c r="AY39" s="218"/>
      <c r="AZ39" s="59" t="str">
        <f t="shared" si="33"/>
        <v/>
      </c>
      <c r="BA39" s="60">
        <f t="shared" si="13"/>
        <v>0</v>
      </c>
    </row>
    <row r="40" spans="1:53" ht="15" customHeight="1" x14ac:dyDescent="0.25">
      <c r="A40">
        <v>23</v>
      </c>
      <c r="B40" s="17">
        <f>'M5'!B40</f>
        <v>0</v>
      </c>
      <c r="C40" s="272">
        <f>'M5'!C40</f>
        <v>0</v>
      </c>
      <c r="D40" s="234" t="str">
        <f>IF('M5'!D40="","",IF('M5'!D40&gt;0,'M5'!D40))</f>
        <v/>
      </c>
      <c r="E40" s="126"/>
      <c r="F40" s="126"/>
      <c r="G40" s="140"/>
      <c r="H40" s="148"/>
      <c r="I40" s="147"/>
      <c r="J40" s="147"/>
      <c r="K40" s="147"/>
      <c r="L40" s="147"/>
      <c r="M40" s="149"/>
      <c r="N40" s="287">
        <f t="shared" si="14"/>
        <v>0</v>
      </c>
      <c r="O40" s="288" t="str">
        <f t="shared" si="15"/>
        <v/>
      </c>
      <c r="P40" s="288" t="str">
        <f t="shared" si="0"/>
        <v/>
      </c>
      <c r="Q40" s="288" t="str">
        <f t="shared" si="0"/>
        <v/>
      </c>
      <c r="R40" s="288">
        <f t="shared" si="16"/>
        <v>0</v>
      </c>
      <c r="S40" s="94" t="str">
        <f t="shared" si="1"/>
        <v/>
      </c>
      <c r="T40" s="94" t="str">
        <f t="shared" si="2"/>
        <v/>
      </c>
      <c r="U40" s="94" t="str">
        <f t="shared" si="3"/>
        <v/>
      </c>
      <c r="V40" s="94" t="str">
        <f t="shared" si="17"/>
        <v/>
      </c>
      <c r="W40" s="94" t="str">
        <f t="shared" si="4"/>
        <v/>
      </c>
      <c r="X40" s="94" t="str">
        <f t="shared" si="5"/>
        <v/>
      </c>
      <c r="Y40" s="94">
        <f t="shared" si="6"/>
        <v>0</v>
      </c>
      <c r="Z40" s="141" t="b">
        <f t="shared" si="7"/>
        <v>0</v>
      </c>
      <c r="AA40" s="141" t="b">
        <f t="shared" si="8"/>
        <v>0</v>
      </c>
      <c r="AB40" s="141" t="b">
        <f t="shared" si="9"/>
        <v>0</v>
      </c>
      <c r="AC40" s="141" t="b">
        <f t="shared" si="10"/>
        <v>0</v>
      </c>
      <c r="AD40" s="141" t="b">
        <f t="shared" si="11"/>
        <v>0</v>
      </c>
      <c r="AE40" s="141" t="b">
        <f t="shared" si="18"/>
        <v>0</v>
      </c>
      <c r="AF40" s="141" t="b">
        <f t="shared" si="19"/>
        <v>0</v>
      </c>
      <c r="AG40" s="141" t="b">
        <f t="shared" si="20"/>
        <v>0</v>
      </c>
      <c r="AH40" s="141" t="b">
        <f t="shared" si="21"/>
        <v>0</v>
      </c>
      <c r="AI40" s="141" t="b">
        <f t="shared" si="22"/>
        <v>0</v>
      </c>
      <c r="AJ40" s="146" t="str">
        <f t="shared" si="12"/>
        <v/>
      </c>
      <c r="AK40" s="143" t="str">
        <f t="shared" si="23"/>
        <v/>
      </c>
      <c r="AL40" s="216" t="str">
        <f t="shared" si="24"/>
        <v/>
      </c>
      <c r="AM40" s="144" t="str">
        <f t="shared" si="25"/>
        <v/>
      </c>
      <c r="AN40" s="145">
        <f t="shared" si="26"/>
        <v>0</v>
      </c>
      <c r="AO40" s="135" t="str">
        <f t="shared" si="27"/>
        <v/>
      </c>
      <c r="AP40" s="136" t="str">
        <f t="shared" si="28"/>
        <v/>
      </c>
      <c r="AQ40" s="126"/>
      <c r="AR40" s="144" t="str">
        <f t="shared" si="29"/>
        <v/>
      </c>
      <c r="AS40" s="219" t="str">
        <f t="shared" si="30"/>
        <v/>
      </c>
      <c r="AT40" s="219" t="str">
        <f t="shared" si="31"/>
        <v/>
      </c>
      <c r="AU40" s="219" t="str">
        <f t="shared" si="32"/>
        <v/>
      </c>
      <c r="AV40" s="218"/>
      <c r="AW40" s="219" t="str">
        <f t="shared" si="34"/>
        <v/>
      </c>
      <c r="AX40" s="219">
        <f t="shared" si="35"/>
        <v>0</v>
      </c>
      <c r="AY40" s="218"/>
      <c r="AZ40" s="59" t="str">
        <f t="shared" si="33"/>
        <v/>
      </c>
      <c r="BA40" s="60">
        <f t="shared" si="13"/>
        <v>0</v>
      </c>
    </row>
    <row r="41" spans="1:53" ht="15" customHeight="1" x14ac:dyDescent="0.25">
      <c r="A41">
        <v>24</v>
      </c>
      <c r="B41" s="17">
        <f>'M5'!B41</f>
        <v>0</v>
      </c>
      <c r="C41" s="272">
        <f>'M5'!C41</f>
        <v>0</v>
      </c>
      <c r="D41" s="234" t="str">
        <f>IF('M5'!D41="","",IF('M5'!D41&gt;0,'M5'!D41))</f>
        <v/>
      </c>
      <c r="E41" s="126"/>
      <c r="F41" s="126"/>
      <c r="G41" s="140"/>
      <c r="H41" s="148"/>
      <c r="I41" s="147"/>
      <c r="J41" s="147"/>
      <c r="K41" s="147"/>
      <c r="L41" s="147"/>
      <c r="M41" s="149"/>
      <c r="N41" s="287">
        <f t="shared" si="14"/>
        <v>0</v>
      </c>
      <c r="O41" s="288" t="str">
        <f t="shared" si="15"/>
        <v/>
      </c>
      <c r="P41" s="288" t="str">
        <f t="shared" si="0"/>
        <v/>
      </c>
      <c r="Q41" s="288" t="str">
        <f t="shared" si="0"/>
        <v/>
      </c>
      <c r="R41" s="288">
        <f t="shared" si="16"/>
        <v>0</v>
      </c>
      <c r="S41" s="94" t="str">
        <f t="shared" si="1"/>
        <v/>
      </c>
      <c r="T41" s="94" t="str">
        <f t="shared" si="2"/>
        <v/>
      </c>
      <c r="U41" s="94" t="str">
        <f t="shared" si="3"/>
        <v/>
      </c>
      <c r="V41" s="94" t="str">
        <f t="shared" si="17"/>
        <v/>
      </c>
      <c r="W41" s="94" t="str">
        <f t="shared" si="4"/>
        <v/>
      </c>
      <c r="X41" s="94" t="str">
        <f t="shared" si="5"/>
        <v/>
      </c>
      <c r="Y41" s="94">
        <f t="shared" si="6"/>
        <v>0</v>
      </c>
      <c r="Z41" s="141" t="b">
        <f t="shared" si="7"/>
        <v>0</v>
      </c>
      <c r="AA41" s="141" t="b">
        <f t="shared" si="8"/>
        <v>0</v>
      </c>
      <c r="AB41" s="141" t="b">
        <f t="shared" si="9"/>
        <v>0</v>
      </c>
      <c r="AC41" s="141" t="b">
        <f t="shared" si="10"/>
        <v>0</v>
      </c>
      <c r="AD41" s="141" t="b">
        <f t="shared" si="11"/>
        <v>0</v>
      </c>
      <c r="AE41" s="141" t="b">
        <f t="shared" si="18"/>
        <v>0</v>
      </c>
      <c r="AF41" s="141" t="b">
        <f t="shared" si="19"/>
        <v>0</v>
      </c>
      <c r="AG41" s="141" t="b">
        <f t="shared" si="20"/>
        <v>0</v>
      </c>
      <c r="AH41" s="141" t="b">
        <f t="shared" si="21"/>
        <v>0</v>
      </c>
      <c r="AI41" s="141" t="b">
        <f t="shared" si="22"/>
        <v>0</v>
      </c>
      <c r="AJ41" s="146" t="str">
        <f t="shared" si="12"/>
        <v/>
      </c>
      <c r="AK41" s="143" t="str">
        <f t="shared" si="23"/>
        <v/>
      </c>
      <c r="AL41" s="216" t="str">
        <f t="shared" si="24"/>
        <v/>
      </c>
      <c r="AM41" s="144" t="str">
        <f t="shared" si="25"/>
        <v/>
      </c>
      <c r="AN41" s="145">
        <f t="shared" si="26"/>
        <v>0</v>
      </c>
      <c r="AO41" s="135" t="str">
        <f t="shared" si="27"/>
        <v/>
      </c>
      <c r="AP41" s="136" t="str">
        <f t="shared" si="28"/>
        <v/>
      </c>
      <c r="AQ41" s="126"/>
      <c r="AR41" s="144" t="str">
        <f t="shared" si="29"/>
        <v/>
      </c>
      <c r="AS41" s="219" t="str">
        <f t="shared" si="30"/>
        <v/>
      </c>
      <c r="AT41" s="219" t="str">
        <f t="shared" si="31"/>
        <v/>
      </c>
      <c r="AU41" s="219" t="str">
        <f t="shared" si="32"/>
        <v/>
      </c>
      <c r="AV41" s="218"/>
      <c r="AW41" s="219" t="str">
        <f t="shared" si="34"/>
        <v/>
      </c>
      <c r="AX41" s="219">
        <f t="shared" si="35"/>
        <v>0</v>
      </c>
      <c r="AY41" s="218"/>
      <c r="AZ41" s="59" t="str">
        <f t="shared" si="33"/>
        <v/>
      </c>
      <c r="BA41" s="60">
        <f t="shared" si="13"/>
        <v>0</v>
      </c>
    </row>
    <row r="42" spans="1:53" ht="15" customHeight="1" x14ac:dyDescent="0.25">
      <c r="A42">
        <v>25</v>
      </c>
      <c r="B42" s="17">
        <f>'M5'!B42</f>
        <v>0</v>
      </c>
      <c r="C42" s="272">
        <f>'M5'!C42</f>
        <v>0</v>
      </c>
      <c r="D42" s="234" t="str">
        <f>IF('M5'!D42="","",IF('M5'!D42&gt;0,'M5'!D42))</f>
        <v/>
      </c>
      <c r="E42" s="126"/>
      <c r="F42" s="126"/>
      <c r="G42" s="140"/>
      <c r="H42" s="148"/>
      <c r="I42" s="147"/>
      <c r="J42" s="147"/>
      <c r="K42" s="147"/>
      <c r="L42" s="147"/>
      <c r="M42" s="149"/>
      <c r="N42" s="287">
        <f t="shared" si="14"/>
        <v>0</v>
      </c>
      <c r="O42" s="288" t="str">
        <f t="shared" si="15"/>
        <v/>
      </c>
      <c r="P42" s="288" t="str">
        <f t="shared" si="0"/>
        <v/>
      </c>
      <c r="Q42" s="288" t="str">
        <f t="shared" si="0"/>
        <v/>
      </c>
      <c r="R42" s="288">
        <f t="shared" si="16"/>
        <v>0</v>
      </c>
      <c r="S42" s="94" t="str">
        <f t="shared" si="1"/>
        <v/>
      </c>
      <c r="T42" s="94" t="str">
        <f t="shared" si="2"/>
        <v/>
      </c>
      <c r="U42" s="94" t="str">
        <f t="shared" si="3"/>
        <v/>
      </c>
      <c r="V42" s="94" t="str">
        <f t="shared" si="17"/>
        <v/>
      </c>
      <c r="W42" s="94" t="str">
        <f t="shared" si="4"/>
        <v/>
      </c>
      <c r="X42" s="94" t="str">
        <f t="shared" si="5"/>
        <v/>
      </c>
      <c r="Y42" s="94">
        <f t="shared" si="6"/>
        <v>0</v>
      </c>
      <c r="Z42" s="141" t="b">
        <f t="shared" si="7"/>
        <v>0</v>
      </c>
      <c r="AA42" s="141" t="b">
        <f t="shared" si="8"/>
        <v>0</v>
      </c>
      <c r="AB42" s="141" t="b">
        <f t="shared" si="9"/>
        <v>0</v>
      </c>
      <c r="AC42" s="141" t="b">
        <f t="shared" si="10"/>
        <v>0</v>
      </c>
      <c r="AD42" s="141" t="b">
        <f t="shared" si="11"/>
        <v>0</v>
      </c>
      <c r="AE42" s="141" t="b">
        <f t="shared" si="18"/>
        <v>0</v>
      </c>
      <c r="AF42" s="141" t="b">
        <f t="shared" si="19"/>
        <v>0</v>
      </c>
      <c r="AG42" s="141" t="b">
        <f t="shared" si="20"/>
        <v>0</v>
      </c>
      <c r="AH42" s="141" t="b">
        <f t="shared" si="21"/>
        <v>0</v>
      </c>
      <c r="AI42" s="141" t="b">
        <f t="shared" si="22"/>
        <v>0</v>
      </c>
      <c r="AJ42" s="146" t="str">
        <f t="shared" si="12"/>
        <v/>
      </c>
      <c r="AK42" s="143" t="str">
        <f t="shared" si="23"/>
        <v/>
      </c>
      <c r="AL42" s="216" t="str">
        <f t="shared" si="24"/>
        <v/>
      </c>
      <c r="AM42" s="144" t="str">
        <f t="shared" si="25"/>
        <v/>
      </c>
      <c r="AN42" s="145">
        <f t="shared" si="26"/>
        <v>0</v>
      </c>
      <c r="AO42" s="135" t="str">
        <f t="shared" si="27"/>
        <v/>
      </c>
      <c r="AP42" s="136" t="str">
        <f t="shared" si="28"/>
        <v/>
      </c>
      <c r="AQ42" s="126"/>
      <c r="AR42" s="144" t="str">
        <f t="shared" si="29"/>
        <v/>
      </c>
      <c r="AS42" s="219" t="str">
        <f t="shared" si="30"/>
        <v/>
      </c>
      <c r="AT42" s="219" t="str">
        <f t="shared" si="31"/>
        <v/>
      </c>
      <c r="AU42" s="219" t="str">
        <f t="shared" si="32"/>
        <v/>
      </c>
      <c r="AV42" s="218"/>
      <c r="AW42" s="219" t="str">
        <f t="shared" si="34"/>
        <v/>
      </c>
      <c r="AX42" s="219">
        <f t="shared" si="35"/>
        <v>0</v>
      </c>
      <c r="AY42" s="218"/>
      <c r="AZ42" s="59" t="str">
        <f t="shared" si="33"/>
        <v/>
      </c>
      <c r="BA42" s="60">
        <f t="shared" si="13"/>
        <v>0</v>
      </c>
    </row>
    <row r="43" spans="1:53" ht="15" customHeight="1" x14ac:dyDescent="0.25">
      <c r="A43">
        <v>26</v>
      </c>
      <c r="B43" s="17">
        <f>'M5'!B43</f>
        <v>0</v>
      </c>
      <c r="C43" s="272">
        <f>'M5'!C43</f>
        <v>0</v>
      </c>
      <c r="D43" s="234" t="str">
        <f>IF('M5'!D43="","",IF('M5'!D43&gt;0,'M5'!D43))</f>
        <v/>
      </c>
      <c r="E43" s="126"/>
      <c r="F43" s="126"/>
      <c r="G43" s="140"/>
      <c r="H43" s="148"/>
      <c r="I43" s="147"/>
      <c r="J43" s="147"/>
      <c r="K43" s="147"/>
      <c r="L43" s="147"/>
      <c r="M43" s="149"/>
      <c r="N43" s="287">
        <f t="shared" si="14"/>
        <v>0</v>
      </c>
      <c r="O43" s="288" t="str">
        <f t="shared" si="15"/>
        <v/>
      </c>
      <c r="P43" s="288" t="str">
        <f t="shared" si="0"/>
        <v/>
      </c>
      <c r="Q43" s="288" t="str">
        <f t="shared" si="0"/>
        <v/>
      </c>
      <c r="R43" s="288">
        <f t="shared" si="16"/>
        <v>0</v>
      </c>
      <c r="S43" s="94" t="str">
        <f t="shared" si="1"/>
        <v/>
      </c>
      <c r="T43" s="94" t="str">
        <f t="shared" si="2"/>
        <v/>
      </c>
      <c r="U43" s="94" t="str">
        <f t="shared" si="3"/>
        <v/>
      </c>
      <c r="V43" s="94" t="str">
        <f t="shared" si="17"/>
        <v/>
      </c>
      <c r="W43" s="94" t="str">
        <f t="shared" si="4"/>
        <v/>
      </c>
      <c r="X43" s="94" t="str">
        <f t="shared" si="5"/>
        <v/>
      </c>
      <c r="Y43" s="94">
        <f t="shared" si="6"/>
        <v>0</v>
      </c>
      <c r="Z43" s="141" t="b">
        <f t="shared" si="7"/>
        <v>0</v>
      </c>
      <c r="AA43" s="141" t="b">
        <f t="shared" si="8"/>
        <v>0</v>
      </c>
      <c r="AB43" s="141" t="b">
        <f t="shared" si="9"/>
        <v>0</v>
      </c>
      <c r="AC43" s="141" t="b">
        <f t="shared" si="10"/>
        <v>0</v>
      </c>
      <c r="AD43" s="141" t="b">
        <f t="shared" si="11"/>
        <v>0</v>
      </c>
      <c r="AE43" s="141" t="b">
        <f t="shared" si="18"/>
        <v>0</v>
      </c>
      <c r="AF43" s="141" t="b">
        <f t="shared" si="19"/>
        <v>0</v>
      </c>
      <c r="AG43" s="141" t="b">
        <f t="shared" si="20"/>
        <v>0</v>
      </c>
      <c r="AH43" s="141" t="b">
        <f t="shared" si="21"/>
        <v>0</v>
      </c>
      <c r="AI43" s="141" t="b">
        <f t="shared" si="22"/>
        <v>0</v>
      </c>
      <c r="AJ43" s="146" t="str">
        <f t="shared" si="12"/>
        <v/>
      </c>
      <c r="AK43" s="143" t="str">
        <f t="shared" si="23"/>
        <v/>
      </c>
      <c r="AL43" s="216" t="str">
        <f t="shared" si="24"/>
        <v/>
      </c>
      <c r="AM43" s="144" t="str">
        <f t="shared" si="25"/>
        <v/>
      </c>
      <c r="AN43" s="145">
        <f t="shared" si="26"/>
        <v>0</v>
      </c>
      <c r="AO43" s="135" t="str">
        <f t="shared" si="27"/>
        <v/>
      </c>
      <c r="AP43" s="136" t="str">
        <f t="shared" si="28"/>
        <v/>
      </c>
      <c r="AQ43" s="126"/>
      <c r="AR43" s="144" t="str">
        <f t="shared" si="29"/>
        <v/>
      </c>
      <c r="AS43" s="219" t="str">
        <f t="shared" si="30"/>
        <v/>
      </c>
      <c r="AT43" s="219" t="str">
        <f t="shared" si="31"/>
        <v/>
      </c>
      <c r="AU43" s="219" t="str">
        <f t="shared" si="32"/>
        <v/>
      </c>
      <c r="AV43" s="218"/>
      <c r="AW43" s="219" t="str">
        <f t="shared" si="34"/>
        <v/>
      </c>
      <c r="AX43" s="219">
        <f t="shared" si="35"/>
        <v>0</v>
      </c>
      <c r="AY43" s="218"/>
      <c r="AZ43" s="59" t="str">
        <f t="shared" si="33"/>
        <v/>
      </c>
      <c r="BA43" s="60">
        <f t="shared" si="13"/>
        <v>0</v>
      </c>
    </row>
    <row r="44" spans="1:53" ht="15" customHeight="1" x14ac:dyDescent="0.25">
      <c r="A44">
        <v>27</v>
      </c>
      <c r="B44" s="17">
        <f>'M5'!B44</f>
        <v>0</v>
      </c>
      <c r="C44" s="272">
        <f>'M5'!C44</f>
        <v>0</v>
      </c>
      <c r="D44" s="234" t="str">
        <f>IF('M5'!D44="","",IF('M5'!D44&gt;0,'M5'!D44))</f>
        <v/>
      </c>
      <c r="E44" s="126"/>
      <c r="F44" s="126"/>
      <c r="G44" s="140"/>
      <c r="H44" s="148"/>
      <c r="I44" s="147"/>
      <c r="J44" s="147"/>
      <c r="K44" s="147"/>
      <c r="L44" s="147"/>
      <c r="M44" s="149"/>
      <c r="N44" s="287">
        <f t="shared" si="14"/>
        <v>0</v>
      </c>
      <c r="O44" s="288" t="str">
        <f t="shared" si="15"/>
        <v/>
      </c>
      <c r="P44" s="288" t="str">
        <f t="shared" si="0"/>
        <v/>
      </c>
      <c r="Q44" s="288" t="str">
        <f t="shared" si="0"/>
        <v/>
      </c>
      <c r="R44" s="288">
        <f t="shared" si="16"/>
        <v>0</v>
      </c>
      <c r="S44" s="94" t="str">
        <f t="shared" si="1"/>
        <v/>
      </c>
      <c r="T44" s="94" t="str">
        <f t="shared" si="2"/>
        <v/>
      </c>
      <c r="U44" s="94" t="str">
        <f t="shared" si="3"/>
        <v/>
      </c>
      <c r="V44" s="94" t="str">
        <f t="shared" si="17"/>
        <v/>
      </c>
      <c r="W44" s="94" t="str">
        <f t="shared" si="4"/>
        <v/>
      </c>
      <c r="X44" s="94" t="str">
        <f t="shared" si="5"/>
        <v/>
      </c>
      <c r="Y44" s="94">
        <f t="shared" si="6"/>
        <v>0</v>
      </c>
      <c r="Z44" s="141" t="b">
        <f t="shared" si="7"/>
        <v>0</v>
      </c>
      <c r="AA44" s="141" t="b">
        <f t="shared" si="8"/>
        <v>0</v>
      </c>
      <c r="AB44" s="141" t="b">
        <f t="shared" si="9"/>
        <v>0</v>
      </c>
      <c r="AC44" s="141" t="b">
        <f t="shared" si="10"/>
        <v>0</v>
      </c>
      <c r="AD44" s="141" t="b">
        <f t="shared" si="11"/>
        <v>0</v>
      </c>
      <c r="AE44" s="141" t="b">
        <f t="shared" si="18"/>
        <v>0</v>
      </c>
      <c r="AF44" s="141" t="b">
        <f t="shared" si="19"/>
        <v>0</v>
      </c>
      <c r="AG44" s="141" t="b">
        <f t="shared" si="20"/>
        <v>0</v>
      </c>
      <c r="AH44" s="141" t="b">
        <f t="shared" si="21"/>
        <v>0</v>
      </c>
      <c r="AI44" s="141" t="b">
        <f t="shared" si="22"/>
        <v>0</v>
      </c>
      <c r="AJ44" s="146" t="str">
        <f t="shared" si="12"/>
        <v/>
      </c>
      <c r="AK44" s="143" t="str">
        <f t="shared" si="23"/>
        <v/>
      </c>
      <c r="AL44" s="216" t="str">
        <f t="shared" si="24"/>
        <v/>
      </c>
      <c r="AM44" s="144" t="str">
        <f t="shared" si="25"/>
        <v/>
      </c>
      <c r="AN44" s="145">
        <f t="shared" si="26"/>
        <v>0</v>
      </c>
      <c r="AO44" s="135" t="str">
        <f t="shared" si="27"/>
        <v/>
      </c>
      <c r="AP44" s="136" t="str">
        <f t="shared" si="28"/>
        <v/>
      </c>
      <c r="AQ44" s="126"/>
      <c r="AR44" s="144" t="str">
        <f t="shared" si="29"/>
        <v/>
      </c>
      <c r="AS44" s="219" t="str">
        <f t="shared" si="30"/>
        <v/>
      </c>
      <c r="AT44" s="219" t="str">
        <f t="shared" si="31"/>
        <v/>
      </c>
      <c r="AU44" s="219" t="str">
        <f t="shared" si="32"/>
        <v/>
      </c>
      <c r="AV44" s="218"/>
      <c r="AW44" s="219" t="str">
        <f t="shared" si="34"/>
        <v/>
      </c>
      <c r="AX44" s="219">
        <f t="shared" si="35"/>
        <v>0</v>
      </c>
      <c r="AY44" s="218"/>
      <c r="AZ44" s="59" t="str">
        <f t="shared" si="33"/>
        <v/>
      </c>
      <c r="BA44" s="60">
        <f t="shared" si="13"/>
        <v>0</v>
      </c>
    </row>
    <row r="45" spans="1:53" ht="15" customHeight="1" x14ac:dyDescent="0.25">
      <c r="A45">
        <v>28</v>
      </c>
      <c r="B45" s="17">
        <f>'M5'!B45</f>
        <v>0</v>
      </c>
      <c r="C45" s="272">
        <f>'M5'!C45</f>
        <v>0</v>
      </c>
      <c r="D45" s="234" t="str">
        <f>IF('M5'!D45="","",IF('M5'!D45&gt;0,'M5'!D45))</f>
        <v/>
      </c>
      <c r="E45" s="126"/>
      <c r="F45" s="126"/>
      <c r="G45" s="140"/>
      <c r="H45" s="148"/>
      <c r="I45" s="147"/>
      <c r="J45" s="147"/>
      <c r="K45" s="147"/>
      <c r="L45" s="147"/>
      <c r="M45" s="149"/>
      <c r="N45" s="287">
        <f t="shared" si="14"/>
        <v>0</v>
      </c>
      <c r="O45" s="288" t="str">
        <f t="shared" si="15"/>
        <v/>
      </c>
      <c r="P45" s="288" t="str">
        <f t="shared" si="0"/>
        <v/>
      </c>
      <c r="Q45" s="288" t="str">
        <f t="shared" si="0"/>
        <v/>
      </c>
      <c r="R45" s="288">
        <f t="shared" si="16"/>
        <v>0</v>
      </c>
      <c r="S45" s="94" t="str">
        <f t="shared" si="1"/>
        <v/>
      </c>
      <c r="T45" s="94" t="str">
        <f t="shared" si="2"/>
        <v/>
      </c>
      <c r="U45" s="94" t="str">
        <f t="shared" si="3"/>
        <v/>
      </c>
      <c r="V45" s="94" t="str">
        <f t="shared" si="17"/>
        <v/>
      </c>
      <c r="W45" s="94" t="str">
        <f t="shared" si="4"/>
        <v/>
      </c>
      <c r="X45" s="94" t="str">
        <f t="shared" si="5"/>
        <v/>
      </c>
      <c r="Y45" s="94">
        <f t="shared" si="6"/>
        <v>0</v>
      </c>
      <c r="Z45" s="141" t="b">
        <f t="shared" si="7"/>
        <v>0</v>
      </c>
      <c r="AA45" s="141" t="b">
        <f t="shared" si="8"/>
        <v>0</v>
      </c>
      <c r="AB45" s="141" t="b">
        <f t="shared" si="9"/>
        <v>0</v>
      </c>
      <c r="AC45" s="141" t="b">
        <f t="shared" si="10"/>
        <v>0</v>
      </c>
      <c r="AD45" s="141" t="b">
        <f t="shared" si="11"/>
        <v>0</v>
      </c>
      <c r="AE45" s="141" t="b">
        <f t="shared" si="18"/>
        <v>0</v>
      </c>
      <c r="AF45" s="141" t="b">
        <f t="shared" si="19"/>
        <v>0</v>
      </c>
      <c r="AG45" s="141" t="b">
        <f t="shared" si="20"/>
        <v>0</v>
      </c>
      <c r="AH45" s="141" t="b">
        <f t="shared" si="21"/>
        <v>0</v>
      </c>
      <c r="AI45" s="141" t="b">
        <f t="shared" si="22"/>
        <v>0</v>
      </c>
      <c r="AJ45" s="146" t="str">
        <f t="shared" si="12"/>
        <v/>
      </c>
      <c r="AK45" s="143" t="str">
        <f t="shared" si="23"/>
        <v/>
      </c>
      <c r="AL45" s="216" t="str">
        <f t="shared" si="24"/>
        <v/>
      </c>
      <c r="AM45" s="144" t="str">
        <f t="shared" si="25"/>
        <v/>
      </c>
      <c r="AN45" s="145">
        <f t="shared" si="26"/>
        <v>0</v>
      </c>
      <c r="AO45" s="135" t="str">
        <f t="shared" si="27"/>
        <v/>
      </c>
      <c r="AP45" s="136" t="str">
        <f t="shared" si="28"/>
        <v/>
      </c>
      <c r="AQ45" s="126"/>
      <c r="AR45" s="144" t="str">
        <f t="shared" si="29"/>
        <v/>
      </c>
      <c r="AS45" s="219" t="str">
        <f t="shared" si="30"/>
        <v/>
      </c>
      <c r="AT45" s="219" t="str">
        <f t="shared" si="31"/>
        <v/>
      </c>
      <c r="AU45" s="219" t="str">
        <f t="shared" si="32"/>
        <v/>
      </c>
      <c r="AV45" s="218"/>
      <c r="AW45" s="219" t="str">
        <f t="shared" si="34"/>
        <v/>
      </c>
      <c r="AX45" s="219">
        <f t="shared" si="35"/>
        <v>0</v>
      </c>
      <c r="AY45" s="218"/>
      <c r="AZ45" s="59" t="str">
        <f t="shared" si="33"/>
        <v/>
      </c>
      <c r="BA45" s="60">
        <f t="shared" si="13"/>
        <v>0</v>
      </c>
    </row>
    <row r="46" spans="1:53" ht="15" customHeight="1" x14ac:dyDescent="0.25">
      <c r="A46">
        <v>29</v>
      </c>
      <c r="B46" s="17">
        <f>'M5'!B46</f>
        <v>0</v>
      </c>
      <c r="C46" s="272">
        <f>'M5'!C46</f>
        <v>0</v>
      </c>
      <c r="D46" s="234" t="str">
        <f>IF('M5'!D46="","",IF('M5'!D46&gt;0,'M5'!D46))</f>
        <v/>
      </c>
      <c r="E46" s="126"/>
      <c r="F46" s="126"/>
      <c r="G46" s="140"/>
      <c r="H46" s="148"/>
      <c r="I46" s="147"/>
      <c r="J46" s="147"/>
      <c r="K46" s="147"/>
      <c r="L46" s="147"/>
      <c r="M46" s="149"/>
      <c r="N46" s="287">
        <f t="shared" si="14"/>
        <v>0</v>
      </c>
      <c r="O46" s="288" t="str">
        <f t="shared" si="15"/>
        <v/>
      </c>
      <c r="P46" s="288" t="str">
        <f t="shared" si="0"/>
        <v/>
      </c>
      <c r="Q46" s="288" t="str">
        <f t="shared" si="0"/>
        <v/>
      </c>
      <c r="R46" s="288">
        <f t="shared" si="16"/>
        <v>0</v>
      </c>
      <c r="S46" s="94" t="str">
        <f t="shared" si="1"/>
        <v/>
      </c>
      <c r="T46" s="94" t="str">
        <f t="shared" si="2"/>
        <v/>
      </c>
      <c r="U46" s="94" t="str">
        <f t="shared" si="3"/>
        <v/>
      </c>
      <c r="V46" s="94" t="str">
        <f t="shared" si="17"/>
        <v/>
      </c>
      <c r="W46" s="94" t="str">
        <f t="shared" si="4"/>
        <v/>
      </c>
      <c r="X46" s="94" t="str">
        <f t="shared" si="5"/>
        <v/>
      </c>
      <c r="Y46" s="94">
        <f t="shared" si="6"/>
        <v>0</v>
      </c>
      <c r="Z46" s="141" t="b">
        <f t="shared" si="7"/>
        <v>0</v>
      </c>
      <c r="AA46" s="141" t="b">
        <f t="shared" si="8"/>
        <v>0</v>
      </c>
      <c r="AB46" s="141" t="b">
        <f t="shared" si="9"/>
        <v>0</v>
      </c>
      <c r="AC46" s="141" t="b">
        <f t="shared" si="10"/>
        <v>0</v>
      </c>
      <c r="AD46" s="141" t="b">
        <f t="shared" si="11"/>
        <v>0</v>
      </c>
      <c r="AE46" s="141" t="b">
        <f t="shared" si="18"/>
        <v>0</v>
      </c>
      <c r="AF46" s="141" t="b">
        <f t="shared" si="19"/>
        <v>0</v>
      </c>
      <c r="AG46" s="141" t="b">
        <f t="shared" si="20"/>
        <v>0</v>
      </c>
      <c r="AH46" s="141" t="b">
        <f t="shared" si="21"/>
        <v>0</v>
      </c>
      <c r="AI46" s="141" t="b">
        <f t="shared" si="22"/>
        <v>0</v>
      </c>
      <c r="AJ46" s="146" t="str">
        <f t="shared" si="12"/>
        <v/>
      </c>
      <c r="AK46" s="143" t="str">
        <f t="shared" si="23"/>
        <v/>
      </c>
      <c r="AL46" s="216" t="str">
        <f t="shared" si="24"/>
        <v/>
      </c>
      <c r="AM46" s="144" t="str">
        <f t="shared" si="25"/>
        <v/>
      </c>
      <c r="AN46" s="145">
        <f t="shared" si="26"/>
        <v>0</v>
      </c>
      <c r="AO46" s="135" t="str">
        <f t="shared" si="27"/>
        <v/>
      </c>
      <c r="AP46" s="136" t="str">
        <f t="shared" si="28"/>
        <v/>
      </c>
      <c r="AQ46" s="126"/>
      <c r="AR46" s="144" t="str">
        <f t="shared" si="29"/>
        <v/>
      </c>
      <c r="AS46" s="219" t="str">
        <f t="shared" si="30"/>
        <v/>
      </c>
      <c r="AT46" s="219" t="str">
        <f t="shared" si="31"/>
        <v/>
      </c>
      <c r="AU46" s="219" t="str">
        <f t="shared" si="32"/>
        <v/>
      </c>
      <c r="AV46" s="218"/>
      <c r="AW46" s="219" t="str">
        <f t="shared" si="34"/>
        <v/>
      </c>
      <c r="AX46" s="219">
        <f t="shared" si="35"/>
        <v>0</v>
      </c>
      <c r="AY46" s="218"/>
      <c r="AZ46" s="59" t="str">
        <f t="shared" si="33"/>
        <v/>
      </c>
      <c r="BA46" s="60">
        <f t="shared" si="13"/>
        <v>0</v>
      </c>
    </row>
    <row r="47" spans="1:53" ht="15" customHeight="1" x14ac:dyDescent="0.25">
      <c r="A47">
        <v>30</v>
      </c>
      <c r="B47" s="17">
        <f>'M5'!B47</f>
        <v>0</v>
      </c>
      <c r="C47" s="272">
        <f>'M5'!C47</f>
        <v>0</v>
      </c>
      <c r="D47" s="234" t="str">
        <f>IF('M5'!D47="","",IF('M5'!D47&gt;0,'M5'!D47))</f>
        <v/>
      </c>
      <c r="E47" s="126"/>
      <c r="F47" s="126"/>
      <c r="G47" s="140"/>
      <c r="H47" s="148"/>
      <c r="I47" s="147"/>
      <c r="J47" s="147"/>
      <c r="K47" s="147"/>
      <c r="L47" s="147"/>
      <c r="M47" s="149"/>
      <c r="N47" s="287">
        <f t="shared" si="14"/>
        <v>0</v>
      </c>
      <c r="O47" s="288" t="str">
        <f t="shared" si="15"/>
        <v/>
      </c>
      <c r="P47" s="288" t="str">
        <f t="shared" si="0"/>
        <v/>
      </c>
      <c r="Q47" s="288" t="str">
        <f t="shared" si="0"/>
        <v/>
      </c>
      <c r="R47" s="288">
        <f t="shared" si="16"/>
        <v>0</v>
      </c>
      <c r="S47" s="94" t="str">
        <f t="shared" si="1"/>
        <v/>
      </c>
      <c r="T47" s="94" t="str">
        <f t="shared" si="2"/>
        <v/>
      </c>
      <c r="U47" s="94" t="str">
        <f t="shared" si="3"/>
        <v/>
      </c>
      <c r="V47" s="94" t="str">
        <f t="shared" si="17"/>
        <v/>
      </c>
      <c r="W47" s="94" t="str">
        <f t="shared" si="4"/>
        <v/>
      </c>
      <c r="X47" s="94" t="str">
        <f t="shared" si="5"/>
        <v/>
      </c>
      <c r="Y47" s="94">
        <f t="shared" si="6"/>
        <v>0</v>
      </c>
      <c r="Z47" s="141" t="b">
        <f t="shared" si="7"/>
        <v>0</v>
      </c>
      <c r="AA47" s="141" t="b">
        <f t="shared" si="8"/>
        <v>0</v>
      </c>
      <c r="AB47" s="141" t="b">
        <f t="shared" si="9"/>
        <v>0</v>
      </c>
      <c r="AC47" s="141" t="b">
        <f t="shared" si="10"/>
        <v>0</v>
      </c>
      <c r="AD47" s="141" t="b">
        <f t="shared" si="11"/>
        <v>0</v>
      </c>
      <c r="AE47" s="141" t="b">
        <f t="shared" si="18"/>
        <v>0</v>
      </c>
      <c r="AF47" s="141" t="b">
        <f t="shared" si="19"/>
        <v>0</v>
      </c>
      <c r="AG47" s="141" t="b">
        <f t="shared" si="20"/>
        <v>0</v>
      </c>
      <c r="AH47" s="141" t="b">
        <f t="shared" si="21"/>
        <v>0</v>
      </c>
      <c r="AI47" s="141" t="b">
        <f t="shared" si="22"/>
        <v>0</v>
      </c>
      <c r="AJ47" s="146" t="str">
        <f t="shared" si="12"/>
        <v/>
      </c>
      <c r="AK47" s="143" t="str">
        <f t="shared" si="23"/>
        <v/>
      </c>
      <c r="AL47" s="216" t="str">
        <f t="shared" si="24"/>
        <v/>
      </c>
      <c r="AM47" s="144" t="str">
        <f t="shared" si="25"/>
        <v/>
      </c>
      <c r="AN47" s="145">
        <f t="shared" si="26"/>
        <v>0</v>
      </c>
      <c r="AO47" s="135" t="str">
        <f t="shared" si="27"/>
        <v/>
      </c>
      <c r="AP47" s="136" t="str">
        <f t="shared" si="28"/>
        <v/>
      </c>
      <c r="AQ47" s="126"/>
      <c r="AR47" s="144" t="str">
        <f t="shared" si="29"/>
        <v/>
      </c>
      <c r="AS47" s="219" t="str">
        <f t="shared" si="30"/>
        <v/>
      </c>
      <c r="AT47" s="219" t="str">
        <f t="shared" si="31"/>
        <v/>
      </c>
      <c r="AU47" s="219" t="str">
        <f t="shared" si="32"/>
        <v/>
      </c>
      <c r="AV47" s="218"/>
      <c r="AW47" s="219" t="str">
        <f t="shared" si="34"/>
        <v/>
      </c>
      <c r="AX47" s="219">
        <f t="shared" si="35"/>
        <v>0</v>
      </c>
      <c r="AY47" s="218"/>
      <c r="AZ47" s="59" t="str">
        <f t="shared" si="33"/>
        <v/>
      </c>
      <c r="BA47" s="60">
        <f t="shared" si="13"/>
        <v>0</v>
      </c>
    </row>
    <row r="48" spans="1:53" ht="15" customHeight="1" x14ac:dyDescent="0.25">
      <c r="A48">
        <v>31</v>
      </c>
      <c r="B48" s="17">
        <f>'M5'!B48</f>
        <v>0</v>
      </c>
      <c r="C48" s="272">
        <f>'M5'!C48</f>
        <v>0</v>
      </c>
      <c r="D48" s="234" t="str">
        <f>IF('M5'!D48="","",IF('M5'!D48&gt;0,'M5'!D48))</f>
        <v/>
      </c>
      <c r="E48" s="126"/>
      <c r="F48" s="126"/>
      <c r="G48" s="140"/>
      <c r="H48" s="148"/>
      <c r="I48" s="147"/>
      <c r="J48" s="147"/>
      <c r="K48" s="147"/>
      <c r="L48" s="147"/>
      <c r="M48" s="149"/>
      <c r="N48" s="287">
        <f t="shared" si="14"/>
        <v>0</v>
      </c>
      <c r="O48" s="288" t="str">
        <f t="shared" si="15"/>
        <v/>
      </c>
      <c r="P48" s="288" t="str">
        <f t="shared" si="0"/>
        <v/>
      </c>
      <c r="Q48" s="288" t="str">
        <f t="shared" si="0"/>
        <v/>
      </c>
      <c r="R48" s="288">
        <f t="shared" si="16"/>
        <v>0</v>
      </c>
      <c r="S48" s="94" t="str">
        <f t="shared" si="1"/>
        <v/>
      </c>
      <c r="T48" s="94" t="str">
        <f t="shared" si="2"/>
        <v/>
      </c>
      <c r="U48" s="94" t="str">
        <f t="shared" si="3"/>
        <v/>
      </c>
      <c r="V48" s="94" t="str">
        <f t="shared" si="17"/>
        <v/>
      </c>
      <c r="W48" s="94" t="str">
        <f t="shared" si="4"/>
        <v/>
      </c>
      <c r="X48" s="94" t="str">
        <f t="shared" si="5"/>
        <v/>
      </c>
      <c r="Y48" s="94">
        <f t="shared" si="6"/>
        <v>0</v>
      </c>
      <c r="Z48" s="141" t="b">
        <f t="shared" si="7"/>
        <v>0</v>
      </c>
      <c r="AA48" s="141" t="b">
        <f t="shared" si="8"/>
        <v>0</v>
      </c>
      <c r="AB48" s="141" t="b">
        <f t="shared" si="9"/>
        <v>0</v>
      </c>
      <c r="AC48" s="141" t="b">
        <f t="shared" si="10"/>
        <v>0</v>
      </c>
      <c r="AD48" s="141" t="b">
        <f t="shared" si="11"/>
        <v>0</v>
      </c>
      <c r="AE48" s="141" t="b">
        <f t="shared" si="18"/>
        <v>0</v>
      </c>
      <c r="AF48" s="141" t="b">
        <f t="shared" si="19"/>
        <v>0</v>
      </c>
      <c r="AG48" s="141" t="b">
        <f t="shared" si="20"/>
        <v>0</v>
      </c>
      <c r="AH48" s="141" t="b">
        <f t="shared" si="21"/>
        <v>0</v>
      </c>
      <c r="AI48" s="141" t="b">
        <f t="shared" si="22"/>
        <v>0</v>
      </c>
      <c r="AJ48" s="146" t="str">
        <f t="shared" si="12"/>
        <v/>
      </c>
      <c r="AK48" s="143" t="str">
        <f t="shared" si="23"/>
        <v/>
      </c>
      <c r="AL48" s="216" t="str">
        <f t="shared" si="24"/>
        <v/>
      </c>
      <c r="AM48" s="144" t="str">
        <f t="shared" si="25"/>
        <v/>
      </c>
      <c r="AN48" s="145">
        <f t="shared" si="26"/>
        <v>0</v>
      </c>
      <c r="AO48" s="135" t="str">
        <f t="shared" si="27"/>
        <v/>
      </c>
      <c r="AP48" s="136" t="str">
        <f t="shared" si="28"/>
        <v/>
      </c>
      <c r="AQ48" s="126"/>
      <c r="AR48" s="144" t="str">
        <f t="shared" si="29"/>
        <v/>
      </c>
      <c r="AS48" s="219" t="str">
        <f t="shared" si="30"/>
        <v/>
      </c>
      <c r="AT48" s="219" t="str">
        <f t="shared" si="31"/>
        <v/>
      </c>
      <c r="AU48" s="219" t="str">
        <f t="shared" si="32"/>
        <v/>
      </c>
      <c r="AV48" s="218"/>
      <c r="AW48" s="219" t="str">
        <f t="shared" si="34"/>
        <v/>
      </c>
      <c r="AX48" s="219">
        <f t="shared" si="35"/>
        <v>0</v>
      </c>
      <c r="AY48" s="218"/>
      <c r="AZ48" s="59" t="str">
        <f t="shared" si="33"/>
        <v/>
      </c>
      <c r="BA48" s="60">
        <f t="shared" si="13"/>
        <v>0</v>
      </c>
    </row>
    <row r="49" spans="1:53" ht="15" customHeight="1" x14ac:dyDescent="0.25">
      <c r="A49">
        <v>32</v>
      </c>
      <c r="B49" s="17">
        <f>'M5'!B49</f>
        <v>0</v>
      </c>
      <c r="C49" s="272">
        <f>'M5'!C49</f>
        <v>0</v>
      </c>
      <c r="D49" s="234" t="str">
        <f>IF('M5'!D49="","",IF('M5'!D49&gt;0,'M5'!D49))</f>
        <v/>
      </c>
      <c r="E49" s="126"/>
      <c r="F49" s="126"/>
      <c r="G49" s="140"/>
      <c r="H49" s="148"/>
      <c r="I49" s="147"/>
      <c r="J49" s="147"/>
      <c r="K49" s="147"/>
      <c r="L49" s="147"/>
      <c r="M49" s="149"/>
      <c r="N49" s="287">
        <f t="shared" si="14"/>
        <v>0</v>
      </c>
      <c r="O49" s="288" t="str">
        <f t="shared" si="15"/>
        <v/>
      </c>
      <c r="P49" s="288" t="str">
        <f t="shared" si="0"/>
        <v/>
      </c>
      <c r="Q49" s="288" t="str">
        <f t="shared" si="0"/>
        <v/>
      </c>
      <c r="R49" s="288">
        <f t="shared" si="16"/>
        <v>0</v>
      </c>
      <c r="S49" s="94" t="str">
        <f t="shared" si="1"/>
        <v/>
      </c>
      <c r="T49" s="94" t="str">
        <f t="shared" si="2"/>
        <v/>
      </c>
      <c r="U49" s="94" t="str">
        <f t="shared" si="3"/>
        <v/>
      </c>
      <c r="V49" s="94" t="str">
        <f t="shared" si="17"/>
        <v/>
      </c>
      <c r="W49" s="94" t="str">
        <f t="shared" si="4"/>
        <v/>
      </c>
      <c r="X49" s="94" t="str">
        <f t="shared" si="5"/>
        <v/>
      </c>
      <c r="Y49" s="94">
        <f t="shared" si="6"/>
        <v>0</v>
      </c>
      <c r="Z49" s="141" t="b">
        <f t="shared" si="7"/>
        <v>0</v>
      </c>
      <c r="AA49" s="141" t="b">
        <f t="shared" si="8"/>
        <v>0</v>
      </c>
      <c r="AB49" s="141" t="b">
        <f t="shared" si="9"/>
        <v>0</v>
      </c>
      <c r="AC49" s="141" t="b">
        <f t="shared" si="10"/>
        <v>0</v>
      </c>
      <c r="AD49" s="141" t="b">
        <f t="shared" si="11"/>
        <v>0</v>
      </c>
      <c r="AE49" s="141" t="b">
        <f t="shared" si="18"/>
        <v>0</v>
      </c>
      <c r="AF49" s="141" t="b">
        <f t="shared" si="19"/>
        <v>0</v>
      </c>
      <c r="AG49" s="141" t="b">
        <f t="shared" si="20"/>
        <v>0</v>
      </c>
      <c r="AH49" s="141" t="b">
        <f t="shared" si="21"/>
        <v>0</v>
      </c>
      <c r="AI49" s="141" t="b">
        <f t="shared" si="22"/>
        <v>0</v>
      </c>
      <c r="AJ49" s="146" t="str">
        <f t="shared" si="12"/>
        <v/>
      </c>
      <c r="AK49" s="143" t="str">
        <f t="shared" si="23"/>
        <v/>
      </c>
      <c r="AL49" s="216" t="str">
        <f t="shared" si="24"/>
        <v/>
      </c>
      <c r="AM49" s="144" t="str">
        <f t="shared" si="25"/>
        <v/>
      </c>
      <c r="AN49" s="145">
        <f t="shared" si="26"/>
        <v>0</v>
      </c>
      <c r="AO49" s="135" t="str">
        <f t="shared" si="27"/>
        <v/>
      </c>
      <c r="AP49" s="136" t="str">
        <f t="shared" si="28"/>
        <v/>
      </c>
      <c r="AQ49" s="126"/>
      <c r="AR49" s="144" t="str">
        <f t="shared" si="29"/>
        <v/>
      </c>
      <c r="AS49" s="219" t="str">
        <f t="shared" si="30"/>
        <v/>
      </c>
      <c r="AT49" s="219" t="str">
        <f t="shared" si="31"/>
        <v/>
      </c>
      <c r="AU49" s="219" t="str">
        <f t="shared" si="32"/>
        <v/>
      </c>
      <c r="AV49" s="218"/>
      <c r="AW49" s="219" t="str">
        <f t="shared" si="34"/>
        <v/>
      </c>
      <c r="AX49" s="219">
        <f t="shared" si="35"/>
        <v>0</v>
      </c>
      <c r="AY49" s="218"/>
      <c r="AZ49" s="59" t="str">
        <f t="shared" si="33"/>
        <v/>
      </c>
      <c r="BA49" s="60">
        <f t="shared" si="13"/>
        <v>0</v>
      </c>
    </row>
    <row r="50" spans="1:53" ht="15" customHeight="1" x14ac:dyDescent="0.25">
      <c r="A50">
        <v>33</v>
      </c>
      <c r="B50" s="17">
        <f>'M5'!B50</f>
        <v>0</v>
      </c>
      <c r="C50" s="272">
        <f>'M5'!C50</f>
        <v>0</v>
      </c>
      <c r="D50" s="234" t="str">
        <f>IF('M5'!D50="","",IF('M5'!D50&gt;0,'M5'!D50))</f>
        <v/>
      </c>
      <c r="E50" s="126"/>
      <c r="F50" s="126"/>
      <c r="G50" s="140"/>
      <c r="H50" s="148"/>
      <c r="I50" s="147"/>
      <c r="J50" s="147"/>
      <c r="K50" s="147"/>
      <c r="L50" s="147"/>
      <c r="M50" s="149"/>
      <c r="N50" s="287">
        <f t="shared" si="14"/>
        <v>0</v>
      </c>
      <c r="O50" s="288" t="str">
        <f t="shared" si="15"/>
        <v/>
      </c>
      <c r="P50" s="288" t="str">
        <f t="shared" si="0"/>
        <v/>
      </c>
      <c r="Q50" s="288" t="str">
        <f t="shared" si="0"/>
        <v/>
      </c>
      <c r="R50" s="288">
        <f t="shared" si="16"/>
        <v>0</v>
      </c>
      <c r="S50" s="94" t="str">
        <f t="shared" si="1"/>
        <v/>
      </c>
      <c r="T50" s="94" t="str">
        <f t="shared" si="2"/>
        <v/>
      </c>
      <c r="U50" s="94" t="str">
        <f t="shared" si="3"/>
        <v/>
      </c>
      <c r="V50" s="94" t="str">
        <f t="shared" si="17"/>
        <v/>
      </c>
      <c r="W50" s="94" t="str">
        <f t="shared" si="4"/>
        <v/>
      </c>
      <c r="X50" s="94" t="str">
        <f t="shared" si="5"/>
        <v/>
      </c>
      <c r="Y50" s="94">
        <f t="shared" si="6"/>
        <v>0</v>
      </c>
      <c r="Z50" s="141" t="b">
        <f t="shared" si="7"/>
        <v>0</v>
      </c>
      <c r="AA50" s="141" t="b">
        <f t="shared" si="8"/>
        <v>0</v>
      </c>
      <c r="AB50" s="141" t="b">
        <f t="shared" si="9"/>
        <v>0</v>
      </c>
      <c r="AC50" s="141" t="b">
        <f t="shared" si="10"/>
        <v>0</v>
      </c>
      <c r="AD50" s="141" t="b">
        <f t="shared" si="11"/>
        <v>0</v>
      </c>
      <c r="AE50" s="141" t="b">
        <f t="shared" si="18"/>
        <v>0</v>
      </c>
      <c r="AF50" s="141" t="b">
        <f t="shared" si="19"/>
        <v>0</v>
      </c>
      <c r="AG50" s="141" t="b">
        <f t="shared" si="20"/>
        <v>0</v>
      </c>
      <c r="AH50" s="141" t="b">
        <f t="shared" si="21"/>
        <v>0</v>
      </c>
      <c r="AI50" s="141" t="b">
        <f t="shared" si="22"/>
        <v>0</v>
      </c>
      <c r="AJ50" s="146" t="str">
        <f t="shared" si="12"/>
        <v/>
      </c>
      <c r="AK50" s="143" t="str">
        <f t="shared" si="23"/>
        <v/>
      </c>
      <c r="AL50" s="216" t="str">
        <f t="shared" si="24"/>
        <v/>
      </c>
      <c r="AM50" s="144" t="str">
        <f t="shared" si="25"/>
        <v/>
      </c>
      <c r="AN50" s="145">
        <f t="shared" si="26"/>
        <v>0</v>
      </c>
      <c r="AO50" s="135" t="str">
        <f t="shared" si="27"/>
        <v/>
      </c>
      <c r="AP50" s="136" t="str">
        <f t="shared" si="28"/>
        <v/>
      </c>
      <c r="AQ50" s="126"/>
      <c r="AR50" s="144" t="str">
        <f t="shared" si="29"/>
        <v/>
      </c>
      <c r="AS50" s="219" t="str">
        <f t="shared" si="30"/>
        <v/>
      </c>
      <c r="AT50" s="219" t="str">
        <f t="shared" si="31"/>
        <v/>
      </c>
      <c r="AU50" s="219" t="str">
        <f t="shared" si="32"/>
        <v/>
      </c>
      <c r="AV50" s="218"/>
      <c r="AW50" s="219" t="str">
        <f t="shared" si="34"/>
        <v/>
      </c>
      <c r="AX50" s="219">
        <f t="shared" si="35"/>
        <v>0</v>
      </c>
      <c r="AY50" s="218"/>
      <c r="AZ50" s="59" t="str">
        <f t="shared" si="33"/>
        <v/>
      </c>
      <c r="BA50" s="60">
        <f t="shared" si="13"/>
        <v>0</v>
      </c>
    </row>
    <row r="51" spans="1:53" ht="15" customHeight="1" x14ac:dyDescent="0.25">
      <c r="A51">
        <v>34</v>
      </c>
      <c r="B51" s="17">
        <f>'M5'!B51</f>
        <v>0</v>
      </c>
      <c r="C51" s="272">
        <f>'M5'!C51</f>
        <v>0</v>
      </c>
      <c r="D51" s="234" t="str">
        <f>IF('M5'!D51="","",IF('M5'!D51&gt;0,'M5'!D51))</f>
        <v/>
      </c>
      <c r="E51" s="126"/>
      <c r="F51" s="150"/>
      <c r="G51" s="140"/>
      <c r="H51" s="148"/>
      <c r="I51" s="147"/>
      <c r="J51" s="147"/>
      <c r="K51" s="147"/>
      <c r="L51" s="147"/>
      <c r="M51" s="149"/>
      <c r="N51" s="287">
        <f t="shared" si="14"/>
        <v>0</v>
      </c>
      <c r="O51" s="288" t="str">
        <f t="shared" si="15"/>
        <v/>
      </c>
      <c r="P51" s="288" t="str">
        <f t="shared" si="0"/>
        <v/>
      </c>
      <c r="Q51" s="288" t="str">
        <f t="shared" si="0"/>
        <v/>
      </c>
      <c r="R51" s="288">
        <f t="shared" si="16"/>
        <v>0</v>
      </c>
      <c r="S51" s="94" t="str">
        <f t="shared" si="1"/>
        <v/>
      </c>
      <c r="T51" s="94" t="str">
        <f t="shared" si="2"/>
        <v/>
      </c>
      <c r="U51" s="94" t="str">
        <f t="shared" si="3"/>
        <v/>
      </c>
      <c r="V51" s="94" t="str">
        <f t="shared" si="17"/>
        <v/>
      </c>
      <c r="W51" s="94" t="str">
        <f t="shared" si="4"/>
        <v/>
      </c>
      <c r="X51" s="94" t="str">
        <f t="shared" si="5"/>
        <v/>
      </c>
      <c r="Y51" s="94">
        <f t="shared" si="6"/>
        <v>0</v>
      </c>
      <c r="Z51" s="141" t="b">
        <f t="shared" si="7"/>
        <v>0</v>
      </c>
      <c r="AA51" s="141" t="b">
        <f t="shared" si="8"/>
        <v>0</v>
      </c>
      <c r="AB51" s="141" t="b">
        <f t="shared" si="9"/>
        <v>0</v>
      </c>
      <c r="AC51" s="141" t="b">
        <f t="shared" si="10"/>
        <v>0</v>
      </c>
      <c r="AD51" s="141" t="b">
        <f t="shared" si="11"/>
        <v>0</v>
      </c>
      <c r="AE51" s="141" t="b">
        <f t="shared" si="18"/>
        <v>0</v>
      </c>
      <c r="AF51" s="141" t="b">
        <f t="shared" si="19"/>
        <v>0</v>
      </c>
      <c r="AG51" s="141" t="b">
        <f t="shared" si="20"/>
        <v>0</v>
      </c>
      <c r="AH51" s="141" t="b">
        <f t="shared" si="21"/>
        <v>0</v>
      </c>
      <c r="AI51" s="141" t="b">
        <f t="shared" si="22"/>
        <v>0</v>
      </c>
      <c r="AJ51" s="146" t="str">
        <f t="shared" si="12"/>
        <v/>
      </c>
      <c r="AK51" s="143" t="str">
        <f t="shared" si="23"/>
        <v/>
      </c>
      <c r="AL51" s="216" t="str">
        <f t="shared" si="24"/>
        <v/>
      </c>
      <c r="AM51" s="144" t="str">
        <f t="shared" si="25"/>
        <v/>
      </c>
      <c r="AN51" s="145">
        <f t="shared" si="26"/>
        <v>0</v>
      </c>
      <c r="AO51" s="135" t="str">
        <f t="shared" si="27"/>
        <v/>
      </c>
      <c r="AP51" s="136" t="str">
        <f t="shared" si="28"/>
        <v/>
      </c>
      <c r="AQ51" s="126"/>
      <c r="AR51" s="144" t="str">
        <f t="shared" si="29"/>
        <v/>
      </c>
      <c r="AS51" s="219" t="str">
        <f t="shared" si="30"/>
        <v/>
      </c>
      <c r="AT51" s="219" t="str">
        <f t="shared" si="31"/>
        <v/>
      </c>
      <c r="AU51" s="219" t="str">
        <f t="shared" si="32"/>
        <v/>
      </c>
      <c r="AV51" s="218"/>
      <c r="AW51" s="219" t="str">
        <f t="shared" si="34"/>
        <v/>
      </c>
      <c r="AX51" s="219">
        <f t="shared" si="35"/>
        <v>0</v>
      </c>
      <c r="AY51" s="218"/>
      <c r="AZ51" s="59" t="str">
        <f t="shared" si="33"/>
        <v/>
      </c>
      <c r="BA51" s="60">
        <f t="shared" si="13"/>
        <v>0</v>
      </c>
    </row>
    <row r="52" spans="1:53" ht="15" customHeight="1" x14ac:dyDescent="0.25">
      <c r="A52">
        <v>35</v>
      </c>
      <c r="B52" s="17">
        <f>'M5'!B52</f>
        <v>0</v>
      </c>
      <c r="C52" s="272">
        <f>'M5'!C52</f>
        <v>0</v>
      </c>
      <c r="D52" s="234" t="str">
        <f>IF('M5'!D52="","",IF('M5'!D52&gt;0,'M5'!D52))</f>
        <v/>
      </c>
      <c r="E52" s="126"/>
      <c r="F52" s="150"/>
      <c r="G52" s="140"/>
      <c r="H52" s="148"/>
      <c r="I52" s="147"/>
      <c r="J52" s="147"/>
      <c r="K52" s="147"/>
      <c r="L52" s="147"/>
      <c r="M52" s="149"/>
      <c r="N52" s="287">
        <f t="shared" si="14"/>
        <v>0</v>
      </c>
      <c r="O52" s="288" t="str">
        <f t="shared" si="15"/>
        <v/>
      </c>
      <c r="P52" s="288" t="str">
        <f t="shared" si="0"/>
        <v/>
      </c>
      <c r="Q52" s="288" t="str">
        <f t="shared" si="0"/>
        <v/>
      </c>
      <c r="R52" s="288">
        <f t="shared" si="16"/>
        <v>0</v>
      </c>
      <c r="S52" s="94" t="str">
        <f t="shared" si="1"/>
        <v/>
      </c>
      <c r="T52" s="94" t="str">
        <f t="shared" si="2"/>
        <v/>
      </c>
      <c r="U52" s="94" t="str">
        <f t="shared" si="3"/>
        <v/>
      </c>
      <c r="V52" s="94" t="str">
        <f t="shared" si="17"/>
        <v/>
      </c>
      <c r="W52" s="94" t="str">
        <f t="shared" si="4"/>
        <v/>
      </c>
      <c r="X52" s="94" t="str">
        <f t="shared" si="5"/>
        <v/>
      </c>
      <c r="Y52" s="94">
        <f t="shared" si="6"/>
        <v>0</v>
      </c>
      <c r="Z52" s="141" t="b">
        <f t="shared" si="7"/>
        <v>0</v>
      </c>
      <c r="AA52" s="141" t="b">
        <f t="shared" si="8"/>
        <v>0</v>
      </c>
      <c r="AB52" s="141" t="b">
        <f t="shared" si="9"/>
        <v>0</v>
      </c>
      <c r="AC52" s="141" t="b">
        <f t="shared" si="10"/>
        <v>0</v>
      </c>
      <c r="AD52" s="141" t="b">
        <f t="shared" si="11"/>
        <v>0</v>
      </c>
      <c r="AE52" s="141" t="b">
        <f t="shared" si="18"/>
        <v>0</v>
      </c>
      <c r="AF52" s="141" t="b">
        <f t="shared" si="19"/>
        <v>0</v>
      </c>
      <c r="AG52" s="141" t="b">
        <f t="shared" si="20"/>
        <v>0</v>
      </c>
      <c r="AH52" s="141" t="b">
        <f t="shared" si="21"/>
        <v>0</v>
      </c>
      <c r="AI52" s="141" t="b">
        <f t="shared" si="22"/>
        <v>0</v>
      </c>
      <c r="AJ52" s="146" t="str">
        <f t="shared" si="12"/>
        <v/>
      </c>
      <c r="AK52" s="143" t="str">
        <f t="shared" si="23"/>
        <v/>
      </c>
      <c r="AL52" s="216" t="str">
        <f t="shared" si="24"/>
        <v/>
      </c>
      <c r="AM52" s="144" t="str">
        <f t="shared" si="25"/>
        <v/>
      </c>
      <c r="AN52" s="145">
        <f t="shared" si="26"/>
        <v>0</v>
      </c>
      <c r="AO52" s="135" t="str">
        <f t="shared" si="27"/>
        <v/>
      </c>
      <c r="AP52" s="136" t="str">
        <f t="shared" si="28"/>
        <v/>
      </c>
      <c r="AQ52" s="126"/>
      <c r="AR52" s="144" t="str">
        <f t="shared" si="29"/>
        <v/>
      </c>
      <c r="AS52" s="219" t="str">
        <f t="shared" si="30"/>
        <v/>
      </c>
      <c r="AT52" s="219" t="str">
        <f t="shared" si="31"/>
        <v/>
      </c>
      <c r="AU52" s="219" t="str">
        <f t="shared" si="32"/>
        <v/>
      </c>
      <c r="AV52" s="218"/>
      <c r="AW52" s="219" t="str">
        <f t="shared" si="34"/>
        <v/>
      </c>
      <c r="AX52" s="219">
        <f t="shared" si="35"/>
        <v>0</v>
      </c>
      <c r="AY52" s="218"/>
      <c r="AZ52" s="59" t="str">
        <f t="shared" si="33"/>
        <v/>
      </c>
      <c r="BA52" s="60">
        <f t="shared" si="13"/>
        <v>0</v>
      </c>
    </row>
    <row r="53" spans="1:53" ht="15" customHeight="1" thickBot="1" x14ac:dyDescent="0.3">
      <c r="A53">
        <v>36</v>
      </c>
      <c r="B53" s="17">
        <f>'M5'!B53</f>
        <v>0</v>
      </c>
      <c r="C53" s="272">
        <f>'M5'!C53</f>
        <v>0</v>
      </c>
      <c r="D53" s="234" t="str">
        <f>IF('M5'!D53="","",IF('M5'!D53&gt;0,'M5'!D53))</f>
        <v/>
      </c>
      <c r="E53" s="151"/>
      <c r="F53" s="152"/>
      <c r="G53" s="140"/>
      <c r="H53" s="148"/>
      <c r="I53" s="147"/>
      <c r="J53" s="147"/>
      <c r="K53" s="147"/>
      <c r="L53" s="147"/>
      <c r="M53" s="149"/>
      <c r="N53" s="287">
        <f t="shared" si="14"/>
        <v>0</v>
      </c>
      <c r="O53" s="288" t="str">
        <f t="shared" si="15"/>
        <v/>
      </c>
      <c r="P53" s="288" t="str">
        <f t="shared" si="0"/>
        <v/>
      </c>
      <c r="Q53" s="288" t="str">
        <f t="shared" si="0"/>
        <v/>
      </c>
      <c r="R53" s="288">
        <f t="shared" si="16"/>
        <v>0</v>
      </c>
      <c r="S53" s="94" t="str">
        <f t="shared" si="1"/>
        <v/>
      </c>
      <c r="T53" s="94" t="str">
        <f t="shared" si="2"/>
        <v/>
      </c>
      <c r="U53" s="94" t="str">
        <f t="shared" si="3"/>
        <v/>
      </c>
      <c r="V53" s="94" t="str">
        <f t="shared" si="17"/>
        <v/>
      </c>
      <c r="W53" s="94" t="str">
        <f t="shared" si="4"/>
        <v/>
      </c>
      <c r="X53" s="94" t="str">
        <f t="shared" si="5"/>
        <v/>
      </c>
      <c r="Y53" s="94">
        <f t="shared" si="6"/>
        <v>0</v>
      </c>
      <c r="Z53" s="141" t="b">
        <f t="shared" si="7"/>
        <v>0</v>
      </c>
      <c r="AA53" s="141" t="b">
        <f t="shared" si="8"/>
        <v>0</v>
      </c>
      <c r="AB53" s="141" t="b">
        <f t="shared" si="9"/>
        <v>0</v>
      </c>
      <c r="AC53" s="141" t="b">
        <f t="shared" si="10"/>
        <v>0</v>
      </c>
      <c r="AD53" s="141" t="b">
        <f t="shared" si="11"/>
        <v>0</v>
      </c>
      <c r="AE53" s="141" t="b">
        <f t="shared" si="18"/>
        <v>0</v>
      </c>
      <c r="AF53" s="141" t="b">
        <f t="shared" si="19"/>
        <v>0</v>
      </c>
      <c r="AG53" s="141" t="b">
        <f t="shared" si="20"/>
        <v>0</v>
      </c>
      <c r="AH53" s="141" t="b">
        <f t="shared" si="21"/>
        <v>0</v>
      </c>
      <c r="AI53" s="141" t="b">
        <f t="shared" si="22"/>
        <v>0</v>
      </c>
      <c r="AJ53" s="153" t="str">
        <f t="shared" si="12"/>
        <v/>
      </c>
      <c r="AK53" s="143" t="str">
        <f t="shared" si="23"/>
        <v/>
      </c>
      <c r="AL53" s="216" t="str">
        <f t="shared" si="24"/>
        <v/>
      </c>
      <c r="AM53" s="144" t="str">
        <f t="shared" si="25"/>
        <v/>
      </c>
      <c r="AN53" s="145">
        <f t="shared" si="26"/>
        <v>0</v>
      </c>
      <c r="AO53" s="135" t="str">
        <f t="shared" si="27"/>
        <v/>
      </c>
      <c r="AP53" s="136" t="str">
        <f t="shared" si="28"/>
        <v/>
      </c>
      <c r="AQ53" s="126"/>
      <c r="AR53" s="144" t="str">
        <f t="shared" si="29"/>
        <v/>
      </c>
      <c r="AS53" s="219" t="str">
        <f t="shared" si="30"/>
        <v/>
      </c>
      <c r="AT53" s="219" t="str">
        <f t="shared" si="31"/>
        <v/>
      </c>
      <c r="AU53" s="219" t="str">
        <f t="shared" si="32"/>
        <v/>
      </c>
      <c r="AV53" s="218"/>
      <c r="AW53" s="219" t="str">
        <f t="shared" si="34"/>
        <v/>
      </c>
      <c r="AX53" s="219">
        <f t="shared" si="35"/>
        <v>0</v>
      </c>
      <c r="AY53" s="218"/>
      <c r="AZ53" s="59" t="str">
        <f t="shared" si="33"/>
        <v/>
      </c>
      <c r="BA53" s="60">
        <f t="shared" si="13"/>
        <v>0</v>
      </c>
    </row>
    <row r="54" spans="1:53" ht="15" customHeight="1" thickBot="1" x14ac:dyDescent="0.3">
      <c r="A54" t="s">
        <v>105</v>
      </c>
      <c r="B54" s="64">
        <f>COUNTA(B18:B53)</f>
        <v>36</v>
      </c>
      <c r="C54" s="98"/>
      <c r="D54" s="328" t="s">
        <v>106</v>
      </c>
      <c r="E54" s="328"/>
      <c r="F54" s="328"/>
      <c r="G54" s="328"/>
      <c r="H54" s="154" t="str">
        <f t="shared" ref="H54:M54" si="36">IF(S56=0,"",IF(S56&gt;0,S55))</f>
        <v/>
      </c>
      <c r="I54" s="155" t="str">
        <f t="shared" si="36"/>
        <v/>
      </c>
      <c r="J54" s="155" t="str">
        <f t="shared" si="36"/>
        <v/>
      </c>
      <c r="K54" s="155" t="str">
        <f t="shared" si="36"/>
        <v/>
      </c>
      <c r="L54" s="155" t="str">
        <f t="shared" si="36"/>
        <v/>
      </c>
      <c r="M54" s="155" t="str">
        <f t="shared" si="36"/>
        <v/>
      </c>
      <c r="N54" s="155"/>
      <c r="O54" s="155"/>
      <c r="P54" s="155"/>
      <c r="Q54" s="155"/>
      <c r="R54" s="155"/>
      <c r="S54" s="156">
        <f t="shared" ref="S54:X54" si="37">SUM(S18:S53)</f>
        <v>0</v>
      </c>
      <c r="T54" s="156">
        <f t="shared" si="37"/>
        <v>0</v>
      </c>
      <c r="U54" s="156">
        <f t="shared" si="37"/>
        <v>0</v>
      </c>
      <c r="V54" s="156">
        <f t="shared" si="37"/>
        <v>0</v>
      </c>
      <c r="W54" s="156">
        <f t="shared" si="37"/>
        <v>0</v>
      </c>
      <c r="X54" s="156">
        <f t="shared" si="37"/>
        <v>0</v>
      </c>
      <c r="Y54" s="157">
        <f>SUM(AK18:AK53)</f>
        <v>0</v>
      </c>
      <c r="Z54" s="157">
        <f t="shared" ref="Z54:AI54" si="38">SUM(Z18:Z53)</f>
        <v>0</v>
      </c>
      <c r="AA54" s="157">
        <f t="shared" si="38"/>
        <v>0</v>
      </c>
      <c r="AB54" s="157">
        <f t="shared" si="38"/>
        <v>0</v>
      </c>
      <c r="AC54" s="157">
        <f t="shared" si="38"/>
        <v>0</v>
      </c>
      <c r="AD54" s="157">
        <f t="shared" si="38"/>
        <v>0</v>
      </c>
      <c r="AE54" s="157">
        <f t="shared" si="38"/>
        <v>0</v>
      </c>
      <c r="AF54" s="157">
        <f t="shared" si="38"/>
        <v>0</v>
      </c>
      <c r="AG54" s="157">
        <f t="shared" si="38"/>
        <v>0</v>
      </c>
      <c r="AH54" s="157">
        <f t="shared" si="38"/>
        <v>0</v>
      </c>
      <c r="AI54" s="157">
        <f t="shared" si="38"/>
        <v>0</v>
      </c>
      <c r="AJ54" s="158"/>
      <c r="AK54" s="220" t="str">
        <f>IF(Y57=0,"",IF(Y57&gt;0,$Y$55))</f>
        <v/>
      </c>
      <c r="AL54" s="220" t="str">
        <f>IF(Z57=0,"",IF(Z57&gt;0,$Y$55))</f>
        <v/>
      </c>
      <c r="AM54" s="159"/>
      <c r="AN54" s="159"/>
      <c r="AO54" s="160">
        <f>IF(B54=0,"",IF(B54&gt;0,AO55/B54))</f>
        <v>0</v>
      </c>
      <c r="AP54" s="160">
        <f>IF(B54=0,"",IF(B54&gt;0,AP55/B54))</f>
        <v>0</v>
      </c>
      <c r="AQ54" s="161">
        <f>IF(B54=0,"",IF(B54&gt;0,AQ56/B54))</f>
        <v>1</v>
      </c>
      <c r="AR54" s="162"/>
      <c r="AS54" s="222" t="s">
        <v>107</v>
      </c>
      <c r="AT54" s="222" t="s">
        <v>107</v>
      </c>
      <c r="AU54" s="222" t="s">
        <v>108</v>
      </c>
      <c r="AV54" s="223" t="str">
        <f>IF(AX54=0,"",IF(AX54&gt;0,AX54/AV55))</f>
        <v/>
      </c>
      <c r="AW54" s="224"/>
      <c r="AX54" s="224">
        <f>SUM(AX18:AX53)</f>
        <v>0</v>
      </c>
      <c r="AY54" s="223" t="str">
        <f>IF(BA54=0,"",IF(BA54&gt;0,BA54/AY55))</f>
        <v/>
      </c>
      <c r="AZ54" s="11"/>
      <c r="BA54" s="12">
        <f>SUM(BA18:BA53)</f>
        <v>0</v>
      </c>
    </row>
    <row r="55" spans="1:53" x14ac:dyDescent="0.25">
      <c r="E55" s="163">
        <f>COUNTA(E18:E53)</f>
        <v>0</v>
      </c>
      <c r="F55" s="163">
        <f>COUNTA(F18:F53)</f>
        <v>0</v>
      </c>
      <c r="G55" s="94"/>
      <c r="H55" s="335" t="s">
        <v>34</v>
      </c>
      <c r="I55" s="329"/>
      <c r="J55" s="335" t="s">
        <v>35</v>
      </c>
      <c r="K55" s="329"/>
      <c r="L55" s="329" t="s">
        <v>36</v>
      </c>
      <c r="M55" s="329"/>
      <c r="N55" s="94"/>
      <c r="O55" s="94"/>
      <c r="P55" s="94"/>
      <c r="Q55" s="94"/>
      <c r="R55" s="94"/>
      <c r="S55" s="164" t="e">
        <f t="shared" ref="S55:X55" si="39">S54/S56</f>
        <v>#DIV/0!</v>
      </c>
      <c r="T55" s="164" t="e">
        <f t="shared" si="39"/>
        <v>#DIV/0!</v>
      </c>
      <c r="U55" s="164" t="e">
        <f t="shared" si="39"/>
        <v>#DIV/0!</v>
      </c>
      <c r="V55" s="164" t="e">
        <f t="shared" si="39"/>
        <v>#DIV/0!</v>
      </c>
      <c r="W55" s="164" t="e">
        <f t="shared" si="39"/>
        <v>#DIV/0!</v>
      </c>
      <c r="X55" s="164" t="e">
        <f t="shared" si="39"/>
        <v>#DIV/0!</v>
      </c>
      <c r="Y55" s="164" t="e">
        <f>Y54/Y57</f>
        <v>#DIV/0!</v>
      </c>
      <c r="Z55" s="141">
        <f>Z54/10</f>
        <v>0</v>
      </c>
      <c r="AA55" s="141">
        <f t="shared" ref="AA55:AI55" si="40">AA54/10</f>
        <v>0</v>
      </c>
      <c r="AB55" s="141">
        <f t="shared" si="40"/>
        <v>0</v>
      </c>
      <c r="AC55" s="141">
        <f t="shared" si="40"/>
        <v>0</v>
      </c>
      <c r="AD55" s="141">
        <f t="shared" si="40"/>
        <v>0</v>
      </c>
      <c r="AE55" s="141">
        <f t="shared" si="40"/>
        <v>0</v>
      </c>
      <c r="AF55" s="141">
        <f t="shared" si="40"/>
        <v>0</v>
      </c>
      <c r="AG55" s="141">
        <f t="shared" si="40"/>
        <v>0</v>
      </c>
      <c r="AH55" s="141">
        <f t="shared" si="40"/>
        <v>0</v>
      </c>
      <c r="AI55" s="141">
        <f t="shared" si="40"/>
        <v>0</v>
      </c>
      <c r="AJ55" s="141"/>
      <c r="AK55" s="98"/>
      <c r="AL55" s="98"/>
      <c r="AM55" s="98"/>
      <c r="AN55" s="98"/>
      <c r="AO55" s="165">
        <f>COUNTIF(AO18:AO53,1)</f>
        <v>0</v>
      </c>
      <c r="AP55" s="165">
        <f>SUM(AP18:AP52)</f>
        <v>0</v>
      </c>
      <c r="AQ55" s="163">
        <f>COUNTA(AQ18:AQ53)</f>
        <v>0</v>
      </c>
      <c r="AR55" s="98"/>
      <c r="AS55" s="119" t="str">
        <f>IF($AS$57=0,"",IF($D$2&lt;6,"",IF($D$2&gt;=6,(AS58+AS59)/AS57)))</f>
        <v/>
      </c>
      <c r="AT55" s="119" t="str">
        <f t="shared" ref="AT55:AU55" si="41">IF($AS$57=0,"",IF($D$2&lt;6,"",IF($D$2&gt;=6,(AT58+AT59)/AT57)))</f>
        <v/>
      </c>
      <c r="AU55" s="119" t="str">
        <f t="shared" si="41"/>
        <v/>
      </c>
      <c r="AV55" s="163">
        <f>COUNTA(AV18:AV53)</f>
        <v>0</v>
      </c>
      <c r="AW55" s="163"/>
      <c r="AX55" s="163"/>
      <c r="AY55" s="163">
        <f>COUNTA(AY18:AY53)</f>
        <v>0</v>
      </c>
      <c r="AZ55" s="3"/>
      <c r="BA55" s="3"/>
    </row>
    <row r="56" spans="1:53" ht="13.8" thickBot="1" x14ac:dyDescent="0.3">
      <c r="E56" s="3"/>
      <c r="F56" s="3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3">
        <f t="shared" ref="S56:X56" si="42">COUNTA(H18:H53)</f>
        <v>0</v>
      </c>
      <c r="T56" s="3">
        <f t="shared" si="42"/>
        <v>0</v>
      </c>
      <c r="U56" s="3">
        <f t="shared" si="42"/>
        <v>0</v>
      </c>
      <c r="V56" s="3">
        <f t="shared" si="42"/>
        <v>0</v>
      </c>
      <c r="W56" s="3">
        <f t="shared" si="42"/>
        <v>0</v>
      </c>
      <c r="X56" s="3">
        <f t="shared" si="42"/>
        <v>0</v>
      </c>
      <c r="Y56" s="3">
        <f>COUNTIF(Y18:Y53,0)</f>
        <v>36</v>
      </c>
      <c r="Z56" s="10" t="e">
        <f>Z54/D68*D70</f>
        <v>#DIV/0!</v>
      </c>
      <c r="AA56" s="10" t="e">
        <f>AA54/E68*E70</f>
        <v>#DIV/0!</v>
      </c>
      <c r="AB56" s="10" t="e">
        <f>AB54/F68*F70</f>
        <v>#DIV/0!</v>
      </c>
      <c r="AC56" s="10" t="e">
        <f>AC54/G68*G70</f>
        <v>#DIV/0!</v>
      </c>
      <c r="AD56" s="10" t="e">
        <f>AD54/H68*H70</f>
        <v>#DIV/0!</v>
      </c>
      <c r="AE56" s="10" t="e">
        <f>AE54/D69*D72</f>
        <v>#DIV/0!</v>
      </c>
      <c r="AF56" s="10" t="e">
        <f>AF54/E69*E72</f>
        <v>#DIV/0!</v>
      </c>
      <c r="AG56" s="10" t="e">
        <f>AG54/F69*F72</f>
        <v>#DIV/0!</v>
      </c>
      <c r="AH56" s="10" t="e">
        <f>AH54/G69*G72</f>
        <v>#DIV/0!</v>
      </c>
      <c r="AI56" s="10" t="e">
        <f>AI54/H69*H72</f>
        <v>#DIV/0!</v>
      </c>
      <c r="AO56" s="3"/>
      <c r="AP56" s="3"/>
      <c r="AQ56" s="2">
        <f>(B54-AQ55)</f>
        <v>36</v>
      </c>
      <c r="AR56" s="3"/>
      <c r="AS56" s="119" t="str">
        <f>IF($AS$57=0,"",IF($D$2&lt;6,"",IF($D$2&gt;=6,(AS59/AS57))))</f>
        <v/>
      </c>
      <c r="AT56" s="119" t="str">
        <f t="shared" ref="AT56:AU56" si="43">IF($AS$57=0,"",IF($D$2&lt;6,"",IF($D$2&gt;=6,(AT59/AT57))))</f>
        <v/>
      </c>
      <c r="AU56" s="119" t="str">
        <f t="shared" si="43"/>
        <v/>
      </c>
      <c r="AV56" s="2"/>
      <c r="AW56" s="2"/>
      <c r="AX56" s="2"/>
      <c r="AY56" s="2"/>
      <c r="AZ56" s="3"/>
      <c r="BA56" s="3"/>
    </row>
    <row r="57" spans="1:53" ht="20.399999999999999" thickBot="1" x14ac:dyDescent="0.55000000000000004">
      <c r="B57" s="54" t="s">
        <v>26</v>
      </c>
      <c r="C57" s="268"/>
      <c r="D57" s="273">
        <f>D2</f>
        <v>5</v>
      </c>
      <c r="E57" s="86">
        <f>E2</f>
        <v>0</v>
      </c>
      <c r="F57" s="13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T57" s="3"/>
      <c r="U57" s="3"/>
      <c r="V57" s="3"/>
      <c r="W57" s="3"/>
      <c r="X57" s="3"/>
      <c r="Y57" s="3">
        <f>36-Y56</f>
        <v>0</v>
      </c>
      <c r="AE57" s="3"/>
      <c r="AO57" s="3"/>
      <c r="AP57" s="3"/>
      <c r="AQ57" s="2"/>
      <c r="AR57" s="3"/>
      <c r="AS57" s="72">
        <f t="shared" ref="AS57:AT57" si="44">COUNTIF(AS18:AS53,"&gt;""")</f>
        <v>0</v>
      </c>
      <c r="AT57" s="72">
        <f t="shared" si="44"/>
        <v>0</v>
      </c>
      <c r="AU57" s="72">
        <f>COUNTIF(AU18:AU53,"&gt;""")</f>
        <v>0</v>
      </c>
      <c r="AV57" s="2"/>
      <c r="AW57" s="2"/>
      <c r="AX57" s="2"/>
      <c r="AY57" s="2"/>
      <c r="AZ57" s="3"/>
      <c r="BA57" s="3"/>
    </row>
    <row r="58" spans="1:53" ht="20.399999999999999" thickBot="1" x14ac:dyDescent="0.55000000000000004">
      <c r="B58" s="54" t="s">
        <v>27</v>
      </c>
      <c r="C58" s="268"/>
      <c r="D58" s="324">
        <f>D3</f>
        <v>46031</v>
      </c>
      <c r="E58" s="325"/>
      <c r="F58" s="13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3"/>
      <c r="T58" s="3"/>
      <c r="U58" s="3"/>
      <c r="V58" s="3"/>
      <c r="W58" s="3"/>
      <c r="X58" s="3"/>
      <c r="Y58" s="3"/>
      <c r="AE58" s="3"/>
      <c r="AO58" s="3"/>
      <c r="AP58" s="3"/>
      <c r="AQ58" s="2"/>
      <c r="AR58" s="3"/>
      <c r="AS58" s="93">
        <f>COUNTIF(AS18:AS53,"1F")</f>
        <v>0</v>
      </c>
      <c r="AT58" s="93">
        <f t="shared" ref="AT58:AU58" si="45">COUNTIF(AT18:AT53,"1F")</f>
        <v>0</v>
      </c>
      <c r="AU58" s="93">
        <f t="shared" si="45"/>
        <v>0</v>
      </c>
      <c r="AV58" s="2"/>
      <c r="AW58" s="2"/>
      <c r="AX58" s="2"/>
      <c r="AY58" s="2"/>
      <c r="AZ58" s="3"/>
      <c r="BA58" s="3"/>
    </row>
    <row r="59" spans="1:53" ht="19.8" x14ac:dyDescent="0.5">
      <c r="B59" s="54"/>
      <c r="C59" s="268"/>
      <c r="D59" s="275"/>
      <c r="E59" s="69"/>
      <c r="F59" s="13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3"/>
      <c r="T59" s="3"/>
      <c r="U59" s="3"/>
      <c r="V59" s="3"/>
      <c r="W59" s="3"/>
      <c r="X59" s="3"/>
      <c r="Y59" s="3"/>
      <c r="AE59" s="3"/>
      <c r="AO59" s="3"/>
      <c r="AP59" s="3"/>
      <c r="AQ59" s="2"/>
      <c r="AR59" s="3"/>
      <c r="AS59" s="93">
        <f>COUNTIF(AS18:AS53,"2F")</f>
        <v>0</v>
      </c>
      <c r="AT59" s="93">
        <f t="shared" ref="AT59" si="46">COUNTIF(AT18:AT53,"2F")</f>
        <v>0</v>
      </c>
      <c r="AU59" s="93">
        <f>COUNTIF(AU18:AU53,"1S")</f>
        <v>0</v>
      </c>
      <c r="AV59" s="2"/>
      <c r="AW59" s="2"/>
      <c r="AX59" s="2"/>
      <c r="AY59" s="2"/>
      <c r="AZ59" s="3"/>
      <c r="BA59" s="3"/>
    </row>
    <row r="60" spans="1:53" ht="19.8" x14ac:dyDescent="0.5">
      <c r="B60" s="54"/>
      <c r="C60" s="268"/>
      <c r="D60" s="275"/>
      <c r="E60" s="69"/>
      <c r="F60" s="13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3"/>
      <c r="T60" s="3"/>
      <c r="U60" s="3"/>
      <c r="V60" s="3"/>
      <c r="W60" s="3"/>
      <c r="X60" s="3"/>
      <c r="Y60" s="3"/>
      <c r="AE60" s="3"/>
      <c r="AO60" s="3"/>
      <c r="AP60" s="3"/>
      <c r="AQ60" s="2"/>
      <c r="AR60" s="3"/>
      <c r="AS60" s="3"/>
      <c r="AT60" s="3"/>
      <c r="AU60" s="3"/>
      <c r="AV60" s="2"/>
      <c r="AW60" s="2"/>
      <c r="AX60" s="2"/>
      <c r="AY60" s="2"/>
      <c r="AZ60" s="3"/>
      <c r="BA60" s="3"/>
    </row>
    <row r="61" spans="1:53" x14ac:dyDescent="0.25">
      <c r="E61" s="13"/>
      <c r="F61" s="13"/>
      <c r="Z61" s="3"/>
      <c r="AE61" s="3"/>
      <c r="AO61" s="13"/>
      <c r="AP61" s="13"/>
    </row>
    <row r="62" spans="1:53" x14ac:dyDescent="0.25">
      <c r="D62" s="94" t="s">
        <v>54</v>
      </c>
      <c r="E62" s="4" t="s">
        <v>55</v>
      </c>
      <c r="F62" s="4" t="s">
        <v>56</v>
      </c>
      <c r="G62" s="3" t="s">
        <v>109</v>
      </c>
      <c r="H62" s="4" t="s">
        <v>58</v>
      </c>
      <c r="I62" s="4" t="s">
        <v>59</v>
      </c>
      <c r="J62" s="4" t="s">
        <v>110</v>
      </c>
      <c r="K62" s="4" t="s">
        <v>111</v>
      </c>
      <c r="L62" s="4" t="s">
        <v>112</v>
      </c>
      <c r="M62" s="4" t="s">
        <v>113</v>
      </c>
      <c r="AE62" s="3"/>
      <c r="AJ62" s="4" t="s">
        <v>114</v>
      </c>
      <c r="AK62" s="4" t="s">
        <v>114</v>
      </c>
      <c r="AL62" s="4" t="s">
        <v>114</v>
      </c>
      <c r="AO62" s="4" t="s">
        <v>115</v>
      </c>
      <c r="AQ62" s="4"/>
    </row>
    <row r="63" spans="1:53" x14ac:dyDescent="0.25">
      <c r="D63" s="141" t="e">
        <f t="shared" ref="D63:I63" si="47">S55</f>
        <v>#DIV/0!</v>
      </c>
      <c r="E63" s="10" t="e">
        <f t="shared" si="47"/>
        <v>#DIV/0!</v>
      </c>
      <c r="F63" s="10" t="e">
        <f t="shared" si="47"/>
        <v>#DIV/0!</v>
      </c>
      <c r="G63" s="10" t="e">
        <f t="shared" si="47"/>
        <v>#DIV/0!</v>
      </c>
      <c r="H63" s="10" t="e">
        <f t="shared" si="47"/>
        <v>#DIV/0!</v>
      </c>
      <c r="I63" s="10" t="e">
        <f t="shared" si="47"/>
        <v>#DIV/0!</v>
      </c>
      <c r="J63" s="10" t="str">
        <f>$AK$54</f>
        <v/>
      </c>
      <c r="K63" s="14">
        <f>$AO$54</f>
        <v>0</v>
      </c>
      <c r="L63" s="10">
        <f>$AP$54</f>
        <v>0</v>
      </c>
      <c r="M63" s="10">
        <f>$AQ$54</f>
        <v>1</v>
      </c>
      <c r="N63" s="10"/>
      <c r="O63" s="10"/>
      <c r="P63" s="10"/>
      <c r="Q63" s="10"/>
      <c r="R63" s="10"/>
      <c r="AJ63" s="10" t="str">
        <f>$AV$54</f>
        <v/>
      </c>
      <c r="AK63" s="10" t="str">
        <f>$AV$54</f>
        <v/>
      </c>
      <c r="AL63" s="10" t="str">
        <f>$AV$54</f>
        <v/>
      </c>
      <c r="AM63" s="10"/>
      <c r="AN63" s="10"/>
      <c r="AO63" s="10" t="str">
        <f>$AY$54</f>
        <v/>
      </c>
      <c r="AQ63" s="13"/>
    </row>
    <row r="64" spans="1:53" x14ac:dyDescent="0.25">
      <c r="E64" s="13"/>
      <c r="F64" s="13"/>
      <c r="AO64" s="13"/>
      <c r="AP64" s="13"/>
    </row>
    <row r="65" spans="1:43" x14ac:dyDescent="0.25">
      <c r="E65" s="13"/>
      <c r="F65" s="13"/>
      <c r="AO65" s="13"/>
      <c r="AP65" s="13"/>
    </row>
    <row r="66" spans="1:43" x14ac:dyDescent="0.25">
      <c r="B66" s="5"/>
      <c r="D66" s="94" t="str">
        <f>IF($E$7="ja","A",IF($E$7="nee",1))</f>
        <v>A</v>
      </c>
      <c r="E66" s="4" t="str">
        <f>IF($E$7="ja","B",IF($E$7="nee",2))</f>
        <v>B</v>
      </c>
      <c r="F66" s="4" t="str">
        <f>IF($E$7="ja","C",IF($E$7="nee",3))</f>
        <v>C</v>
      </c>
      <c r="G66" s="4" t="str">
        <f>IF($E$7="ja","D",IF($E$7="nee",4))</f>
        <v>D</v>
      </c>
      <c r="H66" s="4" t="str">
        <f>IF($E$7="ja","E",IF($E$7="nee",5))</f>
        <v>E</v>
      </c>
    </row>
    <row r="67" spans="1:43" s="4" customFormat="1" x14ac:dyDescent="0.25">
      <c r="A67"/>
      <c r="B67" s="5" t="s">
        <v>116</v>
      </c>
      <c r="C67" s="94"/>
      <c r="D67" s="141">
        <f>IF($E$7="ja",0.25,IF($E$7="nee",0.2))</f>
        <v>0.25</v>
      </c>
      <c r="E67" s="10">
        <f>IF($E$7="ja",0.25,IF($E$7="nee",0.2))</f>
        <v>0.25</v>
      </c>
      <c r="F67" s="10">
        <f>IF($E$7="ja",0.25,IF($E$7="nee",0.2))</f>
        <v>0.25</v>
      </c>
      <c r="G67" s="10">
        <f>IF($E$7="ja",0.15,IF($E$7="nee",0.2))</f>
        <v>0.15</v>
      </c>
      <c r="H67" s="10">
        <f>IF($E$7="ja",0.1,IF($E$7="nee",0.2))</f>
        <v>0.1</v>
      </c>
      <c r="AO67"/>
      <c r="AP67"/>
      <c r="AQ67"/>
    </row>
    <row r="68" spans="1:43" s="4" customFormat="1" x14ac:dyDescent="0.25">
      <c r="A68"/>
      <c r="B68" s="5"/>
      <c r="C68" s="94"/>
      <c r="D68" s="94">
        <f>COUNTIF($D$18:$D$53,"A")</f>
        <v>0</v>
      </c>
      <c r="E68" s="4">
        <f>COUNTIF($D$18:$D$53,"B")</f>
        <v>0</v>
      </c>
      <c r="F68" s="4">
        <f>COUNTIF($D$18:$D$53,"C")</f>
        <v>0</v>
      </c>
      <c r="G68" s="4">
        <f>COUNTIF($D$18:$D$53,"D")</f>
        <v>0</v>
      </c>
      <c r="H68" s="4">
        <f>COUNTIF($D$18:$D$53,"E")</f>
        <v>0</v>
      </c>
      <c r="AO68"/>
      <c r="AP68"/>
      <c r="AQ68"/>
    </row>
    <row r="69" spans="1:43" s="4" customFormat="1" x14ac:dyDescent="0.25">
      <c r="A69"/>
      <c r="B69" s="5"/>
      <c r="C69" s="94"/>
      <c r="D69" s="94">
        <f>COUNTIF($D$18:$D$53,1)</f>
        <v>0</v>
      </c>
      <c r="E69" s="4">
        <f>COUNTIF($D$18:$D$53,2)</f>
        <v>0</v>
      </c>
      <c r="F69" s="4">
        <f>COUNTIF($D$18:$D$53,3)</f>
        <v>0</v>
      </c>
      <c r="G69" s="4">
        <f>COUNTIF($D$18:$D$53,4)</f>
        <v>0</v>
      </c>
      <c r="H69" s="4">
        <f>COUNTIF($D$18:$D$53,5)</f>
        <v>0</v>
      </c>
      <c r="AO69"/>
      <c r="AP69"/>
      <c r="AQ69"/>
    </row>
    <row r="70" spans="1:43" s="4" customFormat="1" x14ac:dyDescent="0.25">
      <c r="A70"/>
      <c r="B70" s="5" t="s">
        <v>117</v>
      </c>
      <c r="C70" s="94"/>
      <c r="D70" s="141">
        <f>D68/$B$54</f>
        <v>0</v>
      </c>
      <c r="E70" s="10">
        <f>E68/$B$54</f>
        <v>0</v>
      </c>
      <c r="F70" s="10">
        <f>F68/$B$54</f>
        <v>0</v>
      </c>
      <c r="G70" s="10">
        <f>G68/$B$54</f>
        <v>0</v>
      </c>
      <c r="H70" s="10">
        <f>H68/$B$54</f>
        <v>0</v>
      </c>
      <c r="AO70"/>
      <c r="AP70"/>
      <c r="AQ70"/>
    </row>
    <row r="71" spans="1:43" s="4" customFormat="1" x14ac:dyDescent="0.25">
      <c r="A71"/>
      <c r="B71" s="5" t="s">
        <v>118</v>
      </c>
      <c r="C71" s="94"/>
      <c r="D71" s="141" t="e">
        <f>Z56</f>
        <v>#DIV/0!</v>
      </c>
      <c r="E71" s="10" t="e">
        <f>AA56</f>
        <v>#DIV/0!</v>
      </c>
      <c r="F71" s="10" t="e">
        <f>AB56</f>
        <v>#DIV/0!</v>
      </c>
      <c r="G71" s="10" t="e">
        <f>AC56</f>
        <v>#DIV/0!</v>
      </c>
      <c r="H71" s="10" t="e">
        <f>AD56</f>
        <v>#DIV/0!</v>
      </c>
      <c r="AO71"/>
      <c r="AP71"/>
      <c r="AQ71"/>
    </row>
    <row r="72" spans="1:43" s="4" customFormat="1" x14ac:dyDescent="0.25">
      <c r="A72"/>
      <c r="B72" s="5" t="s">
        <v>119</v>
      </c>
      <c r="C72" s="94"/>
      <c r="D72" s="141">
        <f>D69/$B$54</f>
        <v>0</v>
      </c>
      <c r="E72" s="10">
        <f>E69/$B$54</f>
        <v>0</v>
      </c>
      <c r="F72" s="10">
        <f>F69/$B$54</f>
        <v>0</v>
      </c>
      <c r="G72" s="10">
        <f>G69/$B$54</f>
        <v>0</v>
      </c>
      <c r="H72" s="10">
        <f>H69/$B$54</f>
        <v>0</v>
      </c>
      <c r="AO72"/>
      <c r="AP72"/>
      <c r="AQ72"/>
    </row>
    <row r="73" spans="1:43" s="4" customFormat="1" x14ac:dyDescent="0.25">
      <c r="A73"/>
      <c r="B73" s="5" t="s">
        <v>120</v>
      </c>
      <c r="C73" s="94"/>
      <c r="D73" s="141" t="e">
        <f>AE56</f>
        <v>#DIV/0!</v>
      </c>
      <c r="E73" s="10" t="e">
        <f>AF56</f>
        <v>#DIV/0!</v>
      </c>
      <c r="F73" s="10" t="e">
        <f>AG56</f>
        <v>#DIV/0!</v>
      </c>
      <c r="G73" s="10" t="e">
        <f>AH56</f>
        <v>#DIV/0!</v>
      </c>
      <c r="H73" s="10" t="e">
        <f>AI56</f>
        <v>#DIV/0!</v>
      </c>
      <c r="AO73"/>
      <c r="AP73"/>
      <c r="AQ73"/>
    </row>
    <row r="74" spans="1:43" s="4" customFormat="1" x14ac:dyDescent="0.25">
      <c r="A74"/>
      <c r="B74" s="5" t="s">
        <v>121</v>
      </c>
      <c r="C74" s="94"/>
      <c r="D74" s="141">
        <f>IF($E$7="ja",D70,IF($E7="nee",D72))</f>
        <v>0</v>
      </c>
      <c r="E74" s="10">
        <f>IF($E$7="ja",E70,IF($E7="nee",E72))</f>
        <v>0</v>
      </c>
      <c r="F74" s="10">
        <f>IF($E$7="ja",F70,IF($E7="nee",F72))</f>
        <v>0</v>
      </c>
      <c r="G74" s="10">
        <f>IF($E$7="ja",G70,IF($E7="nee",G72))</f>
        <v>0</v>
      </c>
      <c r="H74" s="10">
        <f>IF($E$7="ja",H70,IF($E7="nee",H72))</f>
        <v>0</v>
      </c>
      <c r="AO74"/>
      <c r="AP74"/>
      <c r="AQ74"/>
    </row>
    <row r="75" spans="1:43" s="4" customFormat="1" x14ac:dyDescent="0.25">
      <c r="A75"/>
      <c r="B75" s="5" t="s">
        <v>122</v>
      </c>
      <c r="C75" s="94"/>
      <c r="D75" s="141" t="e">
        <f>IF($E$7="ja",D71,IF($E$7="nee",D73))</f>
        <v>#DIV/0!</v>
      </c>
      <c r="E75" s="10" t="e">
        <f>IF($E$7="ja",E71,IF($E$7="nee",E73))</f>
        <v>#DIV/0!</v>
      </c>
      <c r="F75" s="10" t="e">
        <f>IF($E$7="ja",F71,IF($E$7="nee",F73))</f>
        <v>#DIV/0!</v>
      </c>
      <c r="G75" s="10" t="e">
        <f>IF($E$7="ja",G71,IF($E$7="nee",G73))</f>
        <v>#DIV/0!</v>
      </c>
      <c r="H75" s="10" t="e">
        <f>IF($E$7="ja",H71,IF($E$7="nee",H73))</f>
        <v>#DIV/0!</v>
      </c>
      <c r="AO75"/>
      <c r="AP75"/>
      <c r="AQ75"/>
    </row>
  </sheetData>
  <sheetProtection sheet="1" objects="1" scenarios="1"/>
  <mergeCells count="14">
    <mergeCell ref="D58:E58"/>
    <mergeCell ref="D3:E3"/>
    <mergeCell ref="B5:AY5"/>
    <mergeCell ref="B7:D7"/>
    <mergeCell ref="B8:D8"/>
    <mergeCell ref="H10:I10"/>
    <mergeCell ref="J10:K10"/>
    <mergeCell ref="L10:M10"/>
    <mergeCell ref="AS10:AU10"/>
    <mergeCell ref="C11:C13"/>
    <mergeCell ref="D54:G54"/>
    <mergeCell ref="H55:I55"/>
    <mergeCell ref="J55:K55"/>
    <mergeCell ref="L55:M55"/>
  </mergeCells>
  <conditionalFormatting sqref="B18:C53">
    <cfRule type="cellIs" dxfId="1049" priority="62" stopIfTrue="1" operator="equal">
      <formula>0</formula>
    </cfRule>
  </conditionalFormatting>
  <conditionalFormatting sqref="D18:D53">
    <cfRule type="cellIs" dxfId="1048" priority="34" stopIfTrue="1" operator="equal">
      <formula>""</formula>
    </cfRule>
  </conditionalFormatting>
  <conditionalFormatting sqref="E7:E8 D9">
    <cfRule type="cellIs" dxfId="1047" priority="99" stopIfTrue="1" operator="equal">
      <formula>"nee"</formula>
    </cfRule>
    <cfRule type="cellIs" dxfId="1046" priority="98" stopIfTrue="1" operator="equal">
      <formula>"ja"</formula>
    </cfRule>
  </conditionalFormatting>
  <conditionalFormatting sqref="E18:E53">
    <cfRule type="cellIs" dxfId="1045" priority="108" stopIfTrue="1" operator="equal">
      <formula>""</formula>
    </cfRule>
  </conditionalFormatting>
  <conditionalFormatting sqref="E18:F53">
    <cfRule type="cellIs" dxfId="1044" priority="106" stopIfTrue="1" operator="equal">
      <formula>"x"</formula>
    </cfRule>
  </conditionalFormatting>
  <conditionalFormatting sqref="F18:F53">
    <cfRule type="cellIs" dxfId="1043" priority="107" stopIfTrue="1" operator="equal">
      <formula>""</formula>
    </cfRule>
  </conditionalFormatting>
  <conditionalFormatting sqref="G11:G13">
    <cfRule type="expression" dxfId="1042" priority="29" stopIfTrue="1">
      <formula>$J$3="ja"</formula>
    </cfRule>
    <cfRule type="expression" dxfId="1041" priority="30" stopIfTrue="1">
      <formula>$L$3="ja"</formula>
    </cfRule>
  </conditionalFormatting>
  <conditionalFormatting sqref="G18:G53">
    <cfRule type="cellIs" dxfId="1040" priority="80" stopIfTrue="1" operator="greaterThan">
      <formula>""</formula>
    </cfRule>
    <cfRule type="cellIs" dxfId="1039" priority="79" stopIfTrue="1" operator="equal">
      <formula>""</formula>
    </cfRule>
  </conditionalFormatting>
  <conditionalFormatting sqref="H11:H13">
    <cfRule type="expression" dxfId="1038" priority="27">
      <formula>$K$2="ja"</formula>
    </cfRule>
    <cfRule type="expression" dxfId="1037" priority="31" stopIfTrue="1">
      <formula>$J$2="ja"</formula>
    </cfRule>
    <cfRule type="expression" dxfId="1036" priority="32" stopIfTrue="1">
      <formula>$L$2="ja"</formula>
    </cfRule>
  </conditionalFormatting>
  <conditionalFormatting sqref="H18:M53">
    <cfRule type="cellIs" dxfId="1035" priority="96" stopIfTrue="1" operator="lessThanOrEqual">
      <formula>$D18</formula>
    </cfRule>
    <cfRule type="cellIs" dxfId="1034" priority="95" stopIfTrue="1" operator="equal">
      <formula>0</formula>
    </cfRule>
    <cfRule type="cellIs" dxfId="1033" priority="97" stopIfTrue="1" operator="notEqual">
      <formula>$D18</formula>
    </cfRule>
  </conditionalFormatting>
  <conditionalFormatting sqref="I11:I13">
    <cfRule type="expression" dxfId="1032" priority="33" stopIfTrue="1">
      <formula>$J$3="ja"</formula>
    </cfRule>
  </conditionalFormatting>
  <conditionalFormatting sqref="I11:J13">
    <cfRule type="expression" dxfId="1031" priority="25">
      <formula>$M$2="ja"</formula>
    </cfRule>
  </conditionalFormatting>
  <conditionalFormatting sqref="I11:K13">
    <cfRule type="expression" dxfId="1030" priority="24">
      <formula>$L$3="ja"</formula>
    </cfRule>
  </conditionalFormatting>
  <conditionalFormatting sqref="J11:J13">
    <cfRule type="expression" dxfId="1029" priority="26">
      <formula>$K$2="ja"</formula>
    </cfRule>
    <cfRule type="expression" dxfId="1028" priority="28">
      <formula>$L$2="ja"</formula>
    </cfRule>
  </conditionalFormatting>
  <conditionalFormatting sqref="J11:R13">
    <cfRule type="expression" dxfId="1027" priority="20">
      <formula>$J$3="ja"</formula>
    </cfRule>
  </conditionalFormatting>
  <conditionalFormatting sqref="L11:R13">
    <cfRule type="expression" dxfId="1026" priority="19">
      <formula>$K$2="ja"</formula>
    </cfRule>
    <cfRule type="expression" dxfId="1025" priority="21" stopIfTrue="1">
      <formula>$L$2="ja"</formula>
    </cfRule>
    <cfRule type="expression" dxfId="1024" priority="22" stopIfTrue="1">
      <formula>$M$2="ja"</formula>
    </cfRule>
    <cfRule type="expression" dxfId="1023" priority="23" stopIfTrue="1">
      <formula>$S$2="ja"</formula>
    </cfRule>
  </conditionalFormatting>
  <conditionalFormatting sqref="AJ18:AJ53">
    <cfRule type="cellIs" dxfId="1022" priority="105" stopIfTrue="1" operator="notEqual">
      <formula>""</formula>
    </cfRule>
  </conditionalFormatting>
  <conditionalFormatting sqref="AL11:AL13">
    <cfRule type="cellIs" dxfId="1019" priority="17" stopIfTrue="1" operator="lessThan">
      <formula>1</formula>
    </cfRule>
    <cfRule type="cellIs" dxfId="1018" priority="16" stopIfTrue="1" operator="equal">
      <formula>1</formula>
    </cfRule>
  </conditionalFormatting>
  <conditionalFormatting sqref="AL18:AL53">
    <cfRule type="expression" dxfId="1017" priority="39">
      <formula>$AM18&gt;=$AR18</formula>
    </cfRule>
    <cfRule type="expression" dxfId="1016" priority="36">
      <formula>$G18=""</formula>
    </cfRule>
    <cfRule type="expression" dxfId="1015" priority="37">
      <formula>$AM18=""</formula>
    </cfRule>
    <cfRule type="expression" dxfId="1014" priority="38">
      <formula>$AM18&lt;$AR18</formula>
    </cfRule>
  </conditionalFormatting>
  <conditionalFormatting sqref="AL18:AL54">
    <cfRule type="expression" dxfId="1013" priority="35">
      <formula>$B18&gt;0</formula>
    </cfRule>
  </conditionalFormatting>
  <conditionalFormatting sqref="AM18:AN53">
    <cfRule type="expression" dxfId="1012" priority="81" stopIfTrue="1">
      <formula>$L$3="ja"</formula>
    </cfRule>
  </conditionalFormatting>
  <conditionalFormatting sqref="AO18:AO53">
    <cfRule type="cellIs" dxfId="1011" priority="87" stopIfTrue="1" operator="equal">
      <formula>""</formula>
    </cfRule>
    <cfRule type="cellIs" dxfId="1010" priority="86" stopIfTrue="1" operator="equal">
      <formula>1</formula>
    </cfRule>
  </conditionalFormatting>
  <conditionalFormatting sqref="AP18:AP53">
    <cfRule type="cellIs" dxfId="1009" priority="89" stopIfTrue="1" operator="equal">
      <formula>""</formula>
    </cfRule>
    <cfRule type="cellIs" dxfId="1008" priority="88" stopIfTrue="1" operator="equal">
      <formula>1</formula>
    </cfRule>
  </conditionalFormatting>
  <conditionalFormatting sqref="AQ18:AQ53">
    <cfRule type="cellIs" dxfId="1007" priority="61" stopIfTrue="1" operator="equal">
      <formula>""</formula>
    </cfRule>
    <cfRule type="cellIs" dxfId="1006" priority="59" stopIfTrue="1" operator="equal">
      <formula>"x"</formula>
    </cfRule>
    <cfRule type="expression" dxfId="1005" priority="60" stopIfTrue="1">
      <formula>$B18&gt;0</formula>
    </cfRule>
  </conditionalFormatting>
  <conditionalFormatting sqref="AR18:AR54">
    <cfRule type="expression" dxfId="1004" priority="58" stopIfTrue="1">
      <formula>$L$3="ja"</formula>
    </cfRule>
  </conditionalFormatting>
  <conditionalFormatting sqref="AR54">
    <cfRule type="expression" dxfId="1003" priority="57" stopIfTrue="1">
      <formula>$J$3="ja"</formula>
    </cfRule>
  </conditionalFormatting>
  <conditionalFormatting sqref="AS11:AS13">
    <cfRule type="expression" dxfId="1002" priority="12" stopIfTrue="1">
      <formula>$J$3="ja"</formula>
    </cfRule>
  </conditionalFormatting>
  <conditionalFormatting sqref="AS11:AT13">
    <cfRule type="expression" dxfId="1001" priority="15">
      <formula>$L$3="ja"</formula>
    </cfRule>
    <cfRule type="expression" dxfId="1000" priority="14">
      <formula>$M$2="ja"</formula>
    </cfRule>
  </conditionalFormatting>
  <conditionalFormatting sqref="AS18:AT53">
    <cfRule type="cellIs" dxfId="999" priority="42" operator="equal">
      <formula>"2F"</formula>
    </cfRule>
  </conditionalFormatting>
  <conditionalFormatting sqref="AS18:AU53">
    <cfRule type="cellIs" dxfId="998" priority="45" operator="equal">
      <formula>"1F"</formula>
    </cfRule>
    <cfRule type="expression" dxfId="997" priority="46" stopIfTrue="1">
      <formula>$L$3="ja"</formula>
    </cfRule>
    <cfRule type="cellIs" dxfId="996" priority="44" operator="equal">
      <formula>"&lt;1F"</formula>
    </cfRule>
  </conditionalFormatting>
  <conditionalFormatting sqref="AS54:AU54">
    <cfRule type="expression" dxfId="995" priority="54" stopIfTrue="1">
      <formula>$L$3="ja"</formula>
    </cfRule>
  </conditionalFormatting>
  <conditionalFormatting sqref="AS54:AY54">
    <cfRule type="expression" dxfId="994" priority="55" stopIfTrue="1">
      <formula>$J$3="ja"</formula>
    </cfRule>
  </conditionalFormatting>
  <conditionalFormatting sqref="AT11:AT13">
    <cfRule type="expression" dxfId="993" priority="13">
      <formula>$L$2="ja"</formula>
    </cfRule>
  </conditionalFormatting>
  <conditionalFormatting sqref="AT11:AU13">
    <cfRule type="expression" dxfId="992" priority="7">
      <formula>$K$2="ja"</formula>
    </cfRule>
  </conditionalFormatting>
  <conditionalFormatting sqref="AT11:AV13">
    <cfRule type="expression" dxfId="991" priority="8">
      <formula>$J$3="ja"</formula>
    </cfRule>
  </conditionalFormatting>
  <conditionalFormatting sqref="AU11:AU13">
    <cfRule type="expression" dxfId="990" priority="9" stopIfTrue="1">
      <formula>$L$2="ja"</formula>
    </cfRule>
    <cfRule type="expression" dxfId="989" priority="10" stopIfTrue="1">
      <formula>$M$2="ja"</formula>
    </cfRule>
    <cfRule type="expression" dxfId="988" priority="11" stopIfTrue="1">
      <formula>$S$2="ja"</formula>
    </cfRule>
  </conditionalFormatting>
  <conditionalFormatting sqref="AU18:AU53">
    <cfRule type="cellIs" dxfId="987" priority="43" operator="equal">
      <formula>"1S"</formula>
    </cfRule>
  </conditionalFormatting>
  <conditionalFormatting sqref="AV11:AV13 AY11:AY13">
    <cfRule type="expression" dxfId="986" priority="18" stopIfTrue="1">
      <formula>$L$3="ja"</formula>
    </cfRule>
  </conditionalFormatting>
  <conditionalFormatting sqref="AV18:AV53">
    <cfRule type="expression" dxfId="985" priority="52">
      <formula>$AW18&gt;=$AR18</formula>
    </cfRule>
    <cfRule type="expression" dxfId="984" priority="51">
      <formula>$AW18&lt;$AR18</formula>
    </cfRule>
    <cfRule type="expression" dxfId="983" priority="50">
      <formula>$AW18=""</formula>
    </cfRule>
  </conditionalFormatting>
  <conditionalFormatting sqref="AV54:AY54">
    <cfRule type="expression" dxfId="982" priority="56" stopIfTrue="1">
      <formula>$L$3="ja"</formula>
    </cfRule>
  </conditionalFormatting>
  <conditionalFormatting sqref="AW18:AX53">
    <cfRule type="expression" dxfId="981" priority="53" stopIfTrue="1">
      <formula>$L$3="ja"</formula>
    </cfRule>
  </conditionalFormatting>
  <conditionalFormatting sqref="AY18:AY53">
    <cfRule type="expression" dxfId="980" priority="47">
      <formula>$AZ18=""</formula>
    </cfRule>
    <cfRule type="expression" dxfId="979" priority="48">
      <formula>$AZ18&lt;$AW18</formula>
    </cfRule>
    <cfRule type="expression" dxfId="978" priority="49">
      <formula>$AZ18&gt;=$AW18</formula>
    </cfRule>
  </conditionalFormatting>
  <conditionalFormatting sqref="AZ18:BA53">
    <cfRule type="expression" dxfId="977" priority="85" stopIfTrue="1">
      <formula>$L$3="ja"</formula>
    </cfRule>
  </conditionalFormatting>
  <conditionalFormatting sqref="BA54">
    <cfRule type="expression" dxfId="976" priority="83" stopIfTrue="1">
      <formula>$J$3="ja"</formula>
    </cfRule>
    <cfRule type="expression" dxfId="975" priority="84" stopIfTrue="1">
      <formula>$L$3="ja"</formula>
    </cfRule>
  </conditionalFormatting>
  <conditionalFormatting sqref="AK18:AK53">
    <cfRule type="expression" dxfId="76" priority="1" stopIfTrue="1">
      <formula>$AK18=1</formula>
    </cfRule>
    <cfRule type="expression" dxfId="75" priority="6" stopIfTrue="1">
      <formula>$AK18&lt;$AK$54</formula>
    </cfRule>
  </conditionalFormatting>
  <conditionalFormatting sqref="AK11:AK13">
    <cfRule type="cellIs" dxfId="74" priority="3" stopIfTrue="1" operator="equal">
      <formula>1</formula>
    </cfRule>
    <cfRule type="cellIs" dxfId="73" priority="4" stopIfTrue="1" operator="lessThan">
      <formula>1</formula>
    </cfRule>
  </conditionalFormatting>
  <conditionalFormatting sqref="AK18:AK53">
    <cfRule type="expression" dxfId="72" priority="5">
      <formula>$AK18&gt;=$AK$54</formula>
    </cfRule>
  </conditionalFormatting>
  <conditionalFormatting sqref="AK18:AK53">
    <cfRule type="cellIs" dxfId="71" priority="2" operator="equal">
      <formula>""</formula>
    </cfRule>
  </conditionalFormatting>
  <dataValidations count="5">
    <dataValidation type="list" allowBlank="1" showInputMessage="1" showErrorMessage="1" sqref="G18:G53" xr:uid="{896072EA-0FE4-4C13-9413-1216541264BC}">
      <formula1>"PRO,PRO/BBL,BBL,BBL/Kader,Kader,Kader/TL,TL,TL/Havo,Havo,Havo/Vwo,Vwo,"</formula1>
    </dataValidation>
    <dataValidation type="list" allowBlank="1" showInputMessage="1" showErrorMessage="1" sqref="AY18:AY53 AV18:AV53" xr:uid="{A8B9749B-0209-4608-9B3B-BEFE46F0EAAF}">
      <formula1>"PRO,LWOO,BBL,BBL/Kader,Kader,Kader/TL,TL,TL/Havo,Havo,Havo/Vwo,Vwo,"</formula1>
    </dataValidation>
    <dataValidation type="list" allowBlank="1" showInputMessage="1" showErrorMessage="1" sqref="E7" xr:uid="{4C2448CD-8DB7-4DDD-9ECB-BE056ADC0F99}">
      <formula1>"ja,nee,"</formula1>
    </dataValidation>
    <dataValidation type="list" allowBlank="1" showInputMessage="1" showErrorMessage="1" sqref="D2" xr:uid="{AD56E39D-740F-40C3-A64D-357A835024DF}">
      <formula1>"3,4,5,6,7,8,"</formula1>
    </dataValidation>
    <dataValidation type="list" allowBlank="1" showInputMessage="1" showErrorMessage="1" sqref="E2" xr:uid="{16F26798-66B4-4150-A067-82538CBBBE80}">
      <formula1>"--,A,B,C,D,E,F,G,H,I,J,"</formula1>
    </dataValidation>
  </dataValidations>
  <pageMargins left="0.89" right="0.28000000000000003" top="0.57999999999999996" bottom="0.22" header="0.13" footer="0.14000000000000001"/>
  <pageSetup paperSize="9" scale="56" orientation="landscape" r:id="rId1"/>
  <headerFooter alignWithMargins="0">
    <oddFooter>&amp;L&amp;8© Meesterwerk</oddFooter>
  </headerFooter>
  <rowBreaks count="1" manualBreakCount="1">
    <brk id="56" max="48" man="1"/>
  </rowBreaks>
  <colBreaks count="1" manualBreakCount="1">
    <brk id="51" min="1" max="55" man="1"/>
  </colBreaks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274D2-AE05-4853-A206-FDDACEC2A829}">
  <sheetPr>
    <tabColor rgb="FFCCCCFF"/>
    <pageSetUpPr fitToPage="1"/>
  </sheetPr>
  <dimension ref="A1:AN82"/>
  <sheetViews>
    <sheetView showGridLines="0" showRowColHeaders="0" zoomScale="58" zoomScaleNormal="58" zoomScaleSheetLayoutView="50" workbookViewId="0"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9.33203125" defaultRowHeight="19.2" x14ac:dyDescent="0.45"/>
  <cols>
    <col min="1" max="1" width="6.44140625" style="240" bestFit="1" customWidth="1"/>
    <col min="2" max="2" width="41.33203125" style="244" customWidth="1"/>
    <col min="3" max="3" width="4" style="182" customWidth="1"/>
    <col min="4" max="4" width="9.33203125" style="182" customWidth="1"/>
    <col min="5" max="5" width="18" style="182" customWidth="1"/>
    <col min="6" max="6" width="8.44140625" style="182" customWidth="1"/>
    <col min="7" max="7" width="8.6640625" style="182" customWidth="1"/>
    <col min="8" max="8" width="12.77734375" style="182" customWidth="1"/>
    <col min="9" max="10" width="9.44140625" style="182" bestFit="1" customWidth="1"/>
    <col min="11" max="31" width="9.5546875" style="182" customWidth="1"/>
    <col min="32" max="32" width="9.33203125" style="182" bestFit="1" customWidth="1"/>
    <col min="33" max="34" width="9.33203125" style="182" customWidth="1"/>
    <col min="35" max="35" width="3.88671875" style="182" customWidth="1"/>
    <col min="36" max="36" width="8.88671875" style="182" customWidth="1"/>
    <col min="37" max="37" width="9.33203125" style="182"/>
    <col min="38" max="39" width="9.33203125" style="182" bestFit="1" customWidth="1"/>
    <col min="40" max="16384" width="9.33203125" style="182"/>
  </cols>
  <sheetData>
    <row r="1" spans="1:40" ht="100.2" customHeight="1" x14ac:dyDescent="0.45"/>
    <row r="2" spans="1:40" ht="18.600000000000001" customHeight="1" x14ac:dyDescent="0.45">
      <c r="D2" s="342" t="s">
        <v>123</v>
      </c>
      <c r="E2" s="342"/>
      <c r="F2" s="342"/>
      <c r="G2" s="342"/>
      <c r="H2" s="343">
        <v>6</v>
      </c>
      <c r="I2" s="342" t="str">
        <f>VLOOKUP($H$2,'M5'!A18:B53,2)</f>
        <v>leerling 6</v>
      </c>
      <c r="J2" s="342"/>
      <c r="K2" s="342"/>
      <c r="L2" s="342"/>
      <c r="M2" s="342"/>
      <c r="N2" s="342"/>
      <c r="O2" s="342"/>
      <c r="P2" s="342"/>
      <c r="Q2" s="342"/>
      <c r="R2" s="342"/>
      <c r="S2" s="342"/>
      <c r="T2" s="342"/>
      <c r="U2" s="342"/>
      <c r="V2" s="342"/>
      <c r="W2" s="342"/>
      <c r="X2" s="342"/>
      <c r="Y2" s="342"/>
      <c r="Z2" s="342"/>
      <c r="AA2" s="342"/>
      <c r="AB2" s="342"/>
      <c r="AC2" s="342"/>
      <c r="AD2" s="342"/>
      <c r="AE2" s="344" t="s">
        <v>124</v>
      </c>
      <c r="AF2" s="345"/>
      <c r="AG2" s="345"/>
      <c r="AH2" s="345">
        <f>'M5'!$D$2</f>
        <v>5</v>
      </c>
      <c r="AI2" s="348"/>
    </row>
    <row r="3" spans="1:40" s="190" customFormat="1" ht="55.2" customHeight="1" x14ac:dyDescent="0.7">
      <c r="A3" s="240"/>
      <c r="B3" s="240"/>
      <c r="D3" s="342"/>
      <c r="E3" s="342"/>
      <c r="F3" s="342"/>
      <c r="G3" s="342"/>
      <c r="H3" s="343"/>
      <c r="I3" s="342"/>
      <c r="J3" s="342"/>
      <c r="K3" s="342"/>
      <c r="L3" s="342"/>
      <c r="M3" s="342"/>
      <c r="N3" s="342"/>
      <c r="O3" s="342"/>
      <c r="P3" s="342"/>
      <c r="Q3" s="342"/>
      <c r="R3" s="342"/>
      <c r="S3" s="342"/>
      <c r="T3" s="342"/>
      <c r="U3" s="342"/>
      <c r="V3" s="342"/>
      <c r="W3" s="342"/>
      <c r="X3" s="342"/>
      <c r="Y3" s="342"/>
      <c r="Z3" s="342"/>
      <c r="AA3" s="342"/>
      <c r="AB3" s="342"/>
      <c r="AC3" s="342"/>
      <c r="AD3" s="342"/>
      <c r="AE3" s="346"/>
      <c r="AF3" s="347"/>
      <c r="AG3" s="347"/>
      <c r="AH3" s="347"/>
      <c r="AI3" s="349"/>
      <c r="AM3" s="203"/>
      <c r="AN3" s="203"/>
    </row>
    <row r="4" spans="1:40" ht="28.2" customHeight="1" x14ac:dyDescent="0.45">
      <c r="B4" s="245"/>
      <c r="C4" s="21"/>
      <c r="D4" s="21"/>
      <c r="E4" s="21"/>
      <c r="I4" s="204"/>
      <c r="J4" s="204"/>
      <c r="K4" s="204"/>
      <c r="L4" s="204"/>
      <c r="M4" s="204"/>
      <c r="N4" s="204"/>
      <c r="O4" s="204"/>
      <c r="P4" s="204"/>
      <c r="Q4" s="204"/>
      <c r="R4" s="204"/>
      <c r="S4" s="204"/>
      <c r="T4" s="204"/>
      <c r="U4" s="204"/>
      <c r="V4" s="204"/>
      <c r="W4" s="204"/>
      <c r="X4" s="204"/>
      <c r="Y4" s="204"/>
      <c r="Z4" s="204"/>
      <c r="AA4" s="204"/>
      <c r="AB4" s="204"/>
      <c r="AC4" s="204"/>
      <c r="AD4" s="204"/>
      <c r="AE4" s="204"/>
      <c r="AF4" s="204"/>
      <c r="AG4" s="204"/>
      <c r="AH4" s="204"/>
      <c r="AI4" s="204"/>
      <c r="AJ4" s="204"/>
      <c r="AK4" s="204"/>
      <c r="AL4" s="204"/>
      <c r="AM4" s="204"/>
      <c r="AN4" s="204"/>
    </row>
    <row r="5" spans="1:40" ht="19.5" customHeight="1" x14ac:dyDescent="0.45">
      <c r="B5" s="246"/>
      <c r="C5" s="4"/>
      <c r="D5" s="4"/>
      <c r="E5" s="3"/>
    </row>
    <row r="6" spans="1:40" x14ac:dyDescent="0.45">
      <c r="B6" s="246"/>
      <c r="C6" s="4"/>
      <c r="D6" s="4"/>
      <c r="E6" s="4"/>
    </row>
    <row r="7" spans="1:40" ht="18.600000000000001" x14ac:dyDescent="0.45">
      <c r="A7" s="242">
        <v>1</v>
      </c>
      <c r="B7" s="243" t="str">
        <f>'M5'!B18</f>
        <v>leerling 1</v>
      </c>
      <c r="C7" s="4"/>
      <c r="D7" s="4"/>
      <c r="E7" s="4"/>
    </row>
    <row r="8" spans="1:40" ht="18.600000000000001" x14ac:dyDescent="0.45">
      <c r="A8" s="242">
        <v>2</v>
      </c>
      <c r="B8" s="243" t="str">
        <f>'M5'!B19</f>
        <v>leerling 2</v>
      </c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6"/>
      <c r="AB8" s="186"/>
      <c r="AC8" s="186"/>
      <c r="AD8" s="186"/>
      <c r="AE8" s="186"/>
    </row>
    <row r="9" spans="1:40" ht="18.600000000000001" x14ac:dyDescent="0.45">
      <c r="A9" s="242">
        <v>3</v>
      </c>
      <c r="B9" s="243" t="str">
        <f>'M5'!B20</f>
        <v>leerling 3</v>
      </c>
      <c r="H9" s="186"/>
      <c r="I9" s="186"/>
      <c r="J9" s="186"/>
      <c r="K9" s="186"/>
      <c r="L9" s="186"/>
      <c r="M9" s="186"/>
      <c r="N9" s="186"/>
      <c r="O9" s="186"/>
      <c r="P9" s="186"/>
      <c r="Q9" s="186"/>
      <c r="R9" s="186"/>
      <c r="S9" s="186"/>
      <c r="T9" s="186"/>
      <c r="U9" s="186"/>
      <c r="V9" s="186"/>
      <c r="W9" s="186"/>
      <c r="X9" s="186"/>
      <c r="Y9" s="186"/>
      <c r="Z9" s="186"/>
      <c r="AA9" s="186"/>
      <c r="AB9" s="186"/>
      <c r="AC9" s="186"/>
      <c r="AD9" s="186"/>
      <c r="AE9" s="186"/>
    </row>
    <row r="10" spans="1:40" ht="18.600000000000001" x14ac:dyDescent="0.45">
      <c r="A10" s="242">
        <v>4</v>
      </c>
      <c r="B10" s="243" t="str">
        <f>'M5'!B21</f>
        <v>leerling 4</v>
      </c>
      <c r="H10" s="186"/>
      <c r="I10" s="186"/>
      <c r="J10" s="186"/>
      <c r="K10" s="186"/>
      <c r="L10" s="186"/>
      <c r="M10" s="186"/>
      <c r="N10" s="186"/>
      <c r="O10" s="186"/>
      <c r="P10" s="186"/>
      <c r="Q10" s="186"/>
      <c r="R10" s="186"/>
      <c r="S10" s="186"/>
      <c r="T10" s="186"/>
      <c r="U10" s="186"/>
      <c r="V10" s="186"/>
      <c r="W10" s="186"/>
      <c r="X10" s="186"/>
      <c r="Y10" s="186"/>
      <c r="Z10" s="186"/>
      <c r="AA10" s="186"/>
      <c r="AB10" s="186"/>
      <c r="AC10" s="186"/>
      <c r="AD10" s="186"/>
      <c r="AE10" s="186"/>
    </row>
    <row r="11" spans="1:40" ht="18.600000000000001" x14ac:dyDescent="0.45">
      <c r="A11" s="242">
        <v>5</v>
      </c>
      <c r="B11" s="243" t="str">
        <f>'M5'!B22</f>
        <v>leerling 5</v>
      </c>
      <c r="H11" s="186"/>
      <c r="I11" s="186"/>
      <c r="J11" s="186"/>
      <c r="K11" s="186"/>
      <c r="L11" s="186"/>
      <c r="M11" s="186"/>
      <c r="N11" s="186"/>
      <c r="O11" s="186"/>
      <c r="P11" s="186"/>
      <c r="Q11" s="186"/>
      <c r="R11" s="186"/>
      <c r="S11" s="186"/>
      <c r="T11" s="186"/>
      <c r="U11" s="186"/>
      <c r="V11" s="186"/>
      <c r="W11" s="186"/>
      <c r="X11" s="186"/>
      <c r="Y11" s="186"/>
      <c r="Z11" s="186"/>
      <c r="AA11" s="186"/>
      <c r="AB11" s="186"/>
      <c r="AC11" s="186"/>
      <c r="AD11" s="186"/>
      <c r="AE11" s="186"/>
    </row>
    <row r="12" spans="1:40" ht="18.600000000000001" x14ac:dyDescent="0.45">
      <c r="A12" s="242">
        <v>6</v>
      </c>
      <c r="B12" s="243" t="str">
        <f>'M5'!B23</f>
        <v>leerling 6</v>
      </c>
      <c r="H12" s="186"/>
      <c r="I12" s="186"/>
      <c r="J12" s="186"/>
      <c r="K12" s="186"/>
      <c r="L12" s="186"/>
      <c r="M12" s="186"/>
      <c r="N12" s="186"/>
      <c r="O12" s="186"/>
      <c r="P12" s="186"/>
      <c r="Q12" s="186"/>
      <c r="R12" s="186"/>
      <c r="S12" s="186"/>
      <c r="T12" s="186"/>
      <c r="U12" s="186"/>
      <c r="V12" s="186"/>
      <c r="W12" s="186"/>
      <c r="X12" s="186"/>
      <c r="Y12" s="186"/>
      <c r="Z12" s="186"/>
      <c r="AA12" s="186"/>
      <c r="AB12" s="186"/>
      <c r="AC12" s="186"/>
      <c r="AD12" s="186"/>
      <c r="AE12" s="186"/>
    </row>
    <row r="13" spans="1:40" ht="18.600000000000001" x14ac:dyDescent="0.45">
      <c r="A13" s="242">
        <v>7</v>
      </c>
      <c r="B13" s="243" t="str">
        <f>'M5'!B24</f>
        <v>leerling 7</v>
      </c>
      <c r="H13" s="186"/>
      <c r="I13" s="186"/>
      <c r="J13" s="186"/>
      <c r="K13" s="192" t="s">
        <v>125</v>
      </c>
      <c r="L13" s="192" t="s">
        <v>126</v>
      </c>
      <c r="M13" s="197" t="s">
        <v>127</v>
      </c>
      <c r="N13" s="197" t="s">
        <v>128</v>
      </c>
      <c r="O13" s="198" t="s">
        <v>129</v>
      </c>
      <c r="P13" s="198" t="s">
        <v>130</v>
      </c>
      <c r="Q13" s="193" t="s">
        <v>131</v>
      </c>
      <c r="R13" s="193" t="s">
        <v>132</v>
      </c>
      <c r="S13" s="193"/>
      <c r="T13" s="199" t="s">
        <v>133</v>
      </c>
      <c r="U13" s="199" t="s">
        <v>134</v>
      </c>
      <c r="V13" s="194" t="s">
        <v>135</v>
      </c>
      <c r="W13" s="194" t="s">
        <v>136</v>
      </c>
      <c r="X13" s="200" t="s">
        <v>137</v>
      </c>
      <c r="Y13" s="201" t="s">
        <v>138</v>
      </c>
      <c r="Z13" s="205" t="s">
        <v>139</v>
      </c>
      <c r="AA13" s="270" t="s">
        <v>140</v>
      </c>
      <c r="AB13" s="270" t="s">
        <v>173</v>
      </c>
      <c r="AC13" s="207" t="s">
        <v>141</v>
      </c>
      <c r="AD13" s="207"/>
      <c r="AE13" s="208" t="s">
        <v>142</v>
      </c>
      <c r="AF13" s="185"/>
      <c r="AG13" s="185"/>
      <c r="AH13" s="185"/>
      <c r="AI13" s="185"/>
    </row>
    <row r="14" spans="1:40" ht="18.600000000000001" x14ac:dyDescent="0.45">
      <c r="A14" s="242">
        <v>8</v>
      </c>
      <c r="B14" s="243" t="str">
        <f>'M5'!B25</f>
        <v>leerling 8</v>
      </c>
      <c r="H14" s="189"/>
      <c r="I14" s="189"/>
      <c r="J14" s="189"/>
      <c r="K14" s="196">
        <f>VLOOKUP($H$2,'M5'!$A$18:$M$53,8)</f>
        <v>0</v>
      </c>
      <c r="L14" s="196">
        <f>VLOOKUP($H$2,'E5'!$A$18:$M$53,8)</f>
        <v>0</v>
      </c>
      <c r="M14" s="196">
        <f>VLOOKUP($H$2,'M5'!$A$18:$M$53,9)</f>
        <v>0</v>
      </c>
      <c r="N14" s="196">
        <f>VLOOKUP($H$2,'E5'!$A$18:$M$53,9)</f>
        <v>0</v>
      </c>
      <c r="O14" s="196">
        <f>VLOOKUP($H$2,'M5'!$A$18:$M$53,10)</f>
        <v>0</v>
      </c>
      <c r="P14" s="196">
        <f>VLOOKUP($H$2,'E5'!$A$18:$M$53,10)</f>
        <v>0</v>
      </c>
      <c r="Q14" s="196">
        <f>VLOOKUP($H$2,'M5'!$A$18:$M$53,11)</f>
        <v>0</v>
      </c>
      <c r="R14" s="196">
        <f>VLOOKUP($H$2,'E5'!$A$18:$M$53,11)</f>
        <v>0</v>
      </c>
      <c r="S14" s="196"/>
      <c r="T14" s="196">
        <f>VLOOKUP($H$2,'M5'!$A$18:$M$53,12)</f>
        <v>0</v>
      </c>
      <c r="U14" s="196">
        <f>VLOOKUP($H$2,'E5'!$A$18:$M$53,12)</f>
        <v>0</v>
      </c>
      <c r="V14" s="196">
        <f>VLOOKUP($H$2,'M5'!$A$18:$M$53,13)</f>
        <v>0</v>
      </c>
      <c r="W14" s="196">
        <f>VLOOKUP($H$2,'E5'!$A$18:$M$53,13)</f>
        <v>0</v>
      </c>
      <c r="X14" s="196"/>
      <c r="Y14" s="196">
        <f>VLOOKUP($H$2,'M5'!$A$18:$M$53,4)</f>
        <v>0</v>
      </c>
      <c r="Z14" s="195">
        <f>'TOTAAL M-TOETSEN'!$AB$5*5</f>
        <v>2.5049999999999999</v>
      </c>
      <c r="AA14" s="196">
        <f>VLOOKUP($H$2,'M5'!$A$18:$M$53,3)</f>
        <v>0</v>
      </c>
      <c r="AB14" s="196"/>
      <c r="AC14" s="209"/>
      <c r="AD14" s="209"/>
      <c r="AE14" s="196"/>
      <c r="AF14" s="184"/>
      <c r="AG14" s="184"/>
      <c r="AH14" s="184"/>
      <c r="AI14" s="184"/>
    </row>
    <row r="15" spans="1:40" ht="18.600000000000001" x14ac:dyDescent="0.45">
      <c r="A15" s="242">
        <v>9</v>
      </c>
      <c r="B15" s="243">
        <f>'M5'!B26</f>
        <v>0</v>
      </c>
      <c r="K15" s="195" t="str">
        <f>IF(K14="E",1,IF(K14="D",2,IF(K14="C",3,IF(K14="B",4,IF(K14="A",5,IF(K14=5,1,IF(K14=4,2,IF(K14=3,3,IF(K14=2,4,IF(K14=1,5,IF(K14=0,"")))))))))))</f>
        <v/>
      </c>
      <c r="L15" s="195" t="str">
        <f t="shared" ref="L15:W15" si="0">IF(L14="E",1,IF(L14="D",2,IF(L14="C",3,IF(L14="B",4,IF(L14="A",5,IF(L14=5,1,IF(L14=4,2,IF(L14=3,3,IF(L14=2,4,IF(L14=1,5,IF(L14=0,"")))))))))))</f>
        <v/>
      </c>
      <c r="M15" s="195" t="str">
        <f t="shared" si="0"/>
        <v/>
      </c>
      <c r="N15" s="195" t="str">
        <f t="shared" si="0"/>
        <v/>
      </c>
      <c r="O15" s="195" t="str">
        <f t="shared" si="0"/>
        <v/>
      </c>
      <c r="P15" s="195" t="str">
        <f t="shared" si="0"/>
        <v/>
      </c>
      <c r="Q15" s="195" t="str">
        <f t="shared" si="0"/>
        <v/>
      </c>
      <c r="R15" s="195" t="str">
        <f t="shared" si="0"/>
        <v/>
      </c>
      <c r="S15" s="195"/>
      <c r="T15" s="195" t="str">
        <f t="shared" si="0"/>
        <v/>
      </c>
      <c r="U15" s="195" t="str">
        <f t="shared" si="0"/>
        <v/>
      </c>
      <c r="V15" s="195" t="str">
        <f t="shared" si="0"/>
        <v/>
      </c>
      <c r="W15" s="195" t="str">
        <f t="shared" si="0"/>
        <v/>
      </c>
      <c r="X15" s="206" t="e">
        <f>AE15/AC15</f>
        <v>#DIV/0!</v>
      </c>
      <c r="Y15" s="206" t="str">
        <f>IF(Y14="E",1,IF(Y14="D",2,IF(Y14="C",3,IF(Y14="B",4,IF(Y14="A",5,IF(Y14=5,1,IF(Y14=4,2,IF(Y14=3,3,IF(Y14=2,4,IF(Y14=1,5,IF(Y14=0,"")))))))))))</f>
        <v/>
      </c>
      <c r="Z15" s="206">
        <f>Z14</f>
        <v>2.5049999999999999</v>
      </c>
      <c r="AA15" s="195" t="str">
        <f>IF(AA14="E",1,IF(AA14="D",2,IF(AA14="C",3,IF(AA14="B",4,IF(AA14="A",5,IF(AA14=0,"",IF(AA14&lt;3,1,IF(AA14&lt;5,2,IF(AA14&lt;7,3,IF(AA14&lt;9,4,IF(AA14&lt;11,5,IF(AA14=0,""))))))))))))</f>
        <v/>
      </c>
      <c r="AB15" s="206" t="e">
        <f>X15-1</f>
        <v>#DIV/0!</v>
      </c>
      <c r="AC15" s="210">
        <f>COUNTIF(K15:W15,"&gt;0")</f>
        <v>0</v>
      </c>
      <c r="AD15" s="210"/>
      <c r="AE15" s="210">
        <f>SUM(K15:W15)</f>
        <v>0</v>
      </c>
    </row>
    <row r="16" spans="1:40" ht="18.600000000000001" x14ac:dyDescent="0.45">
      <c r="A16" s="242">
        <v>10</v>
      </c>
      <c r="B16" s="243">
        <f>'M5'!B27</f>
        <v>0</v>
      </c>
    </row>
    <row r="17" spans="1:31" ht="18.600000000000001" x14ac:dyDescent="0.45">
      <c r="A17" s="242">
        <v>11</v>
      </c>
      <c r="B17" s="243">
        <f>'M5'!B28</f>
        <v>0</v>
      </c>
      <c r="H17" s="186"/>
      <c r="I17" s="186"/>
      <c r="J17" s="186"/>
      <c r="K17" s="186"/>
      <c r="L17" s="186"/>
      <c r="M17" s="186"/>
      <c r="N17" s="186"/>
      <c r="O17" s="186"/>
      <c r="P17" s="186"/>
      <c r="Q17" s="186"/>
      <c r="R17" s="186"/>
      <c r="S17" s="186"/>
      <c r="T17" s="186"/>
      <c r="U17" s="186"/>
      <c r="V17" s="186"/>
      <c r="W17" s="186"/>
      <c r="X17" s="186"/>
      <c r="Y17" s="186"/>
      <c r="Z17" s="186"/>
      <c r="AA17" s="186"/>
      <c r="AB17" s="186"/>
      <c r="AC17" s="186"/>
      <c r="AD17" s="186"/>
      <c r="AE17" s="186"/>
    </row>
    <row r="18" spans="1:31" ht="18.600000000000001" x14ac:dyDescent="0.45">
      <c r="A18" s="242">
        <v>12</v>
      </c>
      <c r="B18" s="243">
        <f>'M5'!B29</f>
        <v>0</v>
      </c>
      <c r="H18" s="186"/>
      <c r="I18" s="186"/>
      <c r="J18" s="186"/>
      <c r="K18" s="186"/>
      <c r="L18" s="186"/>
      <c r="M18" s="186"/>
      <c r="N18" s="186"/>
      <c r="O18" s="186"/>
      <c r="P18" s="186"/>
      <c r="Q18" s="186"/>
      <c r="R18" s="186"/>
      <c r="S18" s="186"/>
      <c r="T18" s="186"/>
      <c r="U18" s="186"/>
      <c r="V18" s="186"/>
      <c r="W18" s="186"/>
      <c r="X18" s="186"/>
      <c r="Y18" s="186"/>
      <c r="Z18" s="186"/>
      <c r="AA18" s="186"/>
      <c r="AB18" s="186"/>
      <c r="AC18" s="186"/>
      <c r="AD18" s="186"/>
      <c r="AE18" s="186"/>
    </row>
    <row r="19" spans="1:31" ht="18.600000000000001" x14ac:dyDescent="0.45">
      <c r="A19" s="242">
        <v>13</v>
      </c>
      <c r="B19" s="243">
        <f>'M5'!B30</f>
        <v>0</v>
      </c>
      <c r="H19" s="189"/>
      <c r="I19" s="186"/>
      <c r="J19" s="186"/>
      <c r="K19" s="186"/>
      <c r="L19" s="186"/>
      <c r="M19" s="186"/>
      <c r="N19" s="186"/>
      <c r="O19" s="186"/>
      <c r="P19" s="186"/>
      <c r="Q19" s="186"/>
      <c r="R19" s="186"/>
      <c r="S19" s="186"/>
      <c r="T19" s="186"/>
      <c r="U19" s="186"/>
      <c r="V19" s="186"/>
      <c r="W19" s="186"/>
      <c r="X19" s="186"/>
      <c r="Y19" s="186"/>
      <c r="Z19" s="186"/>
      <c r="AA19" s="186"/>
      <c r="AB19" s="186"/>
      <c r="AC19" s="186"/>
      <c r="AD19" s="186"/>
      <c r="AE19" s="186"/>
    </row>
    <row r="20" spans="1:31" ht="18.600000000000001" x14ac:dyDescent="0.45">
      <c r="A20" s="242">
        <v>14</v>
      </c>
      <c r="B20" s="243">
        <f>'M5'!B31</f>
        <v>0</v>
      </c>
      <c r="H20" s="189"/>
      <c r="I20" s="189"/>
      <c r="J20" s="189"/>
      <c r="K20" s="189"/>
      <c r="L20" s="189"/>
      <c r="M20" s="186"/>
      <c r="N20" s="186"/>
      <c r="O20" s="189"/>
      <c r="P20" s="189"/>
      <c r="Q20" s="186"/>
      <c r="R20" s="186"/>
      <c r="S20" s="186"/>
      <c r="T20" s="186"/>
      <c r="U20" s="186"/>
      <c r="V20" s="189"/>
      <c r="W20" s="189"/>
      <c r="X20" s="186"/>
      <c r="Y20" s="186"/>
      <c r="Z20" s="186"/>
      <c r="AA20" s="186"/>
      <c r="AB20" s="186"/>
      <c r="AC20" s="186"/>
      <c r="AD20" s="186"/>
      <c r="AE20" s="186"/>
    </row>
    <row r="21" spans="1:31" ht="18.600000000000001" x14ac:dyDescent="0.45">
      <c r="A21" s="242">
        <v>15</v>
      </c>
      <c r="B21" s="243">
        <f>'M5'!B32</f>
        <v>0</v>
      </c>
      <c r="H21" s="188"/>
      <c r="I21" s="188"/>
      <c r="J21" s="187"/>
      <c r="K21" s="187"/>
      <c r="L21" s="187"/>
      <c r="M21" s="186"/>
      <c r="N21" s="186"/>
      <c r="O21" s="188"/>
      <c r="P21" s="188"/>
      <c r="Q21" s="186"/>
      <c r="R21" s="186"/>
      <c r="S21" s="186"/>
      <c r="T21" s="186"/>
      <c r="U21" s="186"/>
      <c r="V21" s="187"/>
      <c r="W21" s="187"/>
      <c r="X21" s="186"/>
      <c r="Y21" s="186"/>
      <c r="Z21" s="186"/>
      <c r="AA21" s="186"/>
      <c r="AB21" s="186"/>
      <c r="AC21" s="186"/>
      <c r="AD21" s="186"/>
      <c r="AE21" s="186"/>
    </row>
    <row r="22" spans="1:31" ht="18.600000000000001" x14ac:dyDescent="0.45">
      <c r="A22" s="242">
        <v>16</v>
      </c>
      <c r="B22" s="243">
        <f>'M5'!B33</f>
        <v>0</v>
      </c>
      <c r="H22" s="186"/>
      <c r="I22" s="186"/>
      <c r="J22" s="186"/>
      <c r="K22" s="186"/>
      <c r="L22" s="186"/>
      <c r="M22" s="186"/>
      <c r="N22" s="186"/>
      <c r="O22" s="186"/>
      <c r="P22" s="186"/>
      <c r="Q22" s="186"/>
      <c r="R22" s="186"/>
      <c r="S22" s="186"/>
      <c r="T22" s="186"/>
      <c r="U22" s="186"/>
      <c r="V22" s="186"/>
      <c r="W22" s="186"/>
      <c r="X22" s="186"/>
      <c r="Y22" s="186"/>
      <c r="Z22" s="186"/>
      <c r="AA22" s="186"/>
      <c r="AB22" s="186"/>
      <c r="AC22" s="186"/>
      <c r="AD22" s="186"/>
      <c r="AE22" s="186"/>
    </row>
    <row r="23" spans="1:31" ht="18.600000000000001" x14ac:dyDescent="0.45">
      <c r="A23" s="242">
        <v>17</v>
      </c>
      <c r="B23" s="243">
        <f>'M5'!B34</f>
        <v>0</v>
      </c>
      <c r="H23" s="186"/>
      <c r="I23" s="186"/>
      <c r="J23" s="186"/>
      <c r="K23" s="186"/>
      <c r="L23" s="186"/>
      <c r="M23" s="186"/>
      <c r="N23" s="186"/>
      <c r="O23" s="186"/>
      <c r="P23" s="186"/>
      <c r="Q23" s="186"/>
      <c r="R23" s="186"/>
      <c r="S23" s="186"/>
      <c r="T23" s="186"/>
      <c r="U23" s="186"/>
      <c r="V23" s="186"/>
      <c r="W23" s="186"/>
      <c r="X23" s="186"/>
      <c r="Y23" s="186"/>
      <c r="Z23" s="186"/>
      <c r="AA23" s="186"/>
      <c r="AB23" s="186"/>
      <c r="AC23" s="186"/>
      <c r="AD23" s="186"/>
      <c r="AE23" s="186"/>
    </row>
    <row r="24" spans="1:31" ht="15" customHeight="1" x14ac:dyDescent="0.45">
      <c r="A24" s="242">
        <v>18</v>
      </c>
      <c r="B24" s="243">
        <f>'M5'!B35</f>
        <v>0</v>
      </c>
    </row>
    <row r="25" spans="1:31" ht="18.600000000000001" x14ac:dyDescent="0.45">
      <c r="A25" s="242">
        <v>19</v>
      </c>
      <c r="B25" s="243">
        <f>'M5'!B36</f>
        <v>0</v>
      </c>
    </row>
    <row r="26" spans="1:31" ht="18.600000000000001" x14ac:dyDescent="0.45">
      <c r="A26" s="242">
        <v>20</v>
      </c>
      <c r="B26" s="243">
        <f>'M5'!B37</f>
        <v>0</v>
      </c>
    </row>
    <row r="27" spans="1:31" ht="18.600000000000001" x14ac:dyDescent="0.45">
      <c r="A27" s="242">
        <v>21</v>
      </c>
      <c r="B27" s="243">
        <f>'M5'!B38</f>
        <v>0</v>
      </c>
    </row>
    <row r="28" spans="1:31" ht="18.600000000000001" x14ac:dyDescent="0.45">
      <c r="A28" s="242">
        <v>22</v>
      </c>
      <c r="B28" s="243">
        <f>'M5'!B39</f>
        <v>0</v>
      </c>
    </row>
    <row r="29" spans="1:31" ht="15.75" customHeight="1" x14ac:dyDescent="0.45">
      <c r="A29" s="242">
        <v>23</v>
      </c>
      <c r="B29" s="243">
        <f>'M5'!B40</f>
        <v>0</v>
      </c>
    </row>
    <row r="30" spans="1:31" ht="18.600000000000001" x14ac:dyDescent="0.45">
      <c r="A30" s="242">
        <v>24</v>
      </c>
      <c r="B30" s="243">
        <f>'M5'!B41</f>
        <v>0</v>
      </c>
    </row>
    <row r="31" spans="1:31" ht="18.600000000000001" x14ac:dyDescent="0.45">
      <c r="A31" s="242">
        <v>25</v>
      </c>
      <c r="B31" s="243">
        <f>'M5'!B42</f>
        <v>0</v>
      </c>
    </row>
    <row r="32" spans="1:31" ht="18.600000000000001" x14ac:dyDescent="0.45">
      <c r="A32" s="242">
        <v>26</v>
      </c>
      <c r="B32" s="243">
        <f>'M5'!B43</f>
        <v>0</v>
      </c>
    </row>
    <row r="33" spans="1:35" ht="18.600000000000001" x14ac:dyDescent="0.45">
      <c r="A33" s="242">
        <v>27</v>
      </c>
      <c r="B33" s="243">
        <f>'M5'!B44</f>
        <v>0</v>
      </c>
    </row>
    <row r="34" spans="1:35" ht="18.600000000000001" x14ac:dyDescent="0.45">
      <c r="A34" s="242">
        <v>28</v>
      </c>
      <c r="B34" s="243">
        <f>'M5'!B45</f>
        <v>0</v>
      </c>
    </row>
    <row r="35" spans="1:35" ht="18.600000000000001" x14ac:dyDescent="0.45">
      <c r="A35" s="242">
        <v>29</v>
      </c>
      <c r="B35" s="243">
        <f>'M5'!B46</f>
        <v>0</v>
      </c>
    </row>
    <row r="36" spans="1:35" ht="18.600000000000001" x14ac:dyDescent="0.45">
      <c r="A36" s="242">
        <v>30</v>
      </c>
      <c r="B36" s="243">
        <f>'M5'!B47</f>
        <v>0</v>
      </c>
    </row>
    <row r="37" spans="1:35" ht="18.600000000000001" x14ac:dyDescent="0.45">
      <c r="A37" s="242">
        <v>31</v>
      </c>
      <c r="B37" s="243">
        <f>'M5'!B48</f>
        <v>0</v>
      </c>
    </row>
    <row r="38" spans="1:35" ht="18.600000000000001" x14ac:dyDescent="0.45">
      <c r="A38" s="242">
        <v>32</v>
      </c>
      <c r="B38" s="243">
        <f>'M5'!B49</f>
        <v>0</v>
      </c>
    </row>
    <row r="39" spans="1:35" ht="18.600000000000001" x14ac:dyDescent="0.45">
      <c r="A39" s="242">
        <v>33</v>
      </c>
      <c r="B39" s="243">
        <f>'M5'!B50</f>
        <v>0</v>
      </c>
    </row>
    <row r="40" spans="1:35" ht="18.600000000000001" x14ac:dyDescent="0.45">
      <c r="A40" s="242">
        <v>34</v>
      </c>
      <c r="B40" s="243">
        <f>'M5'!B51</f>
        <v>0</v>
      </c>
    </row>
    <row r="41" spans="1:35" ht="18.600000000000001" x14ac:dyDescent="0.45">
      <c r="A41" s="242">
        <v>35</v>
      </c>
      <c r="B41" s="243">
        <f>'M5'!B52</f>
        <v>0</v>
      </c>
    </row>
    <row r="42" spans="1:35" ht="18.600000000000001" x14ac:dyDescent="0.45">
      <c r="A42" s="242">
        <v>36</v>
      </c>
      <c r="B42" s="243">
        <f>'M5'!B53</f>
        <v>0</v>
      </c>
    </row>
    <row r="44" spans="1:35" ht="106.2" customHeight="1" x14ac:dyDescent="0.45"/>
    <row r="45" spans="1:35" ht="63.6" customHeight="1" x14ac:dyDescent="0.45">
      <c r="C45" s="341" t="s">
        <v>203</v>
      </c>
      <c r="D45" s="341"/>
      <c r="E45" s="341"/>
      <c r="F45" s="341"/>
      <c r="G45" s="341"/>
      <c r="H45" s="341"/>
      <c r="I45" s="341"/>
      <c r="J45" s="341"/>
      <c r="K45" s="341"/>
      <c r="L45" s="341"/>
      <c r="M45" s="341"/>
      <c r="N45" s="341"/>
      <c r="O45" s="341"/>
      <c r="P45" s="341"/>
      <c r="Q45" s="341"/>
      <c r="R45" s="341"/>
      <c r="S45" s="341"/>
      <c r="T45" s="341"/>
      <c r="U45" s="341"/>
      <c r="V45" s="341"/>
      <c r="W45" s="341"/>
      <c r="X45" s="341"/>
      <c r="Y45" s="341"/>
      <c r="Z45" s="341"/>
      <c r="AA45" s="341"/>
      <c r="AB45" s="341"/>
      <c r="AC45" s="341"/>
      <c r="AD45" s="341"/>
      <c r="AE45" s="341"/>
      <c r="AF45" s="341"/>
      <c r="AG45" s="341"/>
      <c r="AH45" s="341"/>
      <c r="AI45" s="341"/>
    </row>
    <row r="46" spans="1:35" ht="36.6" x14ac:dyDescent="0.45">
      <c r="D46" s="350" t="s">
        <v>205</v>
      </c>
      <c r="E46" s="350"/>
      <c r="F46" s="350"/>
      <c r="G46" s="350"/>
      <c r="H46" s="350"/>
      <c r="I46" s="350"/>
      <c r="J46" s="350"/>
      <c r="K46" s="350"/>
      <c r="L46" s="350"/>
      <c r="M46" s="350"/>
      <c r="N46" s="350"/>
      <c r="O46" s="350"/>
      <c r="P46" s="350"/>
      <c r="Q46" s="350"/>
      <c r="R46" s="350"/>
      <c r="S46" s="350"/>
      <c r="T46" s="350"/>
      <c r="U46" s="350"/>
      <c r="V46" s="350"/>
      <c r="W46" s="350"/>
      <c r="X46" s="350"/>
      <c r="Y46" s="350"/>
      <c r="Z46" s="350"/>
      <c r="AA46" s="350"/>
      <c r="AB46" s="350"/>
      <c r="AC46" s="350"/>
      <c r="AD46" s="350"/>
      <c r="AE46" s="350"/>
      <c r="AF46" s="350"/>
      <c r="AG46" s="350"/>
      <c r="AH46" s="350"/>
      <c r="AI46" s="350"/>
    </row>
    <row r="47" spans="1:35" ht="113.4" customHeight="1" x14ac:dyDescent="0.6">
      <c r="E47" s="299"/>
      <c r="F47" s="202"/>
      <c r="G47" s="202"/>
      <c r="H47" s="202"/>
      <c r="I47" s="297"/>
      <c r="J47" s="297"/>
    </row>
    <row r="48" spans="1:35" ht="36" x14ac:dyDescent="0.8">
      <c r="D48" s="315" t="s">
        <v>174</v>
      </c>
      <c r="E48" s="316"/>
      <c r="F48" s="317"/>
      <c r="G48" s="317"/>
      <c r="H48" s="317"/>
      <c r="I48" s="318"/>
      <c r="J48" s="318"/>
      <c r="K48" s="314"/>
      <c r="L48" s="314"/>
      <c r="N48" s="315" t="s">
        <v>186</v>
      </c>
      <c r="O48" s="314"/>
      <c r="P48" s="314"/>
      <c r="Q48" s="314"/>
      <c r="R48" s="314"/>
      <c r="S48" s="314"/>
      <c r="T48" s="314"/>
      <c r="U48" s="314"/>
      <c r="V48" s="314"/>
      <c r="W48" s="314"/>
      <c r="Y48" s="315" t="s">
        <v>198</v>
      </c>
      <c r="Z48" s="314"/>
      <c r="AA48" s="314"/>
      <c r="AB48" s="314"/>
      <c r="AC48" s="314"/>
      <c r="AD48" s="314"/>
      <c r="AE48" s="314"/>
      <c r="AF48" s="314"/>
      <c r="AG48" s="314"/>
      <c r="AH48" s="314"/>
    </row>
    <row r="49" spans="4:34" ht="163.19999999999999" x14ac:dyDescent="0.85">
      <c r="D49" s="298"/>
      <c r="E49" s="299"/>
      <c r="F49" s="202"/>
      <c r="G49" s="202"/>
      <c r="H49" s="202"/>
      <c r="I49" s="297"/>
      <c r="J49" s="297"/>
      <c r="K49" s="321" t="s">
        <v>183</v>
      </c>
      <c r="L49" s="321" t="s">
        <v>184</v>
      </c>
      <c r="V49" s="321" t="s">
        <v>183</v>
      </c>
      <c r="W49" s="321" t="s">
        <v>184</v>
      </c>
      <c r="Y49" s="298"/>
      <c r="AG49" s="321" t="s">
        <v>183</v>
      </c>
      <c r="AH49" s="321" t="s">
        <v>184</v>
      </c>
    </row>
    <row r="50" spans="4:34" ht="36.6" x14ac:dyDescent="0.85">
      <c r="D50" s="351" t="s">
        <v>182</v>
      </c>
      <c r="E50" s="351"/>
      <c r="F50" s="351"/>
      <c r="G50" s="351"/>
      <c r="H50" s="351"/>
      <c r="I50" s="351"/>
      <c r="J50" s="351"/>
      <c r="K50" s="304" t="b">
        <v>0</v>
      </c>
      <c r="L50" s="304" t="b">
        <v>0</v>
      </c>
      <c r="N50" s="352" t="s">
        <v>187</v>
      </c>
      <c r="O50" s="352"/>
      <c r="P50" s="352"/>
      <c r="Q50" s="352"/>
      <c r="R50" s="352"/>
      <c r="S50" s="352"/>
      <c r="T50" s="352"/>
      <c r="U50" s="352"/>
      <c r="V50" s="304" t="b">
        <v>0</v>
      </c>
      <c r="W50" s="304" t="b">
        <v>0</v>
      </c>
      <c r="Y50" s="352" t="s">
        <v>199</v>
      </c>
      <c r="Z50" s="352"/>
      <c r="AA50" s="352"/>
      <c r="AB50" s="352"/>
      <c r="AC50" s="352"/>
      <c r="AD50" s="352"/>
      <c r="AE50" s="352"/>
      <c r="AF50" s="352"/>
      <c r="AG50" s="304" t="b">
        <v>0</v>
      </c>
      <c r="AH50" s="304" t="b">
        <v>0</v>
      </c>
    </row>
    <row r="51" spans="4:34" ht="36.6" x14ac:dyDescent="0.85">
      <c r="D51" s="351" t="s">
        <v>175</v>
      </c>
      <c r="E51" s="351"/>
      <c r="F51" s="351"/>
      <c r="G51" s="351"/>
      <c r="H51" s="351"/>
      <c r="I51" s="351"/>
      <c r="J51" s="351"/>
      <c r="K51" s="304" t="b">
        <v>0</v>
      </c>
      <c r="L51" s="304" t="b">
        <v>0</v>
      </c>
      <c r="N51" s="352" t="s">
        <v>188</v>
      </c>
      <c r="O51" s="352"/>
      <c r="P51" s="352"/>
      <c r="Q51" s="352"/>
      <c r="R51" s="352"/>
      <c r="S51" s="352"/>
      <c r="T51" s="352"/>
      <c r="U51" s="352"/>
      <c r="V51" s="304" t="b">
        <v>0</v>
      </c>
      <c r="W51" s="304" t="b">
        <v>0</v>
      </c>
      <c r="Y51" s="352" t="s">
        <v>200</v>
      </c>
      <c r="Z51" s="352"/>
      <c r="AA51" s="352"/>
      <c r="AB51" s="352"/>
      <c r="AC51" s="352"/>
      <c r="AD51" s="352"/>
      <c r="AE51" s="352"/>
      <c r="AF51" s="352"/>
      <c r="AG51" s="304" t="b">
        <v>0</v>
      </c>
      <c r="AH51" s="304" t="b">
        <v>0</v>
      </c>
    </row>
    <row r="52" spans="4:34" ht="36.6" x14ac:dyDescent="0.85">
      <c r="D52" s="351" t="s">
        <v>176</v>
      </c>
      <c r="E52" s="351"/>
      <c r="F52" s="351"/>
      <c r="G52" s="351"/>
      <c r="H52" s="351"/>
      <c r="I52" s="351"/>
      <c r="J52" s="351"/>
      <c r="K52" s="304" t="b">
        <v>0</v>
      </c>
      <c r="L52" s="304" t="b">
        <v>0</v>
      </c>
      <c r="N52" s="352" t="s">
        <v>189</v>
      </c>
      <c r="O52" s="352"/>
      <c r="P52" s="352"/>
      <c r="Q52" s="352"/>
      <c r="R52" s="352"/>
      <c r="S52" s="352"/>
      <c r="T52" s="352"/>
      <c r="U52" s="352"/>
      <c r="V52" s="304" t="b">
        <v>0</v>
      </c>
      <c r="W52" s="304" t="b">
        <v>0</v>
      </c>
      <c r="Y52" s="352" t="s">
        <v>201</v>
      </c>
      <c r="Z52" s="352"/>
      <c r="AA52" s="352"/>
      <c r="AB52" s="352"/>
      <c r="AC52" s="352"/>
      <c r="AD52" s="352"/>
      <c r="AE52" s="352"/>
      <c r="AF52" s="352"/>
      <c r="AG52" s="304" t="b">
        <v>0</v>
      </c>
      <c r="AH52" s="304" t="b">
        <v>0</v>
      </c>
    </row>
    <row r="53" spans="4:34" ht="36.6" x14ac:dyDescent="0.85">
      <c r="D53" s="351" t="s">
        <v>177</v>
      </c>
      <c r="E53" s="351"/>
      <c r="F53" s="351"/>
      <c r="G53" s="351"/>
      <c r="H53" s="351"/>
      <c r="I53" s="351"/>
      <c r="J53" s="351"/>
      <c r="K53" s="304" t="b">
        <v>0</v>
      </c>
      <c r="L53" s="304" t="b">
        <v>0</v>
      </c>
      <c r="N53" s="352" t="s">
        <v>190</v>
      </c>
      <c r="O53" s="352"/>
      <c r="P53" s="352"/>
      <c r="Q53" s="352"/>
      <c r="R53" s="352"/>
      <c r="S53" s="352"/>
      <c r="T53" s="352"/>
      <c r="U53" s="352"/>
      <c r="V53" s="304" t="b">
        <v>0</v>
      </c>
      <c r="W53" s="304" t="b">
        <v>0</v>
      </c>
      <c r="Y53" s="352" t="s">
        <v>202</v>
      </c>
      <c r="Z53" s="352"/>
      <c r="AA53" s="352"/>
      <c r="AB53" s="352"/>
      <c r="AC53" s="352"/>
      <c r="AD53" s="352"/>
      <c r="AE53" s="352"/>
      <c r="AF53" s="352"/>
      <c r="AG53" s="304" t="b">
        <v>0</v>
      </c>
      <c r="AH53" s="304" t="b">
        <v>0</v>
      </c>
    </row>
    <row r="54" spans="4:34" ht="36.6" x14ac:dyDescent="0.85">
      <c r="D54" s="351" t="s">
        <v>178</v>
      </c>
      <c r="E54" s="351"/>
      <c r="F54" s="351"/>
      <c r="G54" s="351"/>
      <c r="H54" s="351"/>
      <c r="I54" s="351"/>
      <c r="J54" s="351"/>
      <c r="K54" s="304" t="b">
        <v>0</v>
      </c>
      <c r="L54" s="304" t="b">
        <v>0</v>
      </c>
      <c r="N54" s="352" t="s">
        <v>191</v>
      </c>
      <c r="O54" s="352"/>
      <c r="P54" s="352"/>
      <c r="Q54" s="352"/>
      <c r="R54" s="352"/>
      <c r="S54" s="352"/>
      <c r="T54" s="352"/>
      <c r="U54" s="352"/>
      <c r="V54" s="304" t="b">
        <v>0</v>
      </c>
      <c r="W54" s="304" t="b">
        <v>0</v>
      </c>
      <c r="Y54" s="352" t="s">
        <v>206</v>
      </c>
      <c r="Z54" s="352"/>
      <c r="AA54" s="352"/>
      <c r="AB54" s="352"/>
      <c r="AC54" s="352"/>
      <c r="AD54" s="352"/>
      <c r="AE54" s="352"/>
      <c r="AF54" s="352"/>
      <c r="AG54" s="304" t="b">
        <v>0</v>
      </c>
      <c r="AH54" s="304" t="b">
        <v>0</v>
      </c>
    </row>
    <row r="55" spans="4:34" ht="36.6" x14ac:dyDescent="0.85">
      <c r="D55" s="351" t="s">
        <v>181</v>
      </c>
      <c r="E55" s="351"/>
      <c r="F55" s="351"/>
      <c r="G55" s="351"/>
      <c r="H55" s="351"/>
      <c r="I55" s="351"/>
      <c r="J55" s="351"/>
      <c r="K55" s="304" t="b">
        <v>0</v>
      </c>
      <c r="L55" s="304" t="b">
        <v>0</v>
      </c>
      <c r="N55" s="352" t="s">
        <v>192</v>
      </c>
      <c r="O55" s="352"/>
      <c r="P55" s="352"/>
      <c r="Q55" s="352"/>
      <c r="R55" s="352"/>
      <c r="S55" s="352"/>
      <c r="T55" s="352"/>
      <c r="U55" s="352"/>
      <c r="V55" s="304" t="b">
        <v>0</v>
      </c>
      <c r="W55" s="304" t="b">
        <v>0</v>
      </c>
      <c r="Y55" s="353" t="s">
        <v>185</v>
      </c>
      <c r="Z55" s="354"/>
      <c r="AA55" s="354"/>
      <c r="AB55" s="359"/>
      <c r="AC55" s="359"/>
      <c r="AD55" s="359"/>
      <c r="AE55" s="359"/>
      <c r="AF55" s="360"/>
      <c r="AG55" s="305"/>
      <c r="AH55" s="305" t="b">
        <v>0</v>
      </c>
    </row>
    <row r="56" spans="4:34" ht="36.6" x14ac:dyDescent="0.85">
      <c r="D56" s="351" t="s">
        <v>179</v>
      </c>
      <c r="E56" s="351"/>
      <c r="F56" s="351"/>
      <c r="G56" s="351"/>
      <c r="H56" s="351"/>
      <c r="I56" s="351"/>
      <c r="J56" s="351"/>
      <c r="K56" s="304" t="b">
        <v>0</v>
      </c>
      <c r="L56" s="304" t="b">
        <v>0</v>
      </c>
      <c r="N56" s="352" t="s">
        <v>193</v>
      </c>
      <c r="O56" s="352"/>
      <c r="P56" s="352"/>
      <c r="Q56" s="352"/>
      <c r="R56" s="352"/>
      <c r="S56" s="352"/>
      <c r="T56" s="352"/>
      <c r="U56" s="352"/>
      <c r="V56" s="304" t="b">
        <v>0</v>
      </c>
      <c r="W56" s="304" t="b">
        <v>0</v>
      </c>
      <c r="Y56" s="355"/>
      <c r="Z56" s="356"/>
      <c r="AA56" s="356"/>
      <c r="AB56" s="361"/>
      <c r="AC56" s="361"/>
      <c r="AD56" s="361"/>
      <c r="AE56" s="361"/>
      <c r="AF56" s="362"/>
      <c r="AG56" s="306"/>
      <c r="AH56" s="306"/>
    </row>
    <row r="57" spans="4:34" ht="36.6" x14ac:dyDescent="0.85">
      <c r="D57" s="351" t="s">
        <v>180</v>
      </c>
      <c r="E57" s="351"/>
      <c r="F57" s="351"/>
      <c r="G57" s="351"/>
      <c r="H57" s="351"/>
      <c r="I57" s="351"/>
      <c r="J57" s="351"/>
      <c r="K57" s="305" t="b">
        <v>0</v>
      </c>
      <c r="L57" s="305" t="b">
        <v>0</v>
      </c>
      <c r="M57" s="191"/>
      <c r="N57" s="365" t="s">
        <v>194</v>
      </c>
      <c r="O57" s="365"/>
      <c r="P57" s="365"/>
      <c r="Q57" s="365"/>
      <c r="R57" s="365"/>
      <c r="S57" s="365"/>
      <c r="T57" s="365"/>
      <c r="U57" s="365"/>
      <c r="V57" s="304" t="b">
        <v>0</v>
      </c>
      <c r="W57" s="304" t="b">
        <v>0</v>
      </c>
      <c r="X57" s="191"/>
      <c r="Y57" s="357"/>
      <c r="Z57" s="358"/>
      <c r="AA57" s="358"/>
      <c r="AB57" s="363"/>
      <c r="AC57" s="363"/>
      <c r="AD57" s="363"/>
      <c r="AE57" s="363"/>
      <c r="AF57" s="364"/>
      <c r="AG57" s="322"/>
      <c r="AH57" s="322"/>
    </row>
    <row r="58" spans="4:34" ht="36.6" customHeight="1" x14ac:dyDescent="0.85">
      <c r="D58" s="351" t="s">
        <v>185</v>
      </c>
      <c r="E58" s="366"/>
      <c r="F58" s="367"/>
      <c r="G58" s="368"/>
      <c r="H58" s="368"/>
      <c r="I58" s="368"/>
      <c r="J58" s="368"/>
      <c r="K58" s="308" t="b">
        <v>0</v>
      </c>
      <c r="L58" s="305" t="b">
        <v>0</v>
      </c>
      <c r="M58" s="184"/>
      <c r="N58" s="369" t="s">
        <v>195</v>
      </c>
      <c r="O58" s="369"/>
      <c r="P58" s="369"/>
      <c r="Q58" s="369"/>
      <c r="R58" s="369"/>
      <c r="S58" s="369"/>
      <c r="T58" s="369"/>
      <c r="U58" s="369"/>
      <c r="V58" s="304" t="b">
        <v>0</v>
      </c>
      <c r="W58" s="304" t="b">
        <v>0</v>
      </c>
      <c r="X58" s="184"/>
      <c r="Y58" s="184"/>
      <c r="Z58" s="184"/>
      <c r="AA58" s="184"/>
      <c r="AB58" s="184"/>
      <c r="AC58" s="184"/>
      <c r="AD58" s="184"/>
      <c r="AE58" s="184"/>
      <c r="AF58" s="184"/>
      <c r="AG58" s="184"/>
      <c r="AH58" s="184"/>
    </row>
    <row r="59" spans="4:34" ht="36.6" x14ac:dyDescent="0.85">
      <c r="D59" s="351"/>
      <c r="E59" s="366"/>
      <c r="F59" s="367"/>
      <c r="G59" s="368"/>
      <c r="H59" s="368"/>
      <c r="I59" s="368"/>
      <c r="J59" s="368"/>
      <c r="K59" s="309"/>
      <c r="L59" s="311"/>
      <c r="N59" s="352" t="s">
        <v>196</v>
      </c>
      <c r="O59" s="352"/>
      <c r="P59" s="352"/>
      <c r="Q59" s="352"/>
      <c r="R59" s="352"/>
      <c r="S59" s="352"/>
      <c r="T59" s="352"/>
      <c r="U59" s="352"/>
      <c r="V59" s="304" t="b">
        <v>0</v>
      </c>
      <c r="W59" s="304" t="b">
        <v>0</v>
      </c>
    </row>
    <row r="60" spans="4:34" ht="36.6" x14ac:dyDescent="0.85">
      <c r="D60" s="351"/>
      <c r="E60" s="366"/>
      <c r="F60" s="367"/>
      <c r="G60" s="368"/>
      <c r="H60" s="368"/>
      <c r="I60" s="368"/>
      <c r="J60" s="368"/>
      <c r="K60" s="310"/>
      <c r="L60" s="307"/>
      <c r="N60" s="352" t="s">
        <v>197</v>
      </c>
      <c r="O60" s="352"/>
      <c r="P60" s="352"/>
      <c r="Q60" s="352"/>
      <c r="R60" s="352"/>
      <c r="S60" s="352"/>
      <c r="T60" s="352"/>
      <c r="U60" s="352"/>
      <c r="V60" s="304" t="b">
        <v>0</v>
      </c>
      <c r="W60" s="304" t="b">
        <v>0</v>
      </c>
      <c r="X60" s="191"/>
    </row>
    <row r="61" spans="4:34" ht="36.6" x14ac:dyDescent="0.85">
      <c r="D61" s="230"/>
      <c r="E61" s="230"/>
      <c r="F61" s="230"/>
      <c r="G61" s="230"/>
      <c r="H61" s="230"/>
      <c r="K61" s="302"/>
      <c r="N61" s="353" t="s">
        <v>185</v>
      </c>
      <c r="O61" s="354"/>
      <c r="P61" s="354"/>
      <c r="Q61" s="359"/>
      <c r="R61" s="359"/>
      <c r="S61" s="359"/>
      <c r="T61" s="359"/>
      <c r="U61" s="360"/>
      <c r="V61" s="305" t="b">
        <v>0</v>
      </c>
      <c r="W61" s="305" t="b">
        <v>0</v>
      </c>
      <c r="X61" s="184"/>
    </row>
    <row r="62" spans="4:34" ht="30" x14ac:dyDescent="0.7">
      <c r="D62" s="230"/>
      <c r="E62" s="230"/>
      <c r="F62" s="230"/>
      <c r="G62" s="230"/>
      <c r="H62" s="230"/>
      <c r="K62" s="302"/>
      <c r="N62" s="355"/>
      <c r="O62" s="356"/>
      <c r="P62" s="356"/>
      <c r="Q62" s="361"/>
      <c r="R62" s="361"/>
      <c r="S62" s="361"/>
      <c r="T62" s="361"/>
      <c r="U62" s="362"/>
      <c r="V62" s="319"/>
      <c r="W62" s="319"/>
      <c r="X62" s="184"/>
    </row>
    <row r="63" spans="4:34" ht="30" x14ac:dyDescent="0.7">
      <c r="D63" s="230"/>
      <c r="E63" s="230"/>
      <c r="F63" s="230"/>
      <c r="G63" s="230"/>
      <c r="H63" s="230"/>
      <c r="K63" s="302"/>
      <c r="N63" s="357"/>
      <c r="O63" s="358"/>
      <c r="P63" s="358"/>
      <c r="Q63" s="363"/>
      <c r="R63" s="363"/>
      <c r="S63" s="363"/>
      <c r="T63" s="363"/>
      <c r="U63" s="364"/>
      <c r="V63" s="320"/>
      <c r="W63" s="320"/>
      <c r="X63" s="184"/>
    </row>
    <row r="64" spans="4:34" ht="30" customHeight="1" x14ac:dyDescent="0.7">
      <c r="D64" s="230"/>
      <c r="E64" s="230"/>
      <c r="F64" s="230"/>
      <c r="G64" s="230"/>
      <c r="H64" s="303"/>
    </row>
    <row r="65" spans="4:34" ht="30" customHeight="1" x14ac:dyDescent="0.45">
      <c r="D65" s="313" t="s">
        <v>204</v>
      </c>
      <c r="E65" s="314"/>
      <c r="F65" s="314"/>
      <c r="G65" s="314"/>
      <c r="H65" s="314"/>
      <c r="I65" s="314"/>
      <c r="J65" s="314"/>
      <c r="K65" s="314"/>
      <c r="L65" s="314"/>
      <c r="N65" s="313" t="s">
        <v>204</v>
      </c>
      <c r="O65" s="314"/>
      <c r="P65" s="314"/>
      <c r="Q65" s="314"/>
      <c r="R65" s="314"/>
      <c r="S65" s="314"/>
      <c r="T65" s="314"/>
      <c r="U65" s="314"/>
      <c r="V65" s="314"/>
      <c r="W65" s="314"/>
      <c r="Y65" s="313" t="s">
        <v>204</v>
      </c>
      <c r="Z65" s="314"/>
      <c r="AA65" s="314"/>
      <c r="AB65" s="314"/>
      <c r="AC65" s="314"/>
      <c r="AD65" s="314"/>
      <c r="AE65" s="314"/>
      <c r="AF65" s="314"/>
      <c r="AG65" s="314"/>
      <c r="AH65" s="314"/>
    </row>
    <row r="66" spans="4:34" ht="30" customHeight="1" x14ac:dyDescent="0.45">
      <c r="D66" s="312"/>
      <c r="E66" s="312"/>
      <c r="F66" s="312"/>
      <c r="G66" s="312"/>
      <c r="H66" s="312"/>
      <c r="I66" s="312"/>
      <c r="J66" s="312"/>
      <c r="K66" s="312"/>
      <c r="L66" s="312"/>
      <c r="N66" s="312"/>
      <c r="O66" s="312"/>
      <c r="P66" s="312"/>
      <c r="Q66" s="312"/>
      <c r="R66" s="312"/>
      <c r="S66" s="312"/>
      <c r="T66" s="312"/>
      <c r="U66" s="312"/>
      <c r="V66" s="312"/>
      <c r="W66" s="312"/>
      <c r="Y66" s="312"/>
      <c r="Z66" s="312"/>
      <c r="AA66" s="312"/>
      <c r="AB66" s="312"/>
      <c r="AC66" s="312"/>
      <c r="AD66" s="312"/>
      <c r="AE66" s="312"/>
      <c r="AF66" s="312"/>
      <c r="AG66" s="312"/>
      <c r="AH66" s="312"/>
    </row>
    <row r="67" spans="4:34" ht="30" customHeight="1" x14ac:dyDescent="0.45">
      <c r="D67" s="312"/>
      <c r="E67" s="312"/>
      <c r="F67" s="312"/>
      <c r="G67" s="312"/>
      <c r="H67" s="312"/>
      <c r="I67" s="312"/>
      <c r="J67" s="312"/>
      <c r="K67" s="312"/>
      <c r="L67" s="312"/>
      <c r="N67" s="312"/>
      <c r="O67" s="312"/>
      <c r="P67" s="312"/>
      <c r="Q67" s="312"/>
      <c r="R67" s="312"/>
      <c r="S67" s="312"/>
      <c r="T67" s="312"/>
      <c r="U67" s="312"/>
      <c r="V67" s="312"/>
      <c r="W67" s="312"/>
      <c r="Y67" s="312"/>
      <c r="Z67" s="312"/>
      <c r="AA67" s="312"/>
      <c r="AB67" s="312"/>
      <c r="AC67" s="312"/>
      <c r="AD67" s="312"/>
      <c r="AE67" s="312"/>
      <c r="AF67" s="312"/>
      <c r="AG67" s="312"/>
      <c r="AH67" s="312"/>
    </row>
    <row r="68" spans="4:34" ht="30" customHeight="1" x14ac:dyDescent="0.45">
      <c r="D68" s="312"/>
      <c r="E68" s="312"/>
      <c r="F68" s="312"/>
      <c r="G68" s="312"/>
      <c r="H68" s="312"/>
      <c r="I68" s="312"/>
      <c r="J68" s="312"/>
      <c r="K68" s="312"/>
      <c r="L68" s="312"/>
      <c r="N68" s="312"/>
      <c r="O68" s="312"/>
      <c r="P68" s="312"/>
      <c r="Q68" s="312"/>
      <c r="R68" s="312"/>
      <c r="S68" s="312"/>
      <c r="T68" s="312"/>
      <c r="U68" s="312"/>
      <c r="V68" s="312"/>
      <c r="W68" s="312"/>
      <c r="Y68" s="312"/>
      <c r="Z68" s="312"/>
      <c r="AA68" s="312"/>
      <c r="AB68" s="312"/>
      <c r="AC68" s="312"/>
      <c r="AD68" s="312"/>
      <c r="AE68" s="312"/>
      <c r="AF68" s="312"/>
      <c r="AG68" s="312"/>
      <c r="AH68" s="312"/>
    </row>
    <row r="69" spans="4:34" ht="30" customHeight="1" x14ac:dyDescent="0.45">
      <c r="D69" s="312"/>
      <c r="E69" s="312"/>
      <c r="F69" s="312"/>
      <c r="G69" s="312"/>
      <c r="H69" s="312"/>
      <c r="I69" s="312"/>
      <c r="J69" s="312"/>
      <c r="K69" s="312"/>
      <c r="L69" s="312"/>
      <c r="N69" s="312"/>
      <c r="O69" s="312"/>
      <c r="P69" s="312"/>
      <c r="Q69" s="312"/>
      <c r="R69" s="312"/>
      <c r="S69" s="312"/>
      <c r="T69" s="312"/>
      <c r="U69" s="312"/>
      <c r="V69" s="312"/>
      <c r="W69" s="312"/>
      <c r="Y69" s="312"/>
      <c r="Z69" s="312"/>
      <c r="AA69" s="312"/>
      <c r="AB69" s="312"/>
      <c r="AC69" s="312"/>
      <c r="AD69" s="312"/>
      <c r="AE69" s="312"/>
      <c r="AF69" s="312"/>
      <c r="AG69" s="312"/>
      <c r="AH69" s="312"/>
    </row>
    <row r="70" spans="4:34" ht="30" customHeight="1" x14ac:dyDescent="0.45">
      <c r="D70" s="312"/>
      <c r="E70" s="312"/>
      <c r="F70" s="312"/>
      <c r="G70" s="312"/>
      <c r="H70" s="312"/>
      <c r="I70" s="312"/>
      <c r="J70" s="312"/>
      <c r="K70" s="312"/>
      <c r="L70" s="312"/>
      <c r="N70" s="312"/>
      <c r="O70" s="312"/>
      <c r="P70" s="312"/>
      <c r="Q70" s="312"/>
      <c r="R70" s="312"/>
      <c r="S70" s="312"/>
      <c r="T70" s="312"/>
      <c r="U70" s="312"/>
      <c r="V70" s="312"/>
      <c r="W70" s="312"/>
      <c r="Y70" s="312"/>
      <c r="Z70" s="312"/>
      <c r="AA70" s="312"/>
      <c r="AB70" s="312"/>
      <c r="AC70" s="312"/>
      <c r="AD70" s="312"/>
      <c r="AE70" s="312"/>
      <c r="AF70" s="312"/>
      <c r="AG70" s="312"/>
      <c r="AH70" s="312"/>
    </row>
    <row r="71" spans="4:34" ht="30" customHeight="1" x14ac:dyDescent="0.45">
      <c r="D71" s="312"/>
      <c r="E71" s="312"/>
      <c r="F71" s="312"/>
      <c r="G71" s="312"/>
      <c r="H71" s="312"/>
      <c r="I71" s="312"/>
      <c r="J71" s="312"/>
      <c r="K71" s="312"/>
      <c r="L71" s="312"/>
      <c r="N71" s="312"/>
      <c r="O71" s="312"/>
      <c r="P71" s="312"/>
      <c r="Q71" s="312"/>
      <c r="R71" s="312"/>
      <c r="S71" s="312"/>
      <c r="T71" s="312"/>
      <c r="U71" s="312"/>
      <c r="V71" s="312"/>
      <c r="W71" s="312"/>
      <c r="Y71" s="312"/>
      <c r="Z71" s="312"/>
      <c r="AA71" s="312"/>
      <c r="AB71" s="312"/>
      <c r="AC71" s="312"/>
      <c r="AD71" s="312"/>
      <c r="AE71" s="312"/>
      <c r="AF71" s="312"/>
      <c r="AG71" s="312"/>
      <c r="AH71" s="312"/>
    </row>
    <row r="72" spans="4:34" ht="30" customHeight="1" x14ac:dyDescent="0.45">
      <c r="D72" s="312"/>
      <c r="E72" s="312"/>
      <c r="F72" s="312"/>
      <c r="G72" s="312"/>
      <c r="H72" s="312"/>
      <c r="I72" s="312"/>
      <c r="J72" s="312"/>
      <c r="K72" s="312"/>
      <c r="L72" s="312"/>
      <c r="N72" s="312"/>
      <c r="O72" s="312"/>
      <c r="P72" s="312"/>
      <c r="Q72" s="312"/>
      <c r="R72" s="312"/>
      <c r="S72" s="312"/>
      <c r="T72" s="312"/>
      <c r="U72" s="312"/>
      <c r="V72" s="312"/>
      <c r="W72" s="312"/>
      <c r="Y72" s="312"/>
      <c r="Z72" s="312"/>
      <c r="AA72" s="312"/>
      <c r="AB72" s="312"/>
      <c r="AC72" s="312"/>
      <c r="AD72" s="312"/>
      <c r="AE72" s="312"/>
      <c r="AF72" s="312"/>
      <c r="AG72" s="312"/>
      <c r="AH72" s="312"/>
    </row>
    <row r="73" spans="4:34" ht="30" customHeight="1" x14ac:dyDescent="0.45">
      <c r="D73" s="312"/>
      <c r="E73" s="312"/>
      <c r="F73" s="312"/>
      <c r="G73" s="312"/>
      <c r="H73" s="312"/>
      <c r="I73" s="312"/>
      <c r="J73" s="312"/>
      <c r="K73" s="312"/>
      <c r="L73" s="312"/>
      <c r="N73" s="312"/>
      <c r="O73" s="312"/>
      <c r="P73" s="312"/>
      <c r="Q73" s="312"/>
      <c r="R73" s="312"/>
      <c r="S73" s="312"/>
      <c r="T73" s="312"/>
      <c r="U73" s="312"/>
      <c r="V73" s="312"/>
      <c r="W73" s="312"/>
      <c r="Y73" s="312"/>
      <c r="Z73" s="312"/>
      <c r="AA73" s="312"/>
      <c r="AB73" s="312"/>
      <c r="AC73" s="312"/>
      <c r="AD73" s="312"/>
      <c r="AE73" s="312"/>
      <c r="AF73" s="312"/>
      <c r="AG73" s="312"/>
      <c r="AH73" s="312"/>
    </row>
    <row r="74" spans="4:34" ht="30" customHeight="1" x14ac:dyDescent="0.45">
      <c r="D74" s="312"/>
      <c r="E74" s="312"/>
      <c r="F74" s="312"/>
      <c r="G74" s="312"/>
      <c r="H74" s="312"/>
      <c r="I74" s="312"/>
      <c r="J74" s="312"/>
      <c r="K74" s="312"/>
      <c r="L74" s="312"/>
      <c r="N74" s="312"/>
      <c r="O74" s="312"/>
      <c r="P74" s="312"/>
      <c r="Q74" s="312"/>
      <c r="R74" s="312"/>
      <c r="S74" s="312"/>
      <c r="T74" s="312"/>
      <c r="U74" s="312"/>
      <c r="V74" s="312"/>
      <c r="W74" s="312"/>
      <c r="Y74" s="312"/>
      <c r="Z74" s="312"/>
      <c r="AA74" s="312"/>
      <c r="AB74" s="312"/>
      <c r="AC74" s="312"/>
      <c r="AD74" s="312"/>
      <c r="AE74" s="312"/>
      <c r="AF74" s="312"/>
      <c r="AG74" s="312"/>
      <c r="AH74" s="312"/>
    </row>
    <row r="75" spans="4:34" ht="30" customHeight="1" x14ac:dyDescent="0.45">
      <c r="D75" s="312"/>
      <c r="E75" s="312"/>
      <c r="F75" s="312"/>
      <c r="G75" s="312"/>
      <c r="H75" s="312"/>
      <c r="I75" s="312"/>
      <c r="J75" s="312"/>
      <c r="K75" s="312"/>
      <c r="L75" s="312"/>
      <c r="N75" s="312"/>
      <c r="O75" s="312"/>
      <c r="P75" s="312"/>
      <c r="Q75" s="312"/>
      <c r="R75" s="312"/>
      <c r="S75" s="312"/>
      <c r="T75" s="312"/>
      <c r="U75" s="312"/>
      <c r="V75" s="312"/>
      <c r="W75" s="312"/>
      <c r="Y75" s="312"/>
      <c r="Z75" s="312"/>
      <c r="AA75" s="312"/>
      <c r="AB75" s="312"/>
      <c r="AC75" s="312"/>
      <c r="AD75" s="312"/>
      <c r="AE75" s="312"/>
      <c r="AF75" s="312"/>
      <c r="AG75" s="312"/>
      <c r="AH75" s="312"/>
    </row>
    <row r="76" spans="4:34" ht="30" customHeight="1" x14ac:dyDescent="0.45">
      <c r="D76" s="312"/>
      <c r="E76" s="312"/>
      <c r="F76" s="312"/>
      <c r="G76" s="312"/>
      <c r="H76" s="312"/>
      <c r="I76" s="312"/>
      <c r="J76" s="312"/>
      <c r="K76" s="312"/>
      <c r="L76" s="312"/>
      <c r="N76" s="312"/>
      <c r="O76" s="312"/>
      <c r="P76" s="312"/>
      <c r="Q76" s="312"/>
      <c r="R76" s="312"/>
      <c r="S76" s="312"/>
      <c r="T76" s="312"/>
      <c r="U76" s="312"/>
      <c r="V76" s="312"/>
      <c r="W76" s="312"/>
      <c r="Y76" s="312"/>
      <c r="Z76" s="312"/>
      <c r="AA76" s="312"/>
      <c r="AB76" s="312"/>
      <c r="AC76" s="312"/>
      <c r="AD76" s="312"/>
      <c r="AE76" s="312"/>
      <c r="AF76" s="312"/>
      <c r="AG76" s="312"/>
      <c r="AH76" s="312"/>
    </row>
    <row r="77" spans="4:34" ht="30" customHeight="1" x14ac:dyDescent="0.45">
      <c r="D77" s="312"/>
      <c r="E77" s="312"/>
      <c r="F77" s="312"/>
      <c r="G77" s="312"/>
      <c r="H77" s="312"/>
      <c r="I77" s="312"/>
      <c r="J77" s="312"/>
      <c r="K77" s="312"/>
      <c r="L77" s="312"/>
      <c r="N77" s="312"/>
      <c r="O77" s="312"/>
      <c r="P77" s="312"/>
      <c r="Q77" s="312"/>
      <c r="R77" s="312"/>
      <c r="S77" s="312"/>
      <c r="T77" s="312"/>
      <c r="U77" s="312"/>
      <c r="V77" s="312"/>
      <c r="W77" s="312"/>
      <c r="Y77" s="312"/>
      <c r="Z77" s="312"/>
      <c r="AA77" s="312"/>
      <c r="AB77" s="312"/>
      <c r="AC77" s="312"/>
      <c r="AD77" s="312"/>
      <c r="AE77" s="312"/>
      <c r="AF77" s="312"/>
      <c r="AG77" s="312"/>
      <c r="AH77" s="312"/>
    </row>
    <row r="78" spans="4:34" ht="30" customHeight="1" x14ac:dyDescent="0.45">
      <c r="D78" s="312"/>
      <c r="E78" s="312"/>
      <c r="F78" s="312"/>
      <c r="G78" s="312"/>
      <c r="H78" s="312"/>
      <c r="I78" s="312"/>
      <c r="J78" s="312"/>
      <c r="K78" s="312"/>
      <c r="L78" s="312"/>
      <c r="N78" s="312"/>
      <c r="O78" s="312"/>
      <c r="P78" s="312"/>
      <c r="Q78" s="312"/>
      <c r="R78" s="312"/>
      <c r="S78" s="312"/>
      <c r="T78" s="312"/>
      <c r="U78" s="312"/>
      <c r="V78" s="312"/>
      <c r="W78" s="312"/>
      <c r="Y78" s="312"/>
      <c r="Z78" s="312"/>
      <c r="AA78" s="312"/>
      <c r="AB78" s="312"/>
      <c r="AC78" s="312"/>
      <c r="AD78" s="312"/>
      <c r="AE78" s="312"/>
      <c r="AF78" s="312"/>
      <c r="AG78" s="312"/>
      <c r="AH78" s="312"/>
    </row>
    <row r="79" spans="4:34" ht="30" customHeight="1" x14ac:dyDescent="0.45">
      <c r="D79" s="312"/>
      <c r="E79" s="312"/>
      <c r="F79" s="312"/>
      <c r="G79" s="312"/>
      <c r="H79" s="312"/>
      <c r="I79" s="312"/>
      <c r="J79" s="312"/>
      <c r="K79" s="312"/>
      <c r="L79" s="312"/>
      <c r="N79" s="312"/>
      <c r="O79" s="312"/>
      <c r="P79" s="312"/>
      <c r="Q79" s="312"/>
      <c r="R79" s="312"/>
      <c r="S79" s="312"/>
      <c r="T79" s="312"/>
      <c r="U79" s="312"/>
      <c r="V79" s="312"/>
      <c r="W79" s="312"/>
      <c r="Y79" s="312"/>
      <c r="Z79" s="312"/>
      <c r="AA79" s="312"/>
      <c r="AB79" s="312"/>
      <c r="AC79" s="312"/>
      <c r="AD79" s="312"/>
      <c r="AE79" s="312"/>
      <c r="AF79" s="312"/>
      <c r="AG79" s="312"/>
      <c r="AH79" s="312"/>
    </row>
    <row r="80" spans="4:34" ht="30" customHeight="1" x14ac:dyDescent="0.45">
      <c r="D80" s="312"/>
      <c r="E80" s="312"/>
      <c r="F80" s="312"/>
      <c r="G80" s="312"/>
      <c r="H80" s="312"/>
      <c r="I80" s="312"/>
      <c r="J80" s="312"/>
      <c r="K80" s="312"/>
      <c r="L80" s="312"/>
      <c r="N80" s="312"/>
      <c r="O80" s="312"/>
      <c r="P80" s="312"/>
      <c r="Q80" s="312"/>
      <c r="R80" s="312"/>
      <c r="S80" s="312"/>
      <c r="T80" s="312"/>
      <c r="U80" s="312"/>
      <c r="V80" s="312"/>
      <c r="W80" s="312"/>
      <c r="Y80" s="312"/>
      <c r="Z80" s="312"/>
      <c r="AA80" s="312"/>
      <c r="AB80" s="312"/>
      <c r="AC80" s="312"/>
      <c r="AD80" s="312"/>
      <c r="AE80" s="312"/>
      <c r="AF80" s="312"/>
      <c r="AG80" s="312"/>
      <c r="AH80" s="312"/>
    </row>
    <row r="81" ht="30" customHeight="1" x14ac:dyDescent="0.45"/>
    <row r="82" ht="30" customHeight="1" x14ac:dyDescent="0.45"/>
  </sheetData>
  <sheetProtection sheet="1" objects="1" scenarios="1"/>
  <mergeCells count="37">
    <mergeCell ref="N61:P63"/>
    <mergeCell ref="Q61:U63"/>
    <mergeCell ref="N57:U57"/>
    <mergeCell ref="D58:E60"/>
    <mergeCell ref="F58:J60"/>
    <mergeCell ref="N58:U58"/>
    <mergeCell ref="N59:U59"/>
    <mergeCell ref="N60:U60"/>
    <mergeCell ref="D54:J54"/>
    <mergeCell ref="N54:U54"/>
    <mergeCell ref="Y54:AF54"/>
    <mergeCell ref="D55:J55"/>
    <mergeCell ref="N55:U55"/>
    <mergeCell ref="Y55:AA57"/>
    <mergeCell ref="AB55:AF57"/>
    <mergeCell ref="D56:J56"/>
    <mergeCell ref="N56:U56"/>
    <mergeCell ref="D57:J57"/>
    <mergeCell ref="D52:J52"/>
    <mergeCell ref="N52:U52"/>
    <mergeCell ref="Y52:AF52"/>
    <mergeCell ref="D53:J53"/>
    <mergeCell ref="N53:U53"/>
    <mergeCell ref="Y53:AF53"/>
    <mergeCell ref="D46:AI46"/>
    <mergeCell ref="D50:J50"/>
    <mergeCell ref="N50:U50"/>
    <mergeCell ref="Y50:AF50"/>
    <mergeCell ref="D51:J51"/>
    <mergeCell ref="N51:U51"/>
    <mergeCell ref="Y51:AF51"/>
    <mergeCell ref="C45:AI45"/>
    <mergeCell ref="D2:G3"/>
    <mergeCell ref="H2:H3"/>
    <mergeCell ref="I2:AD3"/>
    <mergeCell ref="AE2:AG3"/>
    <mergeCell ref="AH2:AI3"/>
  </mergeCells>
  <conditionalFormatting sqref="D50">
    <cfRule type="expression" dxfId="974" priority="53">
      <formula>$K50=TRUE</formula>
    </cfRule>
    <cfRule type="expression" dxfId="973" priority="54">
      <formula>$L50=TRUE</formula>
    </cfRule>
  </conditionalFormatting>
  <conditionalFormatting sqref="D51">
    <cfRule type="expression" dxfId="972" priority="52">
      <formula>$K$51=TRUE</formula>
    </cfRule>
    <cfRule type="expression" dxfId="971" priority="51">
      <formula>$L$51=TRUE</formula>
    </cfRule>
  </conditionalFormatting>
  <conditionalFormatting sqref="D52">
    <cfRule type="expression" dxfId="970" priority="50">
      <formula>$K$52=TRUE</formula>
    </cfRule>
    <cfRule type="expression" dxfId="969" priority="49">
      <formula>$L$52=TRUE</formula>
    </cfRule>
  </conditionalFormatting>
  <conditionalFormatting sqref="D53">
    <cfRule type="expression" dxfId="968" priority="48">
      <formula>$K$53=TRUE</formula>
    </cfRule>
    <cfRule type="expression" dxfId="967" priority="47">
      <formula>$L$53=TRUE</formula>
    </cfRule>
  </conditionalFormatting>
  <conditionalFormatting sqref="D54">
    <cfRule type="expression" dxfId="966" priority="46">
      <formula>$K$54=TRUE</formula>
    </cfRule>
    <cfRule type="expression" dxfId="965" priority="45">
      <formula>$L$54=TRUE</formula>
    </cfRule>
  </conditionalFormatting>
  <conditionalFormatting sqref="D55">
    <cfRule type="expression" dxfId="964" priority="44">
      <formula>$K$55=TRUE</formula>
    </cfRule>
    <cfRule type="expression" dxfId="963" priority="43">
      <formula>$L$55=TRUE</formula>
    </cfRule>
  </conditionalFormatting>
  <conditionalFormatting sqref="D56">
    <cfRule type="expression" dxfId="962" priority="42">
      <formula>$K$56=TRUE</formula>
    </cfRule>
    <cfRule type="expression" dxfId="961" priority="41">
      <formula>$L$56=TRUE</formula>
    </cfRule>
  </conditionalFormatting>
  <conditionalFormatting sqref="D57">
    <cfRule type="expression" dxfId="960" priority="40">
      <formula>$K$57=TRUE</formula>
    </cfRule>
    <cfRule type="expression" dxfId="959" priority="39">
      <formula>$L$57=TRUE</formula>
    </cfRule>
  </conditionalFormatting>
  <conditionalFormatting sqref="D58 F58">
    <cfRule type="expression" dxfId="958" priority="38">
      <formula>$K$58=TRUE</formula>
    </cfRule>
    <cfRule type="expression" dxfId="957" priority="37">
      <formula>$L$58=TRUE</formula>
    </cfRule>
  </conditionalFormatting>
  <conditionalFormatting sqref="N50:U50">
    <cfRule type="expression" dxfId="956" priority="36">
      <formula>$V$50=TRUE</formula>
    </cfRule>
    <cfRule type="expression" dxfId="955" priority="35">
      <formula>$W$50=TRUE</formula>
    </cfRule>
  </conditionalFormatting>
  <conditionalFormatting sqref="N51:U51">
    <cfRule type="expression" dxfId="954" priority="33">
      <formula>$W$51=TRUE</formula>
    </cfRule>
    <cfRule type="expression" dxfId="953" priority="34">
      <formula>$V$51=TRUE</formula>
    </cfRule>
  </conditionalFormatting>
  <conditionalFormatting sqref="N52:U52">
    <cfRule type="expression" dxfId="952" priority="32">
      <formula>$V$52=TRUE</formula>
    </cfRule>
    <cfRule type="expression" dxfId="951" priority="31">
      <formula>$W$52=TRUE</formula>
    </cfRule>
  </conditionalFormatting>
  <conditionalFormatting sqref="N53:U53">
    <cfRule type="expression" dxfId="950" priority="30">
      <formula>$V$53=TRUE</formula>
    </cfRule>
    <cfRule type="expression" dxfId="949" priority="29">
      <formula>$W$53=TRUE</formula>
    </cfRule>
  </conditionalFormatting>
  <conditionalFormatting sqref="N54:U54">
    <cfRule type="expression" dxfId="948" priority="27">
      <formula>$W$54=TRUE</formula>
    </cfRule>
    <cfRule type="expression" dxfId="947" priority="28">
      <formula>$V$54=TRUE</formula>
    </cfRule>
  </conditionalFormatting>
  <conditionalFormatting sqref="N55:U55">
    <cfRule type="expression" dxfId="946" priority="26">
      <formula>$V$55=TRUE</formula>
    </cfRule>
    <cfRule type="expression" dxfId="945" priority="25">
      <formula>$W$55=TRUE</formula>
    </cfRule>
  </conditionalFormatting>
  <conditionalFormatting sqref="N56:U56">
    <cfRule type="expression" dxfId="944" priority="24">
      <formula>$V$56=TRUE</formula>
    </cfRule>
    <cfRule type="expression" dxfId="943" priority="23">
      <formula>$W$56=TRUE</formula>
    </cfRule>
  </conditionalFormatting>
  <conditionalFormatting sqref="N57:U57">
    <cfRule type="expression" dxfId="942" priority="21">
      <formula>$W$57=TRUE</formula>
    </cfRule>
    <cfRule type="expression" dxfId="941" priority="22">
      <formula>$V$57=TRUE</formula>
    </cfRule>
  </conditionalFormatting>
  <conditionalFormatting sqref="N58:U58">
    <cfRule type="expression" dxfId="940" priority="20">
      <formula>$V$58=TRUE</formula>
    </cfRule>
    <cfRule type="expression" dxfId="939" priority="19">
      <formula>$W$58=TRUE</formula>
    </cfRule>
  </conditionalFormatting>
  <conditionalFormatting sqref="N59:U59">
    <cfRule type="expression" dxfId="938" priority="18">
      <formula>$V$59=TRUE</formula>
    </cfRule>
    <cfRule type="expression" dxfId="937" priority="17">
      <formula>$W$59=TRUE</formula>
    </cfRule>
  </conditionalFormatting>
  <conditionalFormatting sqref="N60:U60">
    <cfRule type="expression" dxfId="936" priority="16">
      <formula>$V$60=TRUE</formula>
    </cfRule>
    <cfRule type="expression" dxfId="935" priority="15">
      <formula>$W$60=TRUE</formula>
    </cfRule>
  </conditionalFormatting>
  <conditionalFormatting sqref="N61:U63">
    <cfRule type="expression" dxfId="934" priority="14">
      <formula>$V$61=TRUE</formula>
    </cfRule>
    <cfRule type="expression" dxfId="933" priority="13">
      <formula>$W$61=TRUE</formula>
    </cfRule>
  </conditionalFormatting>
  <conditionalFormatting sqref="Y50:AF50">
    <cfRule type="expression" dxfId="932" priority="10">
      <formula>$AG$50=TRUE</formula>
    </cfRule>
    <cfRule type="expression" dxfId="931" priority="9">
      <formula>$AH$50=TRUE</formula>
    </cfRule>
  </conditionalFormatting>
  <conditionalFormatting sqref="Y51:AF51">
    <cfRule type="expression" dxfId="930" priority="8">
      <formula>$AG$51=TRUE</formula>
    </cfRule>
    <cfRule type="expression" dxfId="929" priority="7">
      <formula>$AH$51=TRUE</formula>
    </cfRule>
  </conditionalFormatting>
  <conditionalFormatting sqref="Y52:AF52">
    <cfRule type="expression" dxfId="928" priority="6">
      <formula>$AG$52=TRUE</formula>
    </cfRule>
    <cfRule type="expression" dxfId="927" priority="5">
      <formula>$AH$52=TRUE</formula>
    </cfRule>
  </conditionalFormatting>
  <conditionalFormatting sqref="Y53:AF53">
    <cfRule type="expression" dxfId="926" priority="4">
      <formula>$AG$53=TRUE</formula>
    </cfRule>
    <cfRule type="expression" dxfId="925" priority="3">
      <formula>$AH$53=TRUE</formula>
    </cfRule>
  </conditionalFormatting>
  <conditionalFormatting sqref="Y54:AF54">
    <cfRule type="expression" dxfId="924" priority="1">
      <formula>$AH$54=TRUE</formula>
    </cfRule>
    <cfRule type="expression" dxfId="923" priority="2">
      <formula>$AG$54=TRUE</formula>
    </cfRule>
  </conditionalFormatting>
  <conditionalFormatting sqref="Y55:AF57">
    <cfRule type="expression" dxfId="922" priority="12">
      <formula>$AH$55=TRUE</formula>
    </cfRule>
    <cfRule type="expression" dxfId="921" priority="11">
      <formula>$AG$55=TRUE</formula>
    </cfRule>
  </conditionalFormatting>
  <pageMargins left="0.78740157480314965" right="3.937007874015748E-2" top="0.98425196850393704" bottom="0.39370078740157483" header="0.51181102362204722" footer="0.11811023622047245"/>
  <pageSetup paperSize="9" scale="29" orientation="portrait" r:id="rId1"/>
  <headerFooter alignWithMargins="0">
    <oddHeader>&amp;C&amp;14Ontwikkelings Perspectief (OPP)</oddHeader>
    <oddFooter>&amp;R© www.meesterharrie.nl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B8847-3C5B-4634-B35A-7386D7BD98C2}">
  <sheetPr>
    <tabColor rgb="FF0070C0"/>
  </sheetPr>
  <dimension ref="B1:DM138"/>
  <sheetViews>
    <sheetView showGridLines="0" showRowColHeaders="0" zoomScale="50" zoomScaleNormal="50" zoomScaleSheetLayoutView="50" workbookViewId="0"/>
  </sheetViews>
  <sheetFormatPr defaultColWidth="9.33203125" defaultRowHeight="19.2" x14ac:dyDescent="0.45"/>
  <cols>
    <col min="1" max="1" width="9.33203125" style="182"/>
    <col min="2" max="2" width="6.33203125" style="240" bestFit="1" customWidth="1"/>
    <col min="3" max="3" width="50.6640625" style="244" customWidth="1"/>
    <col min="4" max="4" width="4" style="182" customWidth="1"/>
    <col min="5" max="30" width="8.6640625" style="182" customWidth="1"/>
    <col min="31" max="16384" width="9.33203125" style="182"/>
  </cols>
  <sheetData>
    <row r="1" spans="2:46" x14ac:dyDescent="0.45">
      <c r="F1" s="370" t="s">
        <v>207</v>
      </c>
      <c r="G1" s="370"/>
      <c r="H1" s="370"/>
      <c r="I1" s="370"/>
      <c r="J1" s="370"/>
      <c r="K1" s="370"/>
      <c r="L1" s="370"/>
      <c r="M1" s="370"/>
      <c r="N1" s="370"/>
      <c r="O1" s="370"/>
      <c r="P1" s="370"/>
      <c r="Q1" s="370"/>
      <c r="R1" s="370"/>
      <c r="S1" s="370"/>
      <c r="T1" s="370"/>
      <c r="U1" s="370"/>
      <c r="V1" s="370"/>
      <c r="W1" s="370"/>
      <c r="X1" s="370"/>
      <c r="Y1" s="370"/>
      <c r="Z1" s="370"/>
      <c r="AA1" s="370"/>
      <c r="AB1" s="370"/>
      <c r="AC1" s="370"/>
      <c r="AD1" s="370"/>
      <c r="AE1" s="370"/>
      <c r="AF1" s="370"/>
      <c r="AG1" s="370"/>
      <c r="AH1" s="370"/>
      <c r="AI1" s="370"/>
      <c r="AJ1" s="370"/>
      <c r="AK1" s="370"/>
      <c r="AL1" s="370"/>
      <c r="AM1" s="370"/>
      <c r="AN1" s="370"/>
      <c r="AO1" s="370"/>
    </row>
    <row r="2" spans="2:46" ht="79.95" customHeight="1" x14ac:dyDescent="0.45">
      <c r="F2" s="371"/>
      <c r="G2" s="371"/>
      <c r="H2" s="371"/>
      <c r="I2" s="371"/>
      <c r="J2" s="371"/>
      <c r="K2" s="371"/>
      <c r="L2" s="371"/>
      <c r="M2" s="371"/>
      <c r="N2" s="371"/>
      <c r="O2" s="371"/>
      <c r="P2" s="371"/>
      <c r="Q2" s="371"/>
      <c r="R2" s="371"/>
      <c r="S2" s="371"/>
      <c r="T2" s="371"/>
      <c r="U2" s="371"/>
      <c r="V2" s="371"/>
      <c r="W2" s="371"/>
      <c r="X2" s="371"/>
      <c r="Y2" s="371"/>
      <c r="Z2" s="371"/>
      <c r="AA2" s="371"/>
      <c r="AB2" s="371"/>
      <c r="AC2" s="371"/>
      <c r="AD2" s="371"/>
      <c r="AE2" s="371"/>
      <c r="AF2" s="371"/>
      <c r="AG2" s="371"/>
      <c r="AH2" s="371"/>
      <c r="AI2" s="371"/>
      <c r="AJ2" s="371"/>
      <c r="AK2" s="371"/>
      <c r="AL2" s="371"/>
      <c r="AM2" s="371"/>
      <c r="AN2" s="371"/>
      <c r="AO2" s="371"/>
    </row>
    <row r="3" spans="2:46" s="225" customFormat="1" ht="72" x14ac:dyDescent="1.6">
      <c r="B3" s="239"/>
      <c r="C3" s="239"/>
      <c r="E3" s="226"/>
      <c r="F3" s="372">
        <v>1</v>
      </c>
      <c r="G3" s="372"/>
      <c r="H3" s="373" t="str">
        <f>VLOOKUP($F$3,'M5'!A18:B53,2)</f>
        <v>leerling 1</v>
      </c>
      <c r="I3" s="374"/>
      <c r="J3" s="374"/>
      <c r="K3" s="374"/>
      <c r="L3" s="374"/>
      <c r="M3" s="374"/>
      <c r="N3" s="374"/>
      <c r="O3" s="374"/>
      <c r="P3" s="374"/>
      <c r="Q3" s="374"/>
      <c r="R3" s="374"/>
      <c r="S3" s="374"/>
      <c r="T3" s="374"/>
      <c r="U3" s="374"/>
      <c r="V3" s="374"/>
      <c r="W3" s="374"/>
      <c r="X3" s="374"/>
      <c r="Y3" s="374"/>
      <c r="Z3" s="374"/>
      <c r="AA3" s="374"/>
      <c r="AB3" s="374"/>
      <c r="AC3" s="374"/>
      <c r="AD3" s="374"/>
      <c r="AE3" s="374"/>
      <c r="AF3" s="374"/>
      <c r="AG3" s="374"/>
      <c r="AH3" s="375"/>
      <c r="AI3" s="376" t="s">
        <v>124</v>
      </c>
      <c r="AJ3" s="377"/>
      <c r="AK3" s="377"/>
      <c r="AL3" s="378">
        <f>'M5'!$D$2</f>
        <v>5</v>
      </c>
      <c r="AM3" s="378"/>
      <c r="AN3" s="378" t="str">
        <f>'M5'!$E$2</f>
        <v>*</v>
      </c>
      <c r="AO3" s="379"/>
      <c r="AQ3" s="236"/>
      <c r="AS3" s="235"/>
      <c r="AT3" s="235"/>
    </row>
    <row r="4" spans="2:46" ht="88.2" customHeight="1" x14ac:dyDescent="0.45">
      <c r="C4" s="241"/>
    </row>
    <row r="5" spans="2:46" ht="19.5" customHeight="1" x14ac:dyDescent="0.45">
      <c r="B5" s="242">
        <v>1</v>
      </c>
      <c r="C5" s="243" t="str">
        <f>'M5'!B18</f>
        <v>leerling 1</v>
      </c>
    </row>
    <row r="6" spans="2:46" ht="18.600000000000001" x14ac:dyDescent="0.45">
      <c r="B6" s="242">
        <v>2</v>
      </c>
      <c r="C6" s="243" t="str">
        <f>'M5'!B19</f>
        <v>leerling 2</v>
      </c>
    </row>
    <row r="7" spans="2:46" ht="18.600000000000001" x14ac:dyDescent="0.45">
      <c r="B7" s="242">
        <v>3</v>
      </c>
      <c r="C7" s="243" t="str">
        <f>'M5'!B20</f>
        <v>leerling 3</v>
      </c>
    </row>
    <row r="8" spans="2:46" ht="18.600000000000001" x14ac:dyDescent="0.45">
      <c r="B8" s="242">
        <v>4</v>
      </c>
      <c r="C8" s="243" t="str">
        <f>'M5'!B21</f>
        <v>leerling 4</v>
      </c>
      <c r="F8" s="186"/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</row>
    <row r="9" spans="2:46" ht="18.600000000000001" x14ac:dyDescent="0.45">
      <c r="B9" s="242">
        <v>5</v>
      </c>
      <c r="C9" s="243" t="str">
        <f>'M5'!B22</f>
        <v>leerling 5</v>
      </c>
      <c r="F9" s="186"/>
      <c r="G9" s="186"/>
      <c r="H9" s="186"/>
      <c r="I9" s="186"/>
      <c r="J9" s="186"/>
      <c r="K9" s="186"/>
      <c r="L9" s="186"/>
      <c r="M9" s="186"/>
      <c r="N9" s="186"/>
      <c r="O9" s="186"/>
      <c r="P9" s="186"/>
      <c r="Q9" s="186"/>
      <c r="R9" s="186"/>
      <c r="S9" s="186"/>
      <c r="T9" s="186"/>
      <c r="U9" s="186"/>
      <c r="V9" s="186"/>
    </row>
    <row r="10" spans="2:46" ht="18.600000000000001" x14ac:dyDescent="0.45">
      <c r="B10" s="242">
        <v>6</v>
      </c>
      <c r="C10" s="243" t="str">
        <f>'M5'!B23</f>
        <v>leerling 6</v>
      </c>
      <c r="F10" s="186"/>
      <c r="G10" s="186"/>
      <c r="H10" s="186"/>
      <c r="I10" s="186"/>
      <c r="J10" s="186"/>
      <c r="K10" s="186"/>
      <c r="L10" s="186"/>
      <c r="M10" s="186"/>
      <c r="N10" s="186"/>
      <c r="O10" s="186"/>
      <c r="P10" s="186"/>
      <c r="Q10" s="186"/>
      <c r="R10" s="186"/>
      <c r="S10" s="186"/>
      <c r="T10" s="186"/>
      <c r="U10" s="186"/>
      <c r="V10" s="186"/>
    </row>
    <row r="11" spans="2:46" ht="18.600000000000001" x14ac:dyDescent="0.45">
      <c r="B11" s="242">
        <v>7</v>
      </c>
      <c r="C11" s="243" t="str">
        <f>'M5'!B24</f>
        <v>leerling 7</v>
      </c>
      <c r="F11" s="186"/>
      <c r="G11" s="186"/>
      <c r="H11" s="186"/>
      <c r="I11" s="186"/>
      <c r="J11" s="186"/>
      <c r="K11" s="186"/>
      <c r="L11" s="186"/>
      <c r="M11" s="186"/>
      <c r="N11" s="186"/>
      <c r="O11" s="186"/>
      <c r="P11" s="186"/>
      <c r="Q11" s="186"/>
      <c r="R11" s="186"/>
      <c r="S11" s="186"/>
      <c r="T11" s="186"/>
      <c r="U11" s="186"/>
      <c r="V11" s="186"/>
    </row>
    <row r="12" spans="2:46" ht="18.600000000000001" x14ac:dyDescent="0.45">
      <c r="B12" s="242">
        <v>8</v>
      </c>
      <c r="C12" s="243" t="str">
        <f>'M5'!B25</f>
        <v>leerling 8</v>
      </c>
      <c r="F12" s="186"/>
      <c r="G12" s="186"/>
      <c r="H12" s="186"/>
      <c r="I12" s="186"/>
      <c r="J12" s="186"/>
      <c r="K12" s="186"/>
      <c r="L12" s="186"/>
      <c r="M12" s="186"/>
      <c r="N12" s="186"/>
      <c r="O12" s="186"/>
      <c r="P12" s="186"/>
      <c r="Q12" s="186"/>
      <c r="R12" s="186"/>
      <c r="S12" s="186"/>
      <c r="T12" s="186"/>
      <c r="U12" s="186"/>
      <c r="V12" s="186"/>
    </row>
    <row r="13" spans="2:46" ht="18.600000000000001" x14ac:dyDescent="0.45">
      <c r="B13" s="242">
        <v>9</v>
      </c>
      <c r="C13" s="243">
        <f>'M5'!B26</f>
        <v>0</v>
      </c>
      <c r="F13" s="186"/>
      <c r="G13" s="186"/>
      <c r="H13" s="186"/>
      <c r="I13" s="192" t="s">
        <v>125</v>
      </c>
      <c r="J13" s="192" t="s">
        <v>126</v>
      </c>
      <c r="K13" s="197" t="s">
        <v>127</v>
      </c>
      <c r="L13" s="197" t="s">
        <v>128</v>
      </c>
      <c r="M13" s="198" t="s">
        <v>129</v>
      </c>
      <c r="N13" s="198" t="s">
        <v>130</v>
      </c>
      <c r="O13" s="193" t="s">
        <v>131</v>
      </c>
      <c r="P13" s="193" t="s">
        <v>132</v>
      </c>
      <c r="Q13" s="199" t="s">
        <v>133</v>
      </c>
      <c r="R13" s="199" t="s">
        <v>134</v>
      </c>
      <c r="S13" s="194" t="s">
        <v>135</v>
      </c>
      <c r="T13" s="194" t="s">
        <v>136</v>
      </c>
      <c r="U13" s="200" t="s">
        <v>137</v>
      </c>
      <c r="V13" s="201" t="s">
        <v>138</v>
      </c>
      <c r="W13" s="205" t="s">
        <v>139</v>
      </c>
      <c r="X13" s="271" t="s">
        <v>140</v>
      </c>
      <c r="Y13" s="271" t="s">
        <v>173</v>
      </c>
      <c r="Z13" s="207" t="s">
        <v>141</v>
      </c>
      <c r="AA13" s="208" t="s">
        <v>142</v>
      </c>
      <c r="AB13" s="208" t="s">
        <v>142</v>
      </c>
      <c r="AC13" s="183"/>
    </row>
    <row r="14" spans="2:46" ht="18.600000000000001" x14ac:dyDescent="0.45">
      <c r="B14" s="242">
        <v>10</v>
      </c>
      <c r="C14" s="243">
        <f>'M5'!B27</f>
        <v>0</v>
      </c>
      <c r="F14" s="189"/>
      <c r="G14" s="189"/>
      <c r="H14" s="189"/>
      <c r="I14" s="195" t="str">
        <f t="shared" ref="I14:V14" si="0">IF(I15="E",1,IF(I15="D",2,IF(I15="C",3,IF(I15="B",4,IF(I15="A",5,IF(I15=5,1,IF(I15=4,2,IF(I15=3,3,IF(I15=2,4,IF(I15=1,5,IF(I15=0,"")))))))))))</f>
        <v/>
      </c>
      <c r="J14" s="195" t="str">
        <f t="shared" si="0"/>
        <v/>
      </c>
      <c r="K14" s="195" t="str">
        <f t="shared" si="0"/>
        <v/>
      </c>
      <c r="L14" s="195" t="str">
        <f t="shared" si="0"/>
        <v/>
      </c>
      <c r="M14" s="195" t="str">
        <f t="shared" si="0"/>
        <v/>
      </c>
      <c r="N14" s="195" t="str">
        <f t="shared" si="0"/>
        <v/>
      </c>
      <c r="O14" s="195" t="str">
        <f t="shared" si="0"/>
        <v/>
      </c>
      <c r="P14" s="195" t="str">
        <f t="shared" si="0"/>
        <v/>
      </c>
      <c r="Q14" s="195" t="str">
        <f t="shared" si="0"/>
        <v/>
      </c>
      <c r="R14" s="195" t="str">
        <f t="shared" si="0"/>
        <v/>
      </c>
      <c r="S14" s="195" t="str">
        <f t="shared" si="0"/>
        <v/>
      </c>
      <c r="T14" s="195" t="str">
        <f t="shared" si="0"/>
        <v/>
      </c>
      <c r="U14" s="195"/>
      <c r="V14" s="195" t="str">
        <f t="shared" si="0"/>
        <v/>
      </c>
      <c r="W14" s="195"/>
      <c r="X14" s="195" t="str">
        <f>IF(X15="E",1,IF(X15="D",2,IF(X15="C",3,IF(X15="B",4,IF(X15="A",5,IF(X15=0,"",IF(X15&lt;3,1,IF(X15&lt;5,2,IF(X15&lt;7,3,IF(X15&lt;9,4,IF(X15&lt;11,5,IF(X15=0,""))))))))))))</f>
        <v/>
      </c>
      <c r="Y14" s="195"/>
      <c r="Z14" s="195">
        <f>[1]Middentoets!$AY$2*5</f>
        <v>2.1749999999999998</v>
      </c>
      <c r="AA14" s="196"/>
      <c r="AB14" s="196"/>
      <c r="AC14" s="227"/>
      <c r="AD14" s="227"/>
      <c r="AE14" s="228"/>
    </row>
    <row r="15" spans="2:46" ht="18.600000000000001" x14ac:dyDescent="0.45">
      <c r="B15" s="242">
        <v>11</v>
      </c>
      <c r="C15" s="243">
        <f>'M5'!B28</f>
        <v>0</v>
      </c>
      <c r="I15" s="195">
        <f>VLOOKUP($F$3,'M5'!$A$18:$M$53,8)</f>
        <v>0</v>
      </c>
      <c r="J15" s="195">
        <f>VLOOKUP($F$3,'E5'!$A$18:$M$53,8)</f>
        <v>0</v>
      </c>
      <c r="K15" s="195">
        <f>VLOOKUP($F$3,'M5'!$A$18:$M$53,9)</f>
        <v>0</v>
      </c>
      <c r="L15" s="195">
        <f>VLOOKUP($F$3,'E5'!$A$18:$M$53,9)</f>
        <v>0</v>
      </c>
      <c r="M15" s="195">
        <f>VLOOKUP($F$3,'M5'!$A$18:$M$53,10)</f>
        <v>0</v>
      </c>
      <c r="N15" s="195">
        <f>VLOOKUP($F$3,'E5'!$A$18:$M$53,10)</f>
        <v>0</v>
      </c>
      <c r="O15" s="195">
        <f>VLOOKUP($F$3,'M5'!$A$18:$M$53,11)</f>
        <v>0</v>
      </c>
      <c r="P15" s="195">
        <f>VLOOKUP($F$3,'E5'!$A$18:$M$53,11)</f>
        <v>0</v>
      </c>
      <c r="Q15" s="195">
        <f>VLOOKUP($F$3,'M5'!$A$18:$M$53,12)</f>
        <v>0</v>
      </c>
      <c r="R15" s="195">
        <f>VLOOKUP($F$3,'E5'!$A$18:$M$53,12)</f>
        <v>0</v>
      </c>
      <c r="S15" s="195">
        <f>VLOOKUP($F$3,'M5'!$A$18:$M$53,13)</f>
        <v>0</v>
      </c>
      <c r="T15" s="195">
        <f>VLOOKUP($F$3,'E5'!$A$18:$M$53,13)</f>
        <v>0</v>
      </c>
      <c r="U15" s="195">
        <f>VLOOKUP($F$3,'M5'!$A$18:$M$53,12)</f>
        <v>0</v>
      </c>
      <c r="V15" s="195">
        <f>VLOOKUP($F$3,'M5'!$A$18:$M$53,4)</f>
        <v>0</v>
      </c>
      <c r="W15" s="195">
        <f>VLOOKUP($F$3,'M5'!$A$18:$M$53,3)</f>
        <v>0</v>
      </c>
      <c r="X15" s="195">
        <f>VLOOKUP($F$3,'M5'!$A$18:$M$53,3)</f>
        <v>0</v>
      </c>
      <c r="Y15" s="195"/>
      <c r="Z15" s="195">
        <f>Z14</f>
        <v>2.1749999999999998</v>
      </c>
      <c r="AA15" s="231"/>
      <c r="AB15" s="231"/>
      <c r="AC15" s="183"/>
      <c r="AD15" s="183"/>
    </row>
    <row r="16" spans="2:46" ht="18.600000000000001" x14ac:dyDescent="0.45">
      <c r="B16" s="242">
        <v>12</v>
      </c>
      <c r="C16" s="243">
        <f>'M5'!B29</f>
        <v>0</v>
      </c>
      <c r="I16" s="195" t="str">
        <f>IF(I14="","",IF(I14&gt;0,I14*2))</f>
        <v/>
      </c>
      <c r="J16" s="195" t="str">
        <f t="shared" ref="J16:T16" si="1">IF(J14="","",IF(J14&gt;0,J14*2))</f>
        <v/>
      </c>
      <c r="K16" s="195" t="str">
        <f t="shared" si="1"/>
        <v/>
      </c>
      <c r="L16" s="195" t="str">
        <f t="shared" si="1"/>
        <v/>
      </c>
      <c r="M16" s="195" t="str">
        <f t="shared" si="1"/>
        <v/>
      </c>
      <c r="N16" s="195" t="str">
        <f t="shared" si="1"/>
        <v/>
      </c>
      <c r="O16" s="195" t="str">
        <f t="shared" si="1"/>
        <v/>
      </c>
      <c r="P16" s="195" t="str">
        <f t="shared" si="1"/>
        <v/>
      </c>
      <c r="Q16" s="195" t="str">
        <f t="shared" si="1"/>
        <v/>
      </c>
      <c r="R16" s="195" t="str">
        <f t="shared" si="1"/>
        <v/>
      </c>
      <c r="S16" s="195" t="str">
        <f t="shared" si="1"/>
        <v/>
      </c>
      <c r="T16" s="195" t="str">
        <f t="shared" si="1"/>
        <v/>
      </c>
      <c r="U16" s="196" t="e">
        <f>AB16/AA16</f>
        <v>#DIV/0!</v>
      </c>
      <c r="V16" s="207" t="str">
        <f>IF(V14="","",IF(V14&gt;0,V14*2))</f>
        <v/>
      </c>
      <c r="W16" s="195">
        <f>Z16</f>
        <v>4.3499999999999996</v>
      </c>
      <c r="X16" s="207" t="str">
        <f>IF(X14="","",IF(X14&gt;0,X14*2))</f>
        <v/>
      </c>
      <c r="Y16" s="209" t="e">
        <f>U16-2</f>
        <v>#DIV/0!</v>
      </c>
      <c r="Z16" s="195">
        <f>IF(Z14="","",IF(Z14&gt;0,Z14*2))</f>
        <v>4.3499999999999996</v>
      </c>
      <c r="AA16" s="231">
        <f>COUNTIF(I16:T16,"&gt;0")</f>
        <v>0</v>
      </c>
      <c r="AB16" s="231">
        <f>SUM(I16:T16)</f>
        <v>0</v>
      </c>
    </row>
    <row r="17" spans="2:22" ht="18.600000000000001" x14ac:dyDescent="0.45">
      <c r="B17" s="242">
        <v>13</v>
      </c>
      <c r="C17" s="243">
        <f>'M5'!B30</f>
        <v>0</v>
      </c>
      <c r="F17" s="186"/>
      <c r="G17" s="186"/>
      <c r="H17" s="186"/>
      <c r="I17" s="186"/>
      <c r="J17" s="186"/>
      <c r="K17" s="186"/>
      <c r="L17" s="186"/>
      <c r="M17" s="186"/>
      <c r="N17" s="186"/>
      <c r="O17" s="186"/>
      <c r="P17" s="186"/>
      <c r="Q17" s="186"/>
      <c r="R17" s="186"/>
      <c r="S17" s="186"/>
      <c r="T17" s="186"/>
      <c r="U17" s="186"/>
      <c r="V17" s="186"/>
    </row>
    <row r="18" spans="2:22" ht="18.600000000000001" x14ac:dyDescent="0.45">
      <c r="B18" s="242">
        <v>14</v>
      </c>
      <c r="C18" s="243">
        <f>'M5'!B31</f>
        <v>0</v>
      </c>
      <c r="F18" s="186"/>
      <c r="G18" s="186"/>
      <c r="H18" s="186"/>
      <c r="I18" s="186"/>
      <c r="J18" s="186"/>
      <c r="K18" s="186"/>
      <c r="L18" s="186"/>
      <c r="M18" s="186"/>
      <c r="N18" s="186"/>
      <c r="O18" s="186"/>
      <c r="P18" s="186"/>
      <c r="Q18" s="186"/>
      <c r="R18" s="186"/>
      <c r="S18" s="186"/>
      <c r="T18" s="186"/>
      <c r="U18" s="186"/>
      <c r="V18" s="186"/>
    </row>
    <row r="19" spans="2:22" ht="18.600000000000001" x14ac:dyDescent="0.45">
      <c r="B19" s="242">
        <v>15</v>
      </c>
      <c r="C19" s="243">
        <f>'M5'!B32</f>
        <v>0</v>
      </c>
      <c r="F19" s="189"/>
      <c r="G19" s="186"/>
      <c r="H19" s="186"/>
      <c r="I19" s="186"/>
      <c r="J19" s="186"/>
      <c r="K19" s="186"/>
      <c r="L19" s="186"/>
      <c r="M19" s="186"/>
      <c r="N19" s="186"/>
      <c r="O19" s="186"/>
      <c r="P19" s="186"/>
      <c r="Q19" s="186"/>
      <c r="R19" s="186"/>
      <c r="S19" s="186"/>
      <c r="T19" s="186"/>
      <c r="U19" s="186"/>
      <c r="V19" s="186"/>
    </row>
    <row r="20" spans="2:22" ht="18.600000000000001" x14ac:dyDescent="0.45">
      <c r="B20" s="242">
        <v>16</v>
      </c>
      <c r="C20" s="243">
        <f>'M5'!B33</f>
        <v>0</v>
      </c>
      <c r="F20" s="189"/>
      <c r="G20" s="189"/>
      <c r="H20" s="189"/>
      <c r="I20" s="189"/>
      <c r="J20" s="189"/>
      <c r="K20" s="189"/>
      <c r="L20" s="189"/>
      <c r="M20" s="186"/>
      <c r="N20" s="186"/>
      <c r="O20" s="189"/>
      <c r="P20" s="189"/>
      <c r="Q20" s="186"/>
      <c r="R20" s="186"/>
      <c r="S20" s="186"/>
      <c r="T20" s="186"/>
      <c r="U20" s="186"/>
      <c r="V20" s="186"/>
    </row>
    <row r="21" spans="2:22" ht="18.600000000000001" x14ac:dyDescent="0.45">
      <c r="B21" s="242">
        <v>17</v>
      </c>
      <c r="C21" s="243">
        <f>'M5'!B34</f>
        <v>0</v>
      </c>
      <c r="F21" s="188"/>
      <c r="G21" s="188"/>
      <c r="H21" s="187"/>
      <c r="I21" s="187"/>
      <c r="J21" s="187"/>
      <c r="K21" s="188"/>
      <c r="L21" s="188"/>
      <c r="M21" s="186"/>
      <c r="N21" s="186"/>
      <c r="O21" s="187"/>
      <c r="P21" s="187"/>
      <c r="Q21" s="186"/>
      <c r="R21" s="186"/>
      <c r="S21" s="186"/>
      <c r="T21" s="186"/>
      <c r="U21" s="186"/>
      <c r="V21" s="186"/>
    </row>
    <row r="22" spans="2:22" ht="18.600000000000001" x14ac:dyDescent="0.45">
      <c r="B22" s="242">
        <v>18</v>
      </c>
      <c r="C22" s="243">
        <f>'M5'!B35</f>
        <v>0</v>
      </c>
      <c r="F22" s="186"/>
      <c r="G22" s="186"/>
      <c r="H22" s="186"/>
      <c r="I22" s="186"/>
      <c r="J22" s="186"/>
      <c r="K22" s="186"/>
      <c r="L22" s="186"/>
      <c r="M22" s="186"/>
      <c r="N22" s="186"/>
      <c r="O22" s="186"/>
      <c r="P22" s="186"/>
      <c r="Q22" s="186"/>
      <c r="R22" s="186"/>
      <c r="S22" s="186"/>
      <c r="T22" s="186"/>
      <c r="U22" s="186"/>
      <c r="V22" s="186"/>
    </row>
    <row r="23" spans="2:22" ht="18.600000000000001" x14ac:dyDescent="0.45">
      <c r="B23" s="242">
        <v>19</v>
      </c>
      <c r="C23" s="243">
        <f>'M5'!B36</f>
        <v>0</v>
      </c>
      <c r="F23" s="186"/>
      <c r="G23" s="186"/>
      <c r="H23" s="186"/>
      <c r="I23" s="186"/>
      <c r="J23" s="186"/>
      <c r="K23" s="186"/>
      <c r="L23" s="186"/>
      <c r="M23" s="186"/>
      <c r="N23" s="186"/>
      <c r="O23" s="186"/>
      <c r="P23" s="186"/>
      <c r="Q23" s="186"/>
      <c r="R23" s="186"/>
      <c r="S23" s="186"/>
      <c r="T23" s="186"/>
      <c r="U23" s="186"/>
      <c r="V23" s="186"/>
    </row>
    <row r="24" spans="2:22" ht="15" customHeight="1" x14ac:dyDescent="0.45">
      <c r="B24" s="242">
        <v>20</v>
      </c>
      <c r="C24" s="243">
        <f>'M5'!B37</f>
        <v>0</v>
      </c>
    </row>
    <row r="25" spans="2:22" ht="15" customHeight="1" x14ac:dyDescent="0.45">
      <c r="B25" s="242">
        <v>21</v>
      </c>
      <c r="C25" s="243">
        <f>'M5'!B38</f>
        <v>0</v>
      </c>
    </row>
    <row r="26" spans="2:22" ht="15" customHeight="1" x14ac:dyDescent="0.45">
      <c r="B26" s="242">
        <v>22</v>
      </c>
      <c r="C26" s="243">
        <f>'M5'!B39</f>
        <v>0</v>
      </c>
    </row>
    <row r="27" spans="2:22" ht="15" customHeight="1" x14ac:dyDescent="0.45">
      <c r="B27" s="242">
        <v>23</v>
      </c>
      <c r="C27" s="243">
        <f>'M5'!B40</f>
        <v>0</v>
      </c>
    </row>
    <row r="28" spans="2:22" ht="15" customHeight="1" x14ac:dyDescent="0.45">
      <c r="B28" s="242">
        <v>24</v>
      </c>
      <c r="C28" s="243">
        <f>'M5'!B41</f>
        <v>0</v>
      </c>
    </row>
    <row r="29" spans="2:22" ht="18.600000000000001" x14ac:dyDescent="0.45">
      <c r="B29" s="242">
        <v>25</v>
      </c>
      <c r="C29" s="243">
        <f>'M5'!B42</f>
        <v>0</v>
      </c>
    </row>
    <row r="30" spans="2:22" ht="18.600000000000001" x14ac:dyDescent="0.45">
      <c r="B30" s="242">
        <v>26</v>
      </c>
      <c r="C30" s="243">
        <f>'M5'!B43</f>
        <v>0</v>
      </c>
    </row>
    <row r="31" spans="2:22" ht="18.600000000000001" x14ac:dyDescent="0.45">
      <c r="B31" s="242">
        <v>27</v>
      </c>
      <c r="C31" s="243">
        <f>'M5'!B44</f>
        <v>0</v>
      </c>
    </row>
    <row r="32" spans="2:22" ht="18.600000000000001" x14ac:dyDescent="0.45">
      <c r="B32" s="242">
        <v>28</v>
      </c>
      <c r="C32" s="243">
        <f>'M5'!B45</f>
        <v>0</v>
      </c>
    </row>
    <row r="33" spans="2:40" ht="15.75" customHeight="1" x14ac:dyDescent="0.45">
      <c r="B33" s="242">
        <v>29</v>
      </c>
      <c r="C33" s="243">
        <f>'M5'!B46</f>
        <v>0</v>
      </c>
      <c r="AH33"/>
    </row>
    <row r="34" spans="2:40" ht="18.600000000000001" x14ac:dyDescent="0.45">
      <c r="B34" s="242">
        <v>30</v>
      </c>
      <c r="C34" s="243">
        <f>'M5'!B47</f>
        <v>0</v>
      </c>
      <c r="I34" s="382" t="b">
        <v>0</v>
      </c>
      <c r="M34" s="382" t="b">
        <v>0</v>
      </c>
      <c r="Q34" s="382" t="b">
        <v>0</v>
      </c>
    </row>
    <row r="35" spans="2:40" ht="18.600000000000001" x14ac:dyDescent="0.45">
      <c r="B35" s="242">
        <v>31</v>
      </c>
      <c r="C35" s="243">
        <f>'M5'!B48</f>
        <v>0</v>
      </c>
      <c r="I35" s="382"/>
      <c r="M35" s="382"/>
      <c r="Q35" s="382"/>
      <c r="AK35" s="380">
        <v>7</v>
      </c>
      <c r="AL35" s="380"/>
      <c r="AM35" s="380"/>
    </row>
    <row r="36" spans="2:40" ht="18.600000000000001" customHeight="1" x14ac:dyDescent="0.45">
      <c r="B36" s="242">
        <v>32</v>
      </c>
      <c r="C36" s="243">
        <f>'M5'!B49</f>
        <v>0</v>
      </c>
      <c r="F36" s="296"/>
      <c r="G36" s="296"/>
      <c r="H36" s="233"/>
      <c r="I36" s="233"/>
      <c r="J36" s="233"/>
      <c r="K36" s="233"/>
      <c r="L36" s="296"/>
      <c r="M36" s="233"/>
      <c r="N36" s="233"/>
      <c r="O36" s="233"/>
      <c r="P36" s="233"/>
      <c r="Q36" s="296"/>
      <c r="R36" s="233"/>
      <c r="S36" s="233"/>
      <c r="T36" s="233"/>
      <c r="U36" s="233"/>
      <c r="V36" s="233"/>
      <c r="W36" s="233"/>
      <c r="X36" s="233"/>
      <c r="Y36" s="233"/>
      <c r="Z36" s="233"/>
      <c r="AA36" s="233"/>
      <c r="AB36" s="233"/>
      <c r="AC36" s="233"/>
      <c r="AD36" s="233"/>
      <c r="AE36" s="233"/>
      <c r="AF36" s="233"/>
      <c r="AG36" s="233"/>
      <c r="AH36" s="233"/>
      <c r="AI36" s="233"/>
      <c r="AJ36" s="233"/>
      <c r="AK36" s="380"/>
      <c r="AL36" s="380"/>
      <c r="AM36" s="380"/>
      <c r="AN36" s="233"/>
    </row>
    <row r="37" spans="2:40" ht="18.600000000000001" customHeight="1" x14ac:dyDescent="0.45">
      <c r="B37" s="242">
        <v>33</v>
      </c>
      <c r="C37" s="243">
        <f>'M5'!B50</f>
        <v>0</v>
      </c>
      <c r="F37" s="296"/>
      <c r="G37" s="296"/>
      <c r="H37" s="233"/>
      <c r="I37" s="233"/>
      <c r="J37" s="233"/>
      <c r="K37" s="233"/>
      <c r="L37" s="296"/>
      <c r="M37" s="233"/>
      <c r="N37" s="233"/>
      <c r="O37" s="233"/>
      <c r="P37" s="233"/>
      <c r="Q37" s="296"/>
      <c r="R37" s="233"/>
      <c r="S37" s="233"/>
      <c r="T37" s="233"/>
      <c r="U37" s="233"/>
      <c r="V37" s="233"/>
      <c r="W37" s="233"/>
      <c r="X37" s="233"/>
      <c r="Y37" s="233"/>
      <c r="Z37" s="233"/>
      <c r="AA37" s="233"/>
      <c r="AB37" s="233"/>
      <c r="AC37" s="233"/>
      <c r="AD37" s="233"/>
      <c r="AE37" s="233"/>
      <c r="AF37" s="233"/>
      <c r="AG37" s="233"/>
      <c r="AH37" s="233"/>
      <c r="AI37" s="233"/>
      <c r="AJ37" s="233"/>
      <c r="AK37" s="380"/>
      <c r="AL37" s="380"/>
      <c r="AM37" s="380"/>
      <c r="AN37" s="233"/>
    </row>
    <row r="38" spans="2:40" ht="18.600000000000001" customHeight="1" x14ac:dyDescent="0.45">
      <c r="B38" s="242">
        <v>34</v>
      </c>
      <c r="C38" s="243">
        <f>'M5'!B51</f>
        <v>0</v>
      </c>
      <c r="F38" s="296"/>
      <c r="G38" s="296"/>
      <c r="H38" s="233"/>
      <c r="I38" s="233"/>
      <c r="J38" s="233"/>
      <c r="K38" s="233"/>
      <c r="L38" s="381"/>
      <c r="M38" s="233"/>
      <c r="N38" s="233"/>
      <c r="O38" s="233"/>
      <c r="P38" s="233"/>
      <c r="Q38" s="296"/>
      <c r="R38" s="233"/>
      <c r="S38" s="233"/>
      <c r="T38" s="233"/>
      <c r="U38" s="233"/>
      <c r="V38" s="233"/>
      <c r="W38" s="233"/>
      <c r="X38" s="233"/>
      <c r="Y38" s="233"/>
      <c r="Z38" s="233"/>
      <c r="AA38" s="233"/>
      <c r="AB38" s="233"/>
      <c r="AC38" s="233"/>
      <c r="AD38" s="233"/>
      <c r="AE38" s="233"/>
      <c r="AF38" s="233"/>
      <c r="AG38" s="233"/>
      <c r="AH38" s="233"/>
      <c r="AI38" s="233"/>
      <c r="AJ38" s="233"/>
      <c r="AK38" s="380"/>
      <c r="AL38" s="380"/>
      <c r="AM38" s="380"/>
      <c r="AN38" s="233"/>
    </row>
    <row r="39" spans="2:40" ht="18.600000000000001" customHeight="1" x14ac:dyDescent="0.45">
      <c r="B39" s="242">
        <v>35</v>
      </c>
      <c r="C39" s="243">
        <f>'M5'!B52</f>
        <v>0</v>
      </c>
      <c r="F39" s="296"/>
      <c r="G39" s="296"/>
      <c r="H39" s="233"/>
      <c r="I39" s="233"/>
      <c r="J39" s="233"/>
      <c r="K39" s="233"/>
      <c r="L39" s="381"/>
      <c r="M39" s="233"/>
      <c r="N39" s="233"/>
      <c r="O39" s="233"/>
      <c r="P39" s="233"/>
      <c r="Q39" s="296"/>
      <c r="R39" s="233"/>
      <c r="S39" s="233"/>
      <c r="T39" s="233"/>
      <c r="U39" s="233"/>
      <c r="V39" s="233"/>
      <c r="W39" s="233"/>
      <c r="X39" s="233"/>
      <c r="Y39" s="233"/>
      <c r="Z39" s="233"/>
      <c r="AA39" s="233"/>
      <c r="AB39" s="233"/>
      <c r="AC39" s="233"/>
      <c r="AD39" s="233"/>
      <c r="AE39" s="233"/>
      <c r="AF39" s="233"/>
      <c r="AG39" s="233"/>
      <c r="AH39" s="233"/>
      <c r="AI39" s="233"/>
      <c r="AJ39" s="233"/>
      <c r="AK39" s="233"/>
      <c r="AL39" s="233"/>
      <c r="AM39" s="233"/>
      <c r="AN39" s="233"/>
    </row>
    <row r="40" spans="2:40" ht="19.5" customHeight="1" x14ac:dyDescent="0.45">
      <c r="B40" s="242">
        <v>36</v>
      </c>
      <c r="C40" s="243">
        <f>'M5'!B53</f>
        <v>0</v>
      </c>
      <c r="F40" s="296"/>
      <c r="G40" s="296"/>
      <c r="H40" s="233"/>
      <c r="I40" s="233"/>
      <c r="J40" s="233"/>
      <c r="K40" s="233"/>
      <c r="L40" s="296"/>
      <c r="M40" s="233"/>
      <c r="N40" s="233"/>
      <c r="O40" s="233"/>
      <c r="P40" s="233"/>
      <c r="Q40" s="296"/>
      <c r="R40" s="233"/>
      <c r="S40" s="233"/>
      <c r="T40" s="233"/>
      <c r="U40" s="233"/>
      <c r="V40" s="233"/>
      <c r="W40" s="233"/>
      <c r="X40" s="233"/>
      <c r="Y40" s="233"/>
      <c r="Z40" s="233"/>
      <c r="AA40" s="233"/>
      <c r="AB40" s="233"/>
      <c r="AC40" s="233"/>
      <c r="AD40" s="233"/>
      <c r="AE40" s="233"/>
      <c r="AF40" s="233"/>
      <c r="AG40" s="233"/>
      <c r="AH40" s="233"/>
      <c r="AI40" s="233"/>
      <c r="AJ40" s="233"/>
      <c r="AK40" s="233"/>
      <c r="AL40" s="233"/>
      <c r="AM40" s="233"/>
      <c r="AN40" s="233"/>
    </row>
    <row r="41" spans="2:40" ht="19.5" customHeight="1" x14ac:dyDescent="0.45">
      <c r="B41" s="300"/>
      <c r="C41" s="301"/>
      <c r="F41" s="296"/>
      <c r="G41" s="296"/>
      <c r="H41" s="233"/>
      <c r="I41" s="233"/>
      <c r="J41" s="233"/>
      <c r="K41" s="233"/>
      <c r="L41" s="296"/>
      <c r="M41" s="233"/>
      <c r="N41" s="233"/>
      <c r="O41" s="233"/>
      <c r="P41" s="233"/>
      <c r="Q41" s="296"/>
      <c r="R41" s="233"/>
      <c r="S41" s="233"/>
      <c r="T41" s="233"/>
      <c r="U41" s="233"/>
      <c r="V41" s="233"/>
      <c r="W41" s="233"/>
      <c r="X41" s="233"/>
      <c r="Y41" s="233"/>
      <c r="Z41" s="233"/>
      <c r="AA41" s="233"/>
      <c r="AB41" s="233"/>
      <c r="AC41" s="233"/>
      <c r="AD41" s="233"/>
      <c r="AE41" s="233"/>
      <c r="AF41" s="233"/>
      <c r="AG41" s="233"/>
      <c r="AH41" s="233"/>
      <c r="AI41" s="233"/>
      <c r="AJ41" s="233"/>
      <c r="AK41" s="233"/>
      <c r="AL41" s="233"/>
      <c r="AM41" s="233"/>
      <c r="AN41" s="233"/>
    </row>
    <row r="42" spans="2:40" ht="19.5" customHeight="1" x14ac:dyDescent="0.7">
      <c r="B42" s="300"/>
      <c r="C42" s="301"/>
      <c r="H42" s="230"/>
      <c r="I42" s="382" t="b">
        <v>0</v>
      </c>
      <c r="J42" s="230"/>
      <c r="K42" s="230"/>
      <c r="M42" s="382" t="b">
        <v>0</v>
      </c>
      <c r="N42" s="230"/>
      <c r="O42" s="230"/>
      <c r="P42" s="230"/>
      <c r="Q42" s="382" t="b">
        <v>0</v>
      </c>
      <c r="R42" s="230"/>
      <c r="S42" s="230"/>
      <c r="T42" s="230"/>
      <c r="U42" s="230"/>
      <c r="V42" s="230"/>
      <c r="W42" s="230"/>
      <c r="X42" s="230"/>
      <c r="Y42" s="230"/>
      <c r="Z42" s="230"/>
      <c r="AA42" s="230"/>
      <c r="AB42" s="230"/>
      <c r="AC42" s="230"/>
      <c r="AD42" s="230"/>
      <c r="AE42" s="230"/>
      <c r="AF42" s="230"/>
      <c r="AG42" s="230"/>
      <c r="AH42" s="230"/>
      <c r="AI42" s="230"/>
      <c r="AJ42" s="230"/>
      <c r="AK42" s="230"/>
      <c r="AL42" s="230"/>
      <c r="AM42" s="230"/>
      <c r="AN42" s="230"/>
    </row>
    <row r="43" spans="2:40" ht="19.5" customHeight="1" x14ac:dyDescent="0.45">
      <c r="B43" s="300"/>
      <c r="C43" s="301"/>
      <c r="F43" s="296"/>
      <c r="G43" s="296"/>
      <c r="H43" s="233"/>
      <c r="I43" s="382"/>
      <c r="J43" s="233"/>
      <c r="K43" s="233"/>
      <c r="L43" s="296"/>
      <c r="M43" s="382"/>
      <c r="N43" s="233"/>
      <c r="O43" s="233"/>
      <c r="P43" s="233"/>
      <c r="Q43" s="382"/>
      <c r="R43" s="233"/>
      <c r="S43" s="233"/>
      <c r="T43" s="233"/>
      <c r="U43" s="233"/>
      <c r="V43" s="233"/>
      <c r="W43" s="233"/>
      <c r="X43" s="233"/>
      <c r="Y43" s="233"/>
      <c r="Z43" s="233"/>
      <c r="AA43" s="233"/>
      <c r="AB43" s="233"/>
      <c r="AC43" s="233"/>
      <c r="AD43" s="233"/>
      <c r="AE43" s="233"/>
      <c r="AF43" s="233"/>
      <c r="AG43" s="233"/>
      <c r="AH43" s="233"/>
      <c r="AI43" s="233"/>
      <c r="AJ43" s="233"/>
      <c r="AK43" s="233"/>
      <c r="AL43" s="233"/>
      <c r="AM43" s="233"/>
      <c r="AN43" s="233"/>
    </row>
    <row r="44" spans="2:40" ht="19.5" customHeight="1" x14ac:dyDescent="0.45">
      <c r="B44" s="300"/>
      <c r="C44" s="301"/>
      <c r="F44" s="296"/>
      <c r="G44" s="296"/>
      <c r="H44" s="233"/>
      <c r="I44" s="233"/>
      <c r="J44" s="233"/>
      <c r="K44" s="233"/>
      <c r="L44" s="381"/>
      <c r="M44" s="233"/>
      <c r="N44" s="233"/>
      <c r="O44" s="233"/>
      <c r="P44" s="233"/>
      <c r="Q44" s="296"/>
      <c r="R44" s="233"/>
      <c r="S44" s="233"/>
      <c r="T44" s="233"/>
      <c r="U44" s="233"/>
      <c r="V44" s="233"/>
      <c r="W44" s="233"/>
      <c r="X44" s="233"/>
      <c r="Y44" s="233"/>
      <c r="Z44" s="233"/>
      <c r="AA44" s="233"/>
      <c r="AB44" s="233"/>
      <c r="AC44" s="233"/>
      <c r="AD44" s="233"/>
      <c r="AE44" s="233"/>
      <c r="AF44" s="233"/>
      <c r="AG44" s="233"/>
      <c r="AH44" s="233"/>
      <c r="AI44" s="233"/>
      <c r="AJ44" s="233"/>
      <c r="AK44" s="233"/>
      <c r="AL44" s="233"/>
      <c r="AM44" s="233"/>
      <c r="AN44" s="233"/>
    </row>
    <row r="45" spans="2:40" ht="19.5" customHeight="1" x14ac:dyDescent="0.45">
      <c r="F45" s="296"/>
      <c r="G45" s="296"/>
      <c r="H45" s="233"/>
      <c r="I45" s="233"/>
      <c r="J45" s="233"/>
      <c r="K45" s="233"/>
      <c r="L45" s="381"/>
      <c r="M45" s="233"/>
      <c r="N45" s="233"/>
      <c r="O45" s="233"/>
      <c r="P45" s="233"/>
      <c r="Q45" s="296"/>
      <c r="R45" s="233"/>
      <c r="S45" s="233"/>
      <c r="T45" s="233"/>
      <c r="U45" s="233"/>
      <c r="V45" s="233"/>
      <c r="W45" s="233"/>
      <c r="X45" s="233"/>
      <c r="Y45" s="233"/>
      <c r="Z45" s="233"/>
      <c r="AA45" s="233"/>
      <c r="AB45" s="233"/>
      <c r="AC45" s="233"/>
      <c r="AD45" s="233"/>
      <c r="AE45" s="233"/>
      <c r="AF45" s="233"/>
      <c r="AG45" s="233"/>
      <c r="AH45" s="233"/>
      <c r="AI45" s="233"/>
      <c r="AJ45" s="233"/>
      <c r="AK45" s="233"/>
      <c r="AL45" s="233"/>
      <c r="AM45" s="233"/>
      <c r="AN45" s="233"/>
    </row>
    <row r="46" spans="2:40" ht="19.5" customHeight="1" x14ac:dyDescent="0.45">
      <c r="F46" s="296"/>
      <c r="G46" s="296"/>
      <c r="H46" s="233"/>
      <c r="I46" s="233"/>
      <c r="J46" s="233"/>
      <c r="K46" s="233"/>
      <c r="L46" s="296"/>
      <c r="M46" s="233"/>
      <c r="N46" s="233"/>
      <c r="O46" s="233"/>
      <c r="P46" s="233"/>
      <c r="Q46" s="296"/>
      <c r="R46" s="233"/>
      <c r="S46" s="233"/>
      <c r="T46" s="233"/>
      <c r="U46" s="233"/>
      <c r="V46" s="233"/>
      <c r="W46" s="233"/>
      <c r="X46" s="233"/>
      <c r="Y46" s="233"/>
      <c r="Z46" s="233"/>
      <c r="AA46" s="233"/>
      <c r="AB46" s="233"/>
      <c r="AC46" s="233"/>
      <c r="AD46" s="233"/>
      <c r="AE46" s="233"/>
      <c r="AF46" s="233"/>
      <c r="AG46" s="233"/>
      <c r="AH46" s="233"/>
      <c r="AI46" s="233"/>
      <c r="AJ46" s="233"/>
      <c r="AK46" s="233"/>
      <c r="AL46" s="233"/>
      <c r="AM46" s="233"/>
      <c r="AN46" s="233"/>
    </row>
    <row r="47" spans="2:40" ht="19.5" customHeight="1" x14ac:dyDescent="0.45">
      <c r="F47" s="296"/>
      <c r="G47" s="296"/>
      <c r="H47" s="233"/>
      <c r="I47" s="233"/>
      <c r="J47" s="233"/>
      <c r="K47" s="233"/>
      <c r="L47" s="296"/>
      <c r="M47" s="233"/>
      <c r="N47" s="233"/>
      <c r="O47" s="233"/>
      <c r="P47" s="233"/>
      <c r="Q47" s="296"/>
      <c r="R47" s="233"/>
      <c r="S47" s="233"/>
      <c r="T47" s="233"/>
      <c r="U47" s="233"/>
      <c r="V47" s="233"/>
      <c r="W47" s="233"/>
      <c r="X47" s="233"/>
      <c r="Y47" s="233"/>
      <c r="Z47" s="233"/>
      <c r="AA47" s="233"/>
      <c r="AB47" s="233"/>
      <c r="AC47" s="233"/>
      <c r="AD47" s="233"/>
      <c r="AE47" s="233"/>
      <c r="AF47" s="233"/>
      <c r="AG47" s="233"/>
      <c r="AH47" s="233"/>
      <c r="AI47" s="233"/>
      <c r="AJ47" s="233"/>
      <c r="AK47" s="233"/>
      <c r="AL47" s="233"/>
      <c r="AM47" s="233"/>
      <c r="AN47" s="233"/>
    </row>
    <row r="48" spans="2:40" ht="19.5" customHeight="1" x14ac:dyDescent="0.45">
      <c r="F48" s="296"/>
      <c r="G48" s="296"/>
      <c r="H48" s="233"/>
      <c r="I48" s="233"/>
      <c r="J48" s="233"/>
      <c r="K48" s="233"/>
      <c r="L48" s="296"/>
      <c r="M48" s="233"/>
      <c r="N48" s="233"/>
      <c r="O48" s="233"/>
      <c r="P48" s="233"/>
      <c r="Q48" s="296"/>
      <c r="R48" s="233"/>
      <c r="S48" s="233"/>
      <c r="T48" s="233"/>
      <c r="U48" s="233"/>
      <c r="V48" s="233"/>
      <c r="W48" s="233"/>
      <c r="X48" s="233"/>
      <c r="Y48" s="233"/>
      <c r="Z48" s="233"/>
      <c r="AA48" s="233"/>
      <c r="AB48" s="233"/>
      <c r="AC48" s="233"/>
      <c r="AD48" s="233"/>
      <c r="AE48" s="233"/>
      <c r="AF48" s="233"/>
      <c r="AG48" s="233"/>
      <c r="AH48" s="233"/>
      <c r="AI48" s="233"/>
      <c r="AJ48" s="233"/>
      <c r="AK48" s="233"/>
      <c r="AL48" s="233"/>
      <c r="AM48" s="233"/>
      <c r="AN48" s="233"/>
    </row>
    <row r="49" spans="6:40" ht="19.5" customHeight="1" x14ac:dyDescent="0.7">
      <c r="H49" s="230"/>
      <c r="I49" s="230"/>
      <c r="J49" s="230"/>
      <c r="K49" s="230"/>
      <c r="M49" s="230"/>
      <c r="N49" s="230"/>
      <c r="O49" s="230"/>
      <c r="P49" s="230"/>
      <c r="R49" s="230"/>
      <c r="S49" s="230"/>
      <c r="T49" s="230"/>
      <c r="U49" s="230"/>
      <c r="V49" s="230"/>
      <c r="W49" s="230"/>
      <c r="X49" s="230"/>
      <c r="Y49" s="230"/>
      <c r="Z49" s="230"/>
      <c r="AA49" s="230"/>
      <c r="AB49" s="230"/>
      <c r="AC49" s="230"/>
      <c r="AD49" s="230"/>
      <c r="AE49" s="230"/>
      <c r="AF49" s="230"/>
      <c r="AG49" s="230"/>
      <c r="AH49" s="230"/>
      <c r="AI49" s="230"/>
      <c r="AJ49" s="230"/>
      <c r="AK49" s="230"/>
      <c r="AL49" s="230"/>
      <c r="AM49" s="230"/>
      <c r="AN49" s="230"/>
    </row>
    <row r="50" spans="6:40" ht="19.5" customHeight="1" x14ac:dyDescent="0.45">
      <c r="F50" s="296"/>
      <c r="G50" s="296"/>
      <c r="H50" s="233"/>
      <c r="I50" s="382" t="b">
        <v>0</v>
      </c>
      <c r="J50" s="233"/>
      <c r="K50" s="233"/>
      <c r="L50" s="381"/>
      <c r="M50" s="382" t="b">
        <v>0</v>
      </c>
      <c r="N50" s="233"/>
      <c r="O50" s="233"/>
      <c r="P50" s="233"/>
      <c r="Q50" s="382" t="b">
        <v>0</v>
      </c>
      <c r="R50" s="233"/>
      <c r="S50" s="233"/>
      <c r="T50" s="233"/>
      <c r="U50" s="233"/>
      <c r="V50" s="233"/>
      <c r="W50" s="233"/>
      <c r="X50" s="233"/>
      <c r="Y50" s="233"/>
      <c r="Z50" s="233"/>
      <c r="AA50" s="233"/>
      <c r="AB50" s="233"/>
      <c r="AC50" s="233"/>
      <c r="AD50" s="233"/>
      <c r="AE50" s="233"/>
      <c r="AF50" s="233"/>
      <c r="AG50" s="233"/>
      <c r="AH50" s="233"/>
      <c r="AI50" s="233"/>
      <c r="AJ50" s="233"/>
      <c r="AK50" s="233"/>
      <c r="AL50" s="233"/>
      <c r="AM50" s="233"/>
      <c r="AN50" s="233"/>
    </row>
    <row r="51" spans="6:40" ht="19.5" customHeight="1" x14ac:dyDescent="0.45">
      <c r="F51" s="296"/>
      <c r="G51" s="296"/>
      <c r="H51" s="233"/>
      <c r="I51" s="382"/>
      <c r="J51" s="233"/>
      <c r="K51" s="233"/>
      <c r="L51" s="381"/>
      <c r="M51" s="382"/>
      <c r="N51" s="233"/>
      <c r="O51" s="233"/>
      <c r="P51" s="233"/>
      <c r="Q51" s="382"/>
      <c r="R51" s="233"/>
      <c r="S51" s="233"/>
      <c r="T51" s="233"/>
      <c r="U51" s="233"/>
      <c r="V51" s="233"/>
      <c r="W51" s="233"/>
      <c r="X51" s="233"/>
      <c r="Y51" s="233"/>
      <c r="Z51" s="233"/>
      <c r="AA51" s="233"/>
      <c r="AB51" s="233"/>
      <c r="AC51" s="233"/>
      <c r="AD51" s="233"/>
      <c r="AE51" s="233"/>
      <c r="AF51" s="233"/>
      <c r="AG51" s="233"/>
      <c r="AH51" s="233"/>
      <c r="AI51" s="233"/>
      <c r="AJ51" s="233"/>
      <c r="AK51" s="233"/>
      <c r="AL51" s="233"/>
      <c r="AM51" s="233"/>
      <c r="AN51" s="233"/>
    </row>
    <row r="52" spans="6:40" ht="19.5" customHeight="1" x14ac:dyDescent="0.45">
      <c r="F52" s="296"/>
      <c r="G52" s="296"/>
      <c r="H52" s="233"/>
      <c r="I52" s="233"/>
      <c r="J52" s="233"/>
      <c r="K52" s="233"/>
      <c r="L52" s="296"/>
      <c r="M52" s="233"/>
      <c r="N52" s="233"/>
      <c r="O52" s="233"/>
      <c r="P52" s="233"/>
      <c r="Q52" s="296"/>
      <c r="R52" s="233"/>
      <c r="S52" s="233"/>
      <c r="T52" s="233"/>
      <c r="U52" s="233"/>
      <c r="V52" s="233"/>
      <c r="W52" s="233"/>
      <c r="X52" s="233"/>
      <c r="Y52" s="233"/>
      <c r="Z52" s="233"/>
      <c r="AA52" s="233"/>
      <c r="AB52" s="233"/>
      <c r="AC52" s="233"/>
      <c r="AD52" s="233"/>
      <c r="AE52" s="233"/>
      <c r="AF52" s="233"/>
      <c r="AG52" s="233"/>
      <c r="AH52" s="233"/>
      <c r="AI52" s="233"/>
      <c r="AJ52" s="233"/>
      <c r="AK52" s="233"/>
      <c r="AL52" s="233"/>
      <c r="AM52" s="233"/>
      <c r="AN52" s="233"/>
    </row>
    <row r="53" spans="6:40" ht="19.5" customHeight="1" x14ac:dyDescent="0.45">
      <c r="F53" s="296"/>
      <c r="G53" s="296"/>
      <c r="H53" s="233"/>
      <c r="I53" s="233"/>
      <c r="J53" s="233"/>
      <c r="K53" s="233"/>
      <c r="L53" s="296"/>
      <c r="M53" s="233"/>
      <c r="N53" s="233"/>
      <c r="O53" s="233"/>
      <c r="P53" s="233"/>
      <c r="Q53" s="296"/>
      <c r="R53" s="233"/>
      <c r="S53" s="233"/>
      <c r="T53" s="233"/>
      <c r="U53" s="233"/>
      <c r="V53" s="233"/>
      <c r="W53" s="233"/>
      <c r="X53" s="233"/>
      <c r="Y53" s="233"/>
      <c r="Z53" s="233"/>
      <c r="AA53" s="233"/>
      <c r="AB53" s="233"/>
      <c r="AC53" s="233"/>
      <c r="AD53" s="233"/>
      <c r="AE53" s="233"/>
      <c r="AF53" s="233"/>
      <c r="AG53" s="233"/>
      <c r="AH53" s="233"/>
      <c r="AI53" s="233"/>
      <c r="AJ53" s="233"/>
      <c r="AK53" s="233"/>
      <c r="AL53" s="233"/>
      <c r="AM53" s="233"/>
      <c r="AN53" s="233"/>
    </row>
    <row r="54" spans="6:40" ht="19.5" customHeight="1" x14ac:dyDescent="0.45">
      <c r="F54" s="296"/>
      <c r="G54" s="296"/>
      <c r="H54" s="233"/>
      <c r="I54" s="233"/>
      <c r="J54" s="233"/>
      <c r="K54" s="233"/>
      <c r="L54" s="296"/>
      <c r="M54" s="233"/>
      <c r="N54" s="233"/>
      <c r="O54" s="233"/>
      <c r="P54" s="233"/>
      <c r="Q54" s="296"/>
      <c r="R54" s="233"/>
      <c r="S54" s="233"/>
      <c r="T54" s="233"/>
      <c r="U54" s="233"/>
      <c r="V54" s="233"/>
      <c r="W54" s="233"/>
      <c r="X54" s="233"/>
      <c r="Y54" s="233"/>
      <c r="Z54" s="233"/>
      <c r="AA54" s="233"/>
      <c r="AB54" s="233"/>
      <c r="AC54" s="233"/>
      <c r="AD54" s="233"/>
      <c r="AE54" s="233"/>
      <c r="AF54" s="233"/>
      <c r="AG54" s="233"/>
      <c r="AH54" s="233"/>
      <c r="AI54" s="233"/>
      <c r="AJ54" s="233"/>
      <c r="AK54" s="233"/>
      <c r="AL54" s="233"/>
      <c r="AM54" s="233"/>
      <c r="AN54" s="233"/>
    </row>
    <row r="55" spans="6:40" ht="19.5" customHeight="1" x14ac:dyDescent="0.45">
      <c r="F55" s="296"/>
      <c r="G55" s="296"/>
      <c r="H55" s="233"/>
      <c r="I55" s="233"/>
      <c r="J55" s="233"/>
      <c r="K55" s="233"/>
      <c r="L55" s="233"/>
      <c r="M55" s="233"/>
      <c r="N55" s="233"/>
      <c r="O55" s="233"/>
      <c r="P55" s="233"/>
      <c r="Q55" s="233"/>
      <c r="R55" s="233"/>
      <c r="S55" s="233"/>
      <c r="T55" s="233"/>
      <c r="U55" s="233"/>
      <c r="V55" s="233"/>
      <c r="W55" s="233"/>
      <c r="X55" s="233"/>
      <c r="Y55" s="233"/>
      <c r="Z55" s="233"/>
      <c r="AA55" s="233"/>
      <c r="AB55" s="233"/>
      <c r="AC55" s="233"/>
      <c r="AD55" s="233"/>
      <c r="AE55" s="233"/>
      <c r="AF55" s="233"/>
      <c r="AG55" s="233"/>
      <c r="AH55" s="233"/>
      <c r="AI55" s="233"/>
      <c r="AJ55" s="233"/>
      <c r="AK55" s="233"/>
      <c r="AL55" s="233"/>
      <c r="AM55" s="233"/>
      <c r="AN55" s="233"/>
    </row>
    <row r="56" spans="6:40" ht="19.5" customHeight="1" x14ac:dyDescent="0.7">
      <c r="H56" s="230"/>
      <c r="I56" s="230"/>
      <c r="J56" s="230"/>
      <c r="K56" s="230"/>
      <c r="L56" s="230"/>
      <c r="M56" s="230"/>
      <c r="N56" s="230"/>
      <c r="O56" s="230"/>
      <c r="P56" s="230"/>
      <c r="Q56" s="230"/>
      <c r="R56" s="230"/>
      <c r="S56" s="230"/>
      <c r="T56" s="230"/>
      <c r="U56" s="230"/>
      <c r="V56" s="230"/>
      <c r="W56" s="230"/>
      <c r="X56" s="230"/>
      <c r="Y56" s="230"/>
      <c r="Z56" s="230"/>
      <c r="AA56" s="230"/>
      <c r="AB56" s="230"/>
      <c r="AC56" s="230"/>
      <c r="AD56" s="230"/>
      <c r="AE56" s="230"/>
      <c r="AF56" s="230"/>
      <c r="AG56" s="230"/>
      <c r="AH56" s="230"/>
      <c r="AI56" s="230"/>
      <c r="AJ56" s="230"/>
      <c r="AK56" s="230"/>
      <c r="AL56" s="230"/>
      <c r="AM56" s="230"/>
      <c r="AN56" s="230"/>
    </row>
    <row r="57" spans="6:40" ht="19.5" customHeight="1" x14ac:dyDescent="0.45">
      <c r="F57" s="296"/>
      <c r="G57" s="296"/>
      <c r="H57" s="233"/>
      <c r="I57" s="233"/>
      <c r="J57" s="233"/>
      <c r="K57" s="233"/>
      <c r="L57" s="233"/>
      <c r="M57" s="233"/>
      <c r="N57" s="233"/>
      <c r="O57" s="233"/>
      <c r="P57" s="233"/>
      <c r="Q57" s="233"/>
      <c r="R57" s="233"/>
      <c r="S57" s="233"/>
      <c r="T57" s="233"/>
      <c r="U57" s="233"/>
      <c r="V57" s="233"/>
      <c r="W57" s="233"/>
      <c r="X57" s="233"/>
      <c r="Y57" s="233"/>
      <c r="Z57" s="233"/>
      <c r="AA57" s="233"/>
      <c r="AB57" s="233"/>
      <c r="AC57" s="233"/>
      <c r="AD57" s="233"/>
      <c r="AE57" s="233"/>
      <c r="AF57" s="233"/>
      <c r="AG57" s="233"/>
      <c r="AH57" s="233"/>
      <c r="AI57" s="233"/>
      <c r="AJ57" s="233"/>
      <c r="AK57" s="233"/>
      <c r="AL57" s="233"/>
      <c r="AM57" s="233"/>
      <c r="AN57" s="233"/>
    </row>
    <row r="58" spans="6:40" ht="19.5" customHeight="1" x14ac:dyDescent="0.45">
      <c r="F58" s="296"/>
      <c r="G58" s="296"/>
      <c r="H58" s="233"/>
      <c r="I58" s="233"/>
      <c r="J58" s="233"/>
      <c r="K58" s="233"/>
      <c r="L58" s="233"/>
      <c r="M58" s="233"/>
      <c r="N58" s="233"/>
      <c r="O58" s="233"/>
      <c r="P58" s="233"/>
      <c r="Q58" s="233"/>
      <c r="R58" s="233"/>
      <c r="S58" s="233"/>
      <c r="T58" s="233"/>
      <c r="U58" s="233"/>
      <c r="V58" s="233"/>
      <c r="W58" s="233"/>
      <c r="X58" s="233"/>
      <c r="Y58" s="233"/>
      <c r="Z58" s="233"/>
      <c r="AA58" s="233"/>
      <c r="AB58" s="233"/>
      <c r="AC58" s="233"/>
      <c r="AD58" s="233"/>
      <c r="AE58" s="233"/>
      <c r="AF58" s="233"/>
      <c r="AG58" s="233"/>
      <c r="AH58" s="233"/>
      <c r="AI58" s="233"/>
      <c r="AJ58" s="233"/>
      <c r="AK58" s="233"/>
      <c r="AL58" s="233"/>
      <c r="AM58" s="233"/>
      <c r="AN58" s="233"/>
    </row>
    <row r="59" spans="6:40" ht="19.5" customHeight="1" x14ac:dyDescent="0.45">
      <c r="F59" s="296"/>
      <c r="G59" s="296"/>
      <c r="H59" s="233"/>
      <c r="I59" s="233"/>
      <c r="J59" s="233"/>
      <c r="K59" s="233"/>
      <c r="L59" s="233"/>
      <c r="M59" s="233"/>
      <c r="N59" s="233"/>
      <c r="O59" s="233"/>
      <c r="P59" s="233"/>
      <c r="Q59" s="233"/>
      <c r="R59" s="233"/>
      <c r="S59" s="233"/>
      <c r="T59" s="233"/>
      <c r="U59" s="233"/>
      <c r="V59" s="233"/>
      <c r="W59" s="233"/>
      <c r="X59" s="233"/>
      <c r="Y59" s="233"/>
      <c r="Z59" s="233"/>
      <c r="AA59" s="233"/>
      <c r="AB59" s="233"/>
      <c r="AC59" s="233"/>
      <c r="AD59" s="233"/>
      <c r="AE59" s="233"/>
      <c r="AF59" s="233"/>
      <c r="AG59" s="233"/>
      <c r="AH59" s="233"/>
      <c r="AI59" s="233"/>
      <c r="AJ59" s="233"/>
      <c r="AK59" s="233"/>
      <c r="AL59" s="233"/>
      <c r="AM59" s="233"/>
      <c r="AN59" s="233"/>
    </row>
    <row r="60" spans="6:40" ht="19.5" customHeight="1" x14ac:dyDescent="0.45">
      <c r="F60" s="296"/>
      <c r="G60" s="296"/>
      <c r="H60" s="233"/>
      <c r="I60" s="233"/>
      <c r="J60" s="233"/>
      <c r="K60" s="233"/>
      <c r="L60" s="233"/>
      <c r="M60" s="233"/>
      <c r="N60" s="233"/>
      <c r="O60" s="233"/>
      <c r="P60" s="233"/>
      <c r="Q60" s="233"/>
      <c r="R60" s="233"/>
      <c r="S60" s="233"/>
      <c r="T60" s="233"/>
      <c r="U60" s="233"/>
      <c r="V60" s="233"/>
      <c r="W60" s="233"/>
      <c r="X60" s="233"/>
      <c r="Y60" s="233"/>
      <c r="Z60" s="233"/>
      <c r="AA60" s="233"/>
      <c r="AB60" s="233"/>
      <c r="AC60" s="233"/>
      <c r="AD60" s="233"/>
      <c r="AE60" s="233"/>
      <c r="AF60" s="233"/>
      <c r="AG60" s="233"/>
      <c r="AH60" s="233"/>
      <c r="AI60" s="233"/>
      <c r="AJ60" s="233"/>
      <c r="AK60" s="233"/>
      <c r="AL60" s="233"/>
      <c r="AM60" s="233"/>
      <c r="AN60" s="233"/>
    </row>
    <row r="61" spans="6:40" ht="19.5" customHeight="1" x14ac:dyDescent="0.45">
      <c r="F61" s="296"/>
      <c r="I61" s="382" t="b">
        <v>0</v>
      </c>
      <c r="M61" s="382" t="b">
        <v>0</v>
      </c>
      <c r="Q61" s="382" t="b">
        <v>0</v>
      </c>
      <c r="V61" s="233"/>
      <c r="W61" s="233"/>
      <c r="X61" s="233"/>
      <c r="Y61" s="233"/>
      <c r="Z61" s="233"/>
      <c r="AA61" s="233"/>
      <c r="AB61" s="233"/>
      <c r="AC61" s="233"/>
      <c r="AD61" s="233"/>
      <c r="AE61" s="233"/>
      <c r="AF61" s="233"/>
      <c r="AG61" s="233"/>
      <c r="AH61" s="233"/>
      <c r="AI61" s="233"/>
      <c r="AJ61" s="233"/>
      <c r="AK61" s="233"/>
      <c r="AL61" s="233"/>
      <c r="AM61" s="233"/>
      <c r="AN61" s="233"/>
    </row>
    <row r="62" spans="6:40" ht="19.5" customHeight="1" x14ac:dyDescent="0.45">
      <c r="F62" s="296"/>
      <c r="I62" s="382"/>
      <c r="M62" s="382"/>
      <c r="Q62" s="382"/>
      <c r="V62" s="233"/>
      <c r="W62" s="233"/>
      <c r="X62" s="233"/>
      <c r="Y62" s="233"/>
      <c r="Z62" s="233"/>
      <c r="AA62" s="233"/>
      <c r="AB62" s="233"/>
      <c r="AC62" s="233"/>
      <c r="AD62" s="233"/>
      <c r="AE62" s="233"/>
      <c r="AF62" s="233"/>
      <c r="AG62" s="233"/>
      <c r="AH62" s="233"/>
      <c r="AI62" s="233"/>
      <c r="AJ62" s="233"/>
      <c r="AK62" s="233"/>
      <c r="AL62" s="233"/>
      <c r="AM62" s="233"/>
      <c r="AN62" s="233"/>
    </row>
    <row r="63" spans="6:40" ht="19.5" customHeight="1" x14ac:dyDescent="0.7">
      <c r="G63" s="296"/>
      <c r="H63" s="233"/>
      <c r="I63" s="233"/>
      <c r="J63" s="233"/>
      <c r="K63" s="233"/>
      <c r="L63" s="296"/>
      <c r="M63" s="233"/>
      <c r="N63" s="233"/>
      <c r="O63" s="233"/>
      <c r="P63" s="233"/>
      <c r="Q63" s="296"/>
      <c r="R63" s="233"/>
      <c r="S63" s="233"/>
      <c r="T63" s="233"/>
      <c r="U63" s="233"/>
      <c r="V63" s="230"/>
      <c r="W63" s="230"/>
      <c r="X63" s="230"/>
      <c r="Y63" s="230"/>
      <c r="Z63" s="230"/>
      <c r="AA63" s="230"/>
      <c r="AB63" s="230"/>
      <c r="AC63" s="230"/>
      <c r="AD63" s="230"/>
      <c r="AE63" s="230"/>
      <c r="AF63" s="230"/>
      <c r="AG63" s="230"/>
      <c r="AH63" s="230"/>
      <c r="AI63" s="230"/>
      <c r="AJ63" s="230"/>
      <c r="AK63" s="230"/>
      <c r="AL63" s="230"/>
      <c r="AM63" s="230"/>
      <c r="AN63" s="230"/>
    </row>
    <row r="64" spans="6:40" ht="19.5" customHeight="1" x14ac:dyDescent="0.45">
      <c r="F64" s="296"/>
      <c r="G64" s="296"/>
      <c r="H64" s="233"/>
      <c r="I64" s="233"/>
      <c r="J64" s="233"/>
      <c r="K64" s="233"/>
      <c r="L64" s="296"/>
      <c r="M64" s="233"/>
      <c r="N64" s="233"/>
      <c r="O64" s="233"/>
      <c r="P64" s="233"/>
      <c r="Q64" s="296"/>
      <c r="R64" s="233"/>
      <c r="S64" s="233"/>
      <c r="T64" s="233"/>
      <c r="U64" s="233"/>
    </row>
    <row r="65" spans="6:117" ht="19.5" customHeight="1" x14ac:dyDescent="0.45">
      <c r="F65" s="296"/>
      <c r="G65" s="296"/>
      <c r="H65" s="233"/>
      <c r="I65" s="233"/>
      <c r="J65" s="233"/>
      <c r="K65" s="233"/>
      <c r="L65" s="381"/>
      <c r="M65" s="233"/>
      <c r="N65" s="233"/>
      <c r="O65" s="233"/>
      <c r="P65" s="233"/>
      <c r="Q65" s="296"/>
      <c r="R65" s="233"/>
      <c r="S65" s="233"/>
      <c r="T65" s="233"/>
      <c r="U65" s="233"/>
    </row>
    <row r="66" spans="6:117" ht="19.5" customHeight="1" x14ac:dyDescent="0.45">
      <c r="F66" s="296"/>
      <c r="G66" s="296"/>
      <c r="H66" s="233"/>
      <c r="I66" s="233"/>
      <c r="J66" s="233"/>
      <c r="K66" s="233"/>
      <c r="L66" s="381"/>
      <c r="M66" s="233"/>
      <c r="N66" s="233"/>
      <c r="O66" s="233"/>
      <c r="P66" s="233"/>
      <c r="Q66" s="296"/>
      <c r="R66" s="233"/>
      <c r="S66" s="233"/>
      <c r="T66" s="233"/>
      <c r="U66" s="233"/>
    </row>
    <row r="67" spans="6:117" ht="19.5" customHeight="1" x14ac:dyDescent="0.45">
      <c r="F67" s="296"/>
      <c r="G67" s="296"/>
      <c r="H67" s="233"/>
      <c r="I67" s="233"/>
      <c r="J67" s="233"/>
      <c r="K67" s="233"/>
      <c r="L67" s="296"/>
      <c r="M67" s="233"/>
      <c r="N67" s="233"/>
      <c r="O67" s="233"/>
      <c r="P67" s="233"/>
      <c r="Q67" s="296"/>
      <c r="R67" s="233"/>
      <c r="S67" s="233"/>
      <c r="T67" s="233"/>
      <c r="U67" s="233"/>
    </row>
    <row r="68" spans="6:117" ht="19.5" customHeight="1" x14ac:dyDescent="0.45">
      <c r="F68" s="296"/>
      <c r="G68" s="296"/>
      <c r="H68" s="233"/>
      <c r="I68" s="233"/>
      <c r="J68" s="233"/>
      <c r="K68" s="233"/>
      <c r="L68" s="296"/>
      <c r="M68" s="233"/>
      <c r="N68" s="233"/>
      <c r="O68" s="233"/>
      <c r="P68" s="233"/>
      <c r="Q68" s="296"/>
      <c r="R68" s="233"/>
      <c r="S68" s="233"/>
      <c r="T68" s="233"/>
      <c r="U68" s="233"/>
    </row>
    <row r="69" spans="6:117" ht="19.5" customHeight="1" x14ac:dyDescent="0.7">
      <c r="F69" s="296"/>
      <c r="H69" s="230"/>
      <c r="I69" s="382" t="b">
        <v>0</v>
      </c>
      <c r="J69" s="230"/>
      <c r="K69" s="230"/>
      <c r="M69" s="382" t="b">
        <v>0</v>
      </c>
      <c r="N69" s="230"/>
      <c r="O69" s="230"/>
      <c r="P69" s="230"/>
      <c r="Q69" s="382" t="b">
        <v>0</v>
      </c>
      <c r="R69" s="230"/>
      <c r="S69" s="230"/>
      <c r="T69" s="230"/>
      <c r="U69" s="230"/>
    </row>
    <row r="70" spans="6:117" ht="19.5" customHeight="1" x14ac:dyDescent="0.45">
      <c r="F70" s="296"/>
      <c r="G70" s="296"/>
      <c r="H70" s="233"/>
      <c r="I70" s="382"/>
      <c r="J70" s="233"/>
      <c r="K70" s="233"/>
      <c r="L70" s="296"/>
      <c r="M70" s="382"/>
      <c r="N70" s="233"/>
      <c r="O70" s="233"/>
      <c r="P70" s="233"/>
      <c r="Q70" s="382"/>
      <c r="R70" s="233"/>
      <c r="S70" s="233"/>
      <c r="T70" s="233"/>
      <c r="U70" s="233"/>
    </row>
    <row r="71" spans="6:117" ht="19.5" customHeight="1" x14ac:dyDescent="0.45">
      <c r="F71" s="229"/>
      <c r="G71" s="296"/>
      <c r="H71" s="233"/>
      <c r="I71" s="233"/>
      <c r="J71" s="233"/>
      <c r="K71" s="233"/>
      <c r="L71" s="296"/>
      <c r="M71" s="233"/>
      <c r="N71" s="233"/>
      <c r="O71" s="233"/>
      <c r="P71" s="233"/>
      <c r="Q71" s="296"/>
      <c r="R71" s="233"/>
      <c r="S71" s="233"/>
      <c r="T71" s="233"/>
      <c r="U71" s="233"/>
    </row>
    <row r="72" spans="6:117" ht="19.5" customHeight="1" x14ac:dyDescent="0.45">
      <c r="G72" s="296"/>
      <c r="H72" s="233"/>
      <c r="I72" s="233"/>
      <c r="J72" s="233"/>
      <c r="K72" s="233"/>
      <c r="L72" s="296"/>
      <c r="M72" s="233"/>
      <c r="N72" s="233"/>
      <c r="O72" s="233"/>
      <c r="P72" s="233"/>
      <c r="Q72" s="296"/>
      <c r="R72" s="233"/>
      <c r="S72" s="233"/>
      <c r="T72" s="233"/>
      <c r="U72" s="233"/>
    </row>
    <row r="73" spans="6:117" ht="19.5" customHeight="1" x14ac:dyDescent="0.45">
      <c r="G73" s="296"/>
      <c r="H73" s="233"/>
      <c r="I73" s="233"/>
      <c r="J73" s="233"/>
      <c r="K73" s="233"/>
      <c r="L73" s="296"/>
      <c r="M73" s="233"/>
      <c r="N73" s="233"/>
      <c r="O73" s="233"/>
      <c r="P73" s="233"/>
      <c r="Q73" s="296"/>
      <c r="R73" s="233"/>
      <c r="S73" s="233"/>
      <c r="T73" s="233"/>
      <c r="U73" s="233"/>
      <c r="CP73" s="232"/>
      <c r="CQ73" s="233"/>
      <c r="CR73" s="233"/>
      <c r="CS73" s="233"/>
      <c r="CT73" s="233"/>
      <c r="CU73" s="233"/>
      <c r="CV73" s="233"/>
      <c r="CW73" s="233"/>
      <c r="CX73" s="233"/>
      <c r="CY73" s="233"/>
      <c r="CZ73" s="233"/>
      <c r="DA73" s="233"/>
      <c r="DB73" s="233"/>
      <c r="DC73" s="233"/>
      <c r="DD73" s="233"/>
      <c r="DE73" s="233"/>
      <c r="DF73" s="233"/>
      <c r="DG73" s="233"/>
      <c r="DH73" s="233"/>
      <c r="DI73" s="233"/>
      <c r="DJ73" s="233"/>
      <c r="DK73" s="233"/>
      <c r="DL73" s="233"/>
      <c r="DM73" s="233"/>
    </row>
    <row r="74" spans="6:117" ht="19.5" customHeight="1" x14ac:dyDescent="0.45">
      <c r="G74" s="296"/>
      <c r="H74" s="233"/>
      <c r="I74" s="233"/>
      <c r="J74" s="233"/>
      <c r="K74" s="233"/>
      <c r="L74" s="296"/>
      <c r="M74" s="233"/>
      <c r="N74" s="233"/>
      <c r="O74" s="233"/>
      <c r="P74" s="233"/>
      <c r="Q74" s="296"/>
      <c r="R74" s="233"/>
      <c r="S74" s="233"/>
      <c r="T74" s="233"/>
      <c r="U74" s="233"/>
      <c r="CP74" s="233"/>
      <c r="CQ74" s="233"/>
      <c r="CR74" s="233"/>
      <c r="CS74" s="233"/>
      <c r="CT74" s="233"/>
      <c r="CU74" s="233"/>
      <c r="CV74" s="233"/>
      <c r="CW74" s="233"/>
      <c r="CX74" s="233"/>
      <c r="CY74" s="233"/>
      <c r="CZ74" s="233"/>
      <c r="DA74" s="233"/>
      <c r="DB74" s="233"/>
      <c r="DC74" s="233"/>
      <c r="DD74" s="233"/>
      <c r="DE74" s="233"/>
      <c r="DF74" s="233"/>
      <c r="DG74" s="233"/>
      <c r="DH74" s="233"/>
      <c r="DI74" s="233"/>
      <c r="DJ74" s="233"/>
      <c r="DK74" s="233"/>
      <c r="DL74" s="233"/>
      <c r="DM74" s="233"/>
    </row>
    <row r="75" spans="6:117" ht="19.5" customHeight="1" x14ac:dyDescent="0.45">
      <c r="G75" s="296"/>
      <c r="H75" s="233"/>
      <c r="I75" s="233"/>
      <c r="J75" s="233"/>
      <c r="K75" s="233"/>
      <c r="L75" s="296"/>
      <c r="M75" s="233"/>
      <c r="N75" s="233"/>
      <c r="O75" s="233"/>
      <c r="P75" s="233"/>
      <c r="Q75" s="296"/>
      <c r="R75" s="233"/>
      <c r="S75" s="233"/>
      <c r="T75" s="233"/>
      <c r="U75" s="233"/>
      <c r="CP75" s="233"/>
      <c r="CQ75" s="233"/>
      <c r="CR75" s="233"/>
      <c r="CS75" s="233"/>
      <c r="CT75" s="233"/>
      <c r="CU75" s="233"/>
      <c r="CV75" s="233"/>
      <c r="CW75" s="233"/>
      <c r="CX75" s="233"/>
      <c r="CY75" s="233"/>
      <c r="CZ75" s="233"/>
      <c r="DA75" s="233"/>
      <c r="DB75" s="233"/>
      <c r="DC75" s="233"/>
      <c r="DD75" s="233"/>
      <c r="DE75" s="233"/>
      <c r="DF75" s="233"/>
      <c r="DG75" s="233"/>
      <c r="DH75" s="233"/>
      <c r="DI75" s="233"/>
      <c r="DJ75" s="233"/>
      <c r="DK75" s="233"/>
      <c r="DL75" s="233"/>
      <c r="DM75" s="233"/>
    </row>
    <row r="76" spans="6:117" ht="19.5" customHeight="1" x14ac:dyDescent="0.7">
      <c r="G76" s="296"/>
      <c r="H76" s="233"/>
      <c r="I76" s="323"/>
      <c r="J76" s="233"/>
      <c r="K76" s="233"/>
      <c r="L76" s="296"/>
      <c r="M76" s="323"/>
      <c r="N76" s="233"/>
      <c r="O76" s="233"/>
      <c r="P76" s="233"/>
      <c r="Q76" s="323"/>
      <c r="R76" s="233"/>
      <c r="S76" s="230"/>
      <c r="T76" s="230"/>
      <c r="U76" s="230"/>
      <c r="CP76" s="233"/>
      <c r="CQ76" s="233"/>
      <c r="CR76" s="233"/>
      <c r="CS76" s="233"/>
      <c r="CT76" s="233"/>
      <c r="CU76" s="233"/>
      <c r="CV76" s="233"/>
      <c r="CW76" s="233"/>
      <c r="CX76" s="233"/>
      <c r="CY76" s="233"/>
      <c r="CZ76" s="233"/>
      <c r="DA76" s="233"/>
      <c r="DB76" s="233"/>
      <c r="DC76" s="233"/>
      <c r="DD76" s="233"/>
      <c r="DE76" s="233"/>
      <c r="DF76" s="233"/>
      <c r="DG76" s="233"/>
      <c r="DH76" s="233"/>
      <c r="DI76" s="233"/>
      <c r="DJ76" s="233"/>
      <c r="DK76" s="233"/>
      <c r="DL76" s="233"/>
      <c r="DM76" s="233"/>
    </row>
    <row r="77" spans="6:117" ht="19.5" customHeight="1" x14ac:dyDescent="0.45">
      <c r="I77" s="382" t="b">
        <v>0</v>
      </c>
      <c r="M77" s="382" t="b">
        <v>0</v>
      </c>
      <c r="Q77" s="382" t="b">
        <v>0</v>
      </c>
      <c r="S77" s="233"/>
      <c r="T77" s="233"/>
      <c r="U77" s="233"/>
      <c r="CP77" s="233"/>
      <c r="CQ77" s="233"/>
      <c r="CR77" s="233"/>
      <c r="CS77" s="233"/>
      <c r="CT77" s="233"/>
      <c r="CU77" s="233"/>
      <c r="CV77" s="233"/>
      <c r="CW77" s="233"/>
      <c r="CX77" s="233"/>
      <c r="CY77" s="233"/>
      <c r="CZ77" s="233"/>
      <c r="DA77" s="233"/>
      <c r="DB77" s="233"/>
      <c r="DC77" s="233"/>
      <c r="DD77" s="233"/>
      <c r="DE77" s="233"/>
      <c r="DF77" s="233"/>
      <c r="DG77" s="233"/>
      <c r="DH77" s="233"/>
      <c r="DI77" s="233"/>
      <c r="DJ77" s="233"/>
      <c r="DK77" s="233"/>
      <c r="DL77" s="233"/>
      <c r="DM77" s="233"/>
    </row>
    <row r="78" spans="6:117" ht="19.5" customHeight="1" x14ac:dyDescent="0.45">
      <c r="G78" s="296"/>
      <c r="H78" s="233"/>
      <c r="I78" s="382"/>
      <c r="J78" s="233"/>
      <c r="K78" s="233"/>
      <c r="L78" s="296"/>
      <c r="M78" s="382"/>
      <c r="N78" s="233"/>
      <c r="O78" s="233"/>
      <c r="P78" s="233"/>
      <c r="Q78" s="382"/>
      <c r="R78" s="233"/>
      <c r="S78" s="233"/>
      <c r="T78" s="233"/>
      <c r="U78" s="233"/>
      <c r="CP78" s="233"/>
      <c r="CQ78" s="233"/>
      <c r="CR78" s="233"/>
      <c r="CS78" s="233"/>
      <c r="CT78" s="233"/>
      <c r="CU78" s="233"/>
      <c r="CV78" s="233"/>
      <c r="CW78" s="233"/>
      <c r="CX78" s="233"/>
      <c r="CY78" s="233"/>
      <c r="CZ78" s="233"/>
      <c r="DA78" s="233"/>
      <c r="DB78" s="233"/>
      <c r="DC78" s="233"/>
      <c r="DD78" s="233"/>
      <c r="DE78" s="233"/>
      <c r="DF78" s="233"/>
      <c r="DG78" s="233"/>
      <c r="DH78" s="233"/>
      <c r="DI78" s="233"/>
      <c r="DJ78" s="233"/>
      <c r="DK78" s="233"/>
      <c r="DL78" s="233"/>
      <c r="DM78" s="233"/>
    </row>
    <row r="79" spans="6:117" ht="19.5" customHeight="1" x14ac:dyDescent="0.45">
      <c r="G79" s="296"/>
      <c r="H79" s="233"/>
      <c r="I79" s="233"/>
      <c r="J79" s="233"/>
      <c r="K79" s="233"/>
      <c r="L79" s="296"/>
      <c r="M79" s="233"/>
      <c r="N79" s="233"/>
      <c r="O79" s="233"/>
      <c r="P79" s="233"/>
      <c r="Q79" s="296"/>
      <c r="R79" s="233"/>
      <c r="S79" s="233"/>
      <c r="T79" s="233"/>
      <c r="U79" s="233"/>
      <c r="AB79" s="383"/>
      <c r="AC79" s="383"/>
      <c r="AD79" s="383"/>
      <c r="AE79" s="383"/>
      <c r="AF79" s="383"/>
      <c r="AG79" s="383"/>
      <c r="AH79" s="383"/>
      <c r="AI79" s="383"/>
      <c r="AJ79" s="383"/>
      <c r="AK79" s="383"/>
      <c r="AL79" s="383"/>
      <c r="AM79" s="383"/>
      <c r="CP79" s="233"/>
      <c r="CQ79" s="233"/>
      <c r="CR79" s="233"/>
      <c r="CS79" s="233"/>
      <c r="CT79" s="233"/>
      <c r="CU79" s="233"/>
      <c r="CV79" s="233"/>
      <c r="CW79" s="233"/>
      <c r="CX79" s="233"/>
      <c r="CY79" s="233"/>
      <c r="CZ79" s="233"/>
      <c r="DA79" s="233"/>
      <c r="DB79" s="233"/>
      <c r="DC79" s="233"/>
      <c r="DD79" s="233"/>
      <c r="DE79" s="233"/>
      <c r="DF79" s="233"/>
      <c r="DG79" s="233"/>
      <c r="DH79" s="233"/>
      <c r="DI79" s="233"/>
      <c r="DJ79" s="233"/>
      <c r="DK79" s="233"/>
      <c r="DL79" s="233"/>
      <c r="DM79" s="233"/>
    </row>
    <row r="80" spans="6:117" ht="19.5" customHeight="1" x14ac:dyDescent="0.45">
      <c r="G80" s="296"/>
      <c r="H80" s="233"/>
      <c r="I80" s="233"/>
      <c r="J80" s="233"/>
      <c r="K80" s="233"/>
      <c r="L80" s="296"/>
      <c r="M80" s="233"/>
      <c r="N80" s="233"/>
      <c r="O80" s="233"/>
      <c r="P80" s="233"/>
      <c r="Q80" s="296"/>
      <c r="R80" s="233"/>
      <c r="S80" s="233"/>
      <c r="T80" s="233"/>
      <c r="U80" s="233"/>
      <c r="AB80" s="184"/>
      <c r="AC80" s="184"/>
      <c r="AD80" s="184"/>
      <c r="AE80" s="184"/>
      <c r="AF80" s="184"/>
      <c r="AG80" s="184"/>
      <c r="AH80" s="184"/>
      <c r="AI80" s="184"/>
      <c r="AJ80" s="184"/>
      <c r="AK80" s="184"/>
      <c r="AL80" s="184"/>
      <c r="AM80" s="184"/>
    </row>
    <row r="81" spans="7:21" ht="19.5" customHeight="1" x14ac:dyDescent="0.45">
      <c r="G81" s="296"/>
      <c r="H81" s="233"/>
      <c r="I81" s="233"/>
      <c r="J81" s="233"/>
      <c r="K81" s="233"/>
      <c r="L81" s="296"/>
      <c r="M81" s="233"/>
      <c r="N81" s="233"/>
      <c r="O81" s="233"/>
      <c r="P81" s="233"/>
      <c r="Q81" s="296"/>
      <c r="R81" s="233"/>
      <c r="S81" s="233"/>
      <c r="T81" s="233"/>
      <c r="U81" s="233"/>
    </row>
    <row r="82" spans="7:21" ht="19.5" customHeight="1" x14ac:dyDescent="0.45">
      <c r="G82" s="296"/>
      <c r="H82" s="233"/>
      <c r="I82" s="233"/>
      <c r="J82" s="233"/>
      <c r="K82" s="233"/>
      <c r="L82" s="233"/>
      <c r="M82" s="233"/>
      <c r="N82" s="233"/>
      <c r="O82" s="233"/>
      <c r="P82" s="233"/>
      <c r="Q82" s="233"/>
      <c r="R82" s="233"/>
      <c r="S82" s="233"/>
      <c r="T82" s="233"/>
      <c r="U82" s="233"/>
    </row>
    <row r="83" spans="7:21" ht="19.5" customHeight="1" x14ac:dyDescent="0.7">
      <c r="H83" s="230"/>
      <c r="I83" s="230"/>
      <c r="J83" s="230"/>
      <c r="K83" s="230"/>
      <c r="L83" s="230"/>
      <c r="M83" s="230"/>
      <c r="N83" s="230"/>
      <c r="O83" s="230"/>
      <c r="P83" s="230"/>
      <c r="Q83" s="230"/>
      <c r="R83" s="230"/>
      <c r="S83" s="230"/>
      <c r="T83" s="230"/>
      <c r="U83" s="230"/>
    </row>
    <row r="84" spans="7:21" ht="19.5" customHeight="1" x14ac:dyDescent="0.45">
      <c r="G84" s="296"/>
      <c r="H84" s="233"/>
      <c r="I84" s="233"/>
      <c r="J84" s="233"/>
      <c r="K84" s="233"/>
      <c r="L84" s="233"/>
      <c r="M84" s="233"/>
      <c r="N84" s="233"/>
      <c r="O84" s="233"/>
      <c r="P84" s="233"/>
      <c r="Q84" s="233"/>
      <c r="R84" s="233"/>
      <c r="S84" s="233"/>
      <c r="T84" s="233"/>
      <c r="U84" s="233"/>
    </row>
    <row r="138" spans="2:46" s="225" customFormat="1" ht="72" x14ac:dyDescent="1.6">
      <c r="B138" s="239"/>
      <c r="C138" s="239"/>
      <c r="E138" s="226"/>
      <c r="F138" s="372">
        <f t="shared" ref="F138:AL138" si="2">F3</f>
        <v>1</v>
      </c>
      <c r="G138" s="372"/>
      <c r="H138" s="373" t="str">
        <f t="shared" si="2"/>
        <v>leerling 1</v>
      </c>
      <c r="I138" s="374"/>
      <c r="J138" s="374"/>
      <c r="K138" s="374"/>
      <c r="L138" s="374"/>
      <c r="M138" s="374"/>
      <c r="N138" s="374"/>
      <c r="O138" s="374"/>
      <c r="P138" s="374"/>
      <c r="Q138" s="374"/>
      <c r="R138" s="374"/>
      <c r="S138" s="374"/>
      <c r="T138" s="374"/>
      <c r="U138" s="374"/>
      <c r="V138" s="374"/>
      <c r="W138" s="374"/>
      <c r="X138" s="374"/>
      <c r="Y138" s="374"/>
      <c r="Z138" s="374"/>
      <c r="AA138" s="374"/>
      <c r="AB138" s="374"/>
      <c r="AC138" s="374"/>
      <c r="AD138" s="374"/>
      <c r="AE138" s="374"/>
      <c r="AF138" s="374"/>
      <c r="AG138" s="374"/>
      <c r="AH138" s="375"/>
      <c r="AI138" s="376" t="str">
        <f t="shared" si="2"/>
        <v xml:space="preserve">groep </v>
      </c>
      <c r="AJ138" s="377"/>
      <c r="AK138" s="377"/>
      <c r="AL138" s="378">
        <f t="shared" si="2"/>
        <v>5</v>
      </c>
      <c r="AM138" s="378"/>
      <c r="AN138" s="378"/>
      <c r="AO138" s="379"/>
      <c r="AQ138" s="236"/>
      <c r="AS138" s="235"/>
      <c r="AT138" s="235"/>
    </row>
  </sheetData>
  <sheetProtection sheet="1" objects="1" scenarios="1"/>
  <mergeCells count="37">
    <mergeCell ref="AB79:AD79"/>
    <mergeCell ref="AE79:AG79"/>
    <mergeCell ref="AH79:AJ79"/>
    <mergeCell ref="AK79:AM79"/>
    <mergeCell ref="F138:G138"/>
    <mergeCell ref="H138:AH138"/>
    <mergeCell ref="AI138:AK138"/>
    <mergeCell ref="AL138:AO138"/>
    <mergeCell ref="L65:L66"/>
    <mergeCell ref="I69:I70"/>
    <mergeCell ref="M69:M70"/>
    <mergeCell ref="Q69:Q70"/>
    <mergeCell ref="I77:I78"/>
    <mergeCell ref="M77:M78"/>
    <mergeCell ref="Q77:Q78"/>
    <mergeCell ref="I61:I62"/>
    <mergeCell ref="M61:M62"/>
    <mergeCell ref="Q61:Q62"/>
    <mergeCell ref="I34:I35"/>
    <mergeCell ref="M34:M35"/>
    <mergeCell ref="Q34:Q35"/>
    <mergeCell ref="L44:L45"/>
    <mergeCell ref="I50:I51"/>
    <mergeCell ref="L50:L51"/>
    <mergeCell ref="M50:M51"/>
    <mergeCell ref="Q50:Q51"/>
    <mergeCell ref="AK35:AM38"/>
    <mergeCell ref="L38:L39"/>
    <mergeCell ref="I42:I43"/>
    <mergeCell ref="M42:M43"/>
    <mergeCell ref="Q42:Q43"/>
    <mergeCell ref="F1:AO2"/>
    <mergeCell ref="F3:G3"/>
    <mergeCell ref="H3:AH3"/>
    <mergeCell ref="AI3:AK3"/>
    <mergeCell ref="AL3:AM3"/>
    <mergeCell ref="AN3:AO3"/>
  </mergeCells>
  <conditionalFormatting sqref="H36:J41">
    <cfRule type="expression" dxfId="920" priority="21">
      <formula>$I$34=TRUE</formula>
    </cfRule>
  </conditionalFormatting>
  <conditionalFormatting sqref="H44:J49">
    <cfRule type="expression" dxfId="919" priority="20">
      <formula>$I$42=TRUE</formula>
    </cfRule>
  </conditionalFormatting>
  <conditionalFormatting sqref="H52:J57">
    <cfRule type="expression" dxfId="918" priority="19">
      <formula>$I$50=TRUE</formula>
    </cfRule>
  </conditionalFormatting>
  <conditionalFormatting sqref="H63:J68">
    <cfRule type="expression" dxfId="917" priority="12">
      <formula>$I$61=TRUE</formula>
    </cfRule>
  </conditionalFormatting>
  <conditionalFormatting sqref="H71:J76">
    <cfRule type="expression" dxfId="916" priority="11">
      <formula>$I$69=TRUE</formula>
    </cfRule>
  </conditionalFormatting>
  <conditionalFormatting sqref="H79:J84">
    <cfRule type="expression" dxfId="915" priority="10">
      <formula>$I$77=TRUE</formula>
    </cfRule>
  </conditionalFormatting>
  <conditionalFormatting sqref="I77">
    <cfRule type="expression" dxfId="914" priority="1">
      <formula>$M$42=TRUE</formula>
    </cfRule>
  </conditionalFormatting>
  <conditionalFormatting sqref="L36:N41">
    <cfRule type="expression" dxfId="913" priority="18">
      <formula>$M$34=TRUE</formula>
    </cfRule>
  </conditionalFormatting>
  <conditionalFormatting sqref="L44:N49">
    <cfRule type="expression" dxfId="912" priority="17">
      <formula>$M$42=TRUE</formula>
    </cfRule>
  </conditionalFormatting>
  <conditionalFormatting sqref="L52:N57">
    <cfRule type="expression" dxfId="911" priority="16">
      <formula>$M$50=TRUE</formula>
    </cfRule>
  </conditionalFormatting>
  <conditionalFormatting sqref="L63:N68">
    <cfRule type="expression" dxfId="910" priority="9">
      <formula>$M$61=TRUE</formula>
    </cfRule>
  </conditionalFormatting>
  <conditionalFormatting sqref="L71:N76">
    <cfRule type="expression" dxfId="909" priority="8">
      <formula>$M$69=TRUE</formula>
    </cfRule>
  </conditionalFormatting>
  <conditionalFormatting sqref="L79:N84">
    <cfRule type="expression" dxfId="908" priority="7">
      <formula>$M$77=TRUE</formula>
    </cfRule>
  </conditionalFormatting>
  <conditionalFormatting sqref="M77">
    <cfRule type="expression" dxfId="907" priority="2">
      <formula>$M$42=TRUE</formula>
    </cfRule>
  </conditionalFormatting>
  <conditionalFormatting sqref="P36:R41">
    <cfRule type="expression" dxfId="906" priority="15">
      <formula>$Q$34=TRUE</formula>
    </cfRule>
  </conditionalFormatting>
  <conditionalFormatting sqref="P44:R49">
    <cfRule type="expression" dxfId="905" priority="14">
      <formula>$Q$42=TRUE</formula>
    </cfRule>
  </conditionalFormatting>
  <conditionalFormatting sqref="P52:R57">
    <cfRule type="expression" dxfId="904" priority="13">
      <formula>$Q$50=TRUE</formula>
    </cfRule>
  </conditionalFormatting>
  <conditionalFormatting sqref="P63:R68">
    <cfRule type="expression" dxfId="903" priority="6">
      <formula>$Q$61=TRUE</formula>
    </cfRule>
  </conditionalFormatting>
  <conditionalFormatting sqref="P71:R76">
    <cfRule type="expression" dxfId="902" priority="5">
      <formula>$Q$69=TRUE</formula>
    </cfRule>
  </conditionalFormatting>
  <conditionalFormatting sqref="P79:R84">
    <cfRule type="expression" dxfId="901" priority="4">
      <formula>$Q$77=TRUE</formula>
    </cfRule>
  </conditionalFormatting>
  <conditionalFormatting sqref="Q77">
    <cfRule type="expression" dxfId="900" priority="3">
      <formula>$M$42=TRUE</formula>
    </cfRule>
  </conditionalFormatting>
  <pageMargins left="0.31496062992125984" right="0" top="7.874015748031496E-2" bottom="7.874015748031496E-2" header="0.19685039370078741" footer="0"/>
  <pageSetup paperSize="9" scale="30" orientation="portrait" r:id="rId1"/>
  <headerFooter alignWithMargins="0"/>
  <rowBreaks count="1" manualBreakCount="1">
    <brk id="136" min="5" max="40" man="1"/>
  </row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8B75F-D551-48EE-965B-FE3E123EC13C}">
  <sheetPr codeName="Blad5">
    <tabColor rgb="FFCC00FF"/>
  </sheetPr>
  <dimension ref="A1:BA75"/>
  <sheetViews>
    <sheetView showGridLines="0" showRowColHeaders="0" zoomScale="85" zoomScaleNormal="85" workbookViewId="0">
      <selection activeCell="C18" sqref="C18:M27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RowHeight="13.2" x14ac:dyDescent="0.25"/>
  <cols>
    <col min="1" max="1" width="3.6640625" customWidth="1"/>
    <col min="2" max="2" width="20.6640625" customWidth="1"/>
    <col min="3" max="3" width="10.6640625" style="94" customWidth="1"/>
    <col min="4" max="4" width="10.6640625" style="4" customWidth="1"/>
    <col min="5" max="6" width="10.6640625" customWidth="1"/>
    <col min="7" max="13" width="10.6640625" style="4" customWidth="1"/>
    <col min="14" max="19" width="10.5546875" style="4" hidden="1" customWidth="1"/>
    <col min="20" max="36" width="9.33203125" style="4" hidden="1" customWidth="1"/>
    <col min="37" max="38" width="10.6640625" style="4" customWidth="1"/>
    <col min="39" max="40" width="11.33203125" style="4" hidden="1" customWidth="1"/>
    <col min="41" max="43" width="10.6640625" customWidth="1"/>
    <col min="44" max="44" width="9.33203125" style="4" hidden="1" customWidth="1"/>
    <col min="45" max="47" width="9.33203125" style="4" customWidth="1"/>
    <col min="48" max="48" width="10.6640625" style="4" customWidth="1"/>
    <col min="49" max="50" width="9.33203125" style="4" hidden="1" customWidth="1"/>
    <col min="51" max="51" width="10.6640625" style="4" customWidth="1"/>
    <col min="52" max="53" width="9.33203125" style="4" hidden="1" customWidth="1"/>
    <col min="54" max="54" width="9.5546875" customWidth="1"/>
  </cols>
  <sheetData>
    <row r="1" spans="1:53" ht="13.8" thickBot="1" x14ac:dyDescent="0.3"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</row>
    <row r="2" spans="1:53" ht="20.399999999999999" thickBot="1" x14ac:dyDescent="0.55000000000000004">
      <c r="A2" s="52"/>
      <c r="B2" s="54" t="s">
        <v>26</v>
      </c>
      <c r="C2" s="268"/>
      <c r="D2" s="53">
        <v>6</v>
      </c>
      <c r="E2" s="71" t="s">
        <v>208</v>
      </c>
      <c r="F2" s="13"/>
      <c r="G2" s="167"/>
      <c r="H2" s="167"/>
      <c r="J2" s="72" t="b">
        <f>IF($D$2=3,"ja",IF($D$2="3A","ja",IF($D$2="3B","ja",IF($D$2="3C","ja"))))</f>
        <v>0</v>
      </c>
      <c r="K2" s="72" t="b">
        <f>IF($D$2=5,"ja",IF($D$2="5A","ja",IF($D$2="5B","ja",IF($D$2="5C","ja"))))</f>
        <v>0</v>
      </c>
      <c r="L2" s="72" t="b">
        <f>IF($D$2=4,"ja",IF($D$2="4A","ja",IF($D$2="4B","ja",IF($D$2="4C","ja"))))</f>
        <v>0</v>
      </c>
      <c r="M2" s="72" t="str">
        <f>IF($D$2=6,"ja",IF($D$2="6A","ja",IF($D$2="6B","ja",IF($D$2="6C","ja"))))</f>
        <v>ja</v>
      </c>
      <c r="N2" s="72"/>
      <c r="O2" s="72"/>
      <c r="P2" s="72"/>
      <c r="Q2" s="72"/>
      <c r="R2" s="72"/>
      <c r="S2" s="70" t="b">
        <f>IF($D$2=8,"ja",IF($D$2="8A","ja",IF($D$2="8B","ja",IF($D$2="8C","ja"))))</f>
        <v>0</v>
      </c>
      <c r="T2" s="70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70"/>
      <c r="AM2" s="3"/>
      <c r="AN2" s="3"/>
    </row>
    <row r="3" spans="1:53" ht="20.399999999999999" thickBot="1" x14ac:dyDescent="0.55000000000000004">
      <c r="A3" s="52"/>
      <c r="B3" s="54" t="s">
        <v>27</v>
      </c>
      <c r="C3" s="268"/>
      <c r="D3" s="324">
        <v>46132</v>
      </c>
      <c r="E3" s="325"/>
      <c r="F3" s="13"/>
      <c r="G3" s="168"/>
      <c r="H3" s="168"/>
      <c r="I3" s="3"/>
      <c r="J3" s="72" t="b">
        <f>IF($D$2=7,"ja",IF($D$2="7A","ja",IF($D$2="7B","ja",IF($D$2="7C","ja"))))</f>
        <v>0</v>
      </c>
      <c r="K3" s="72"/>
      <c r="L3" s="72" t="b">
        <f>IF($D$2=8,"ja",IF($D$2="8A","ja",IF($D$2="8B","ja",IF($D$2="8C","ja"))))</f>
        <v>0</v>
      </c>
      <c r="M3" s="72"/>
      <c r="N3" s="72"/>
      <c r="O3" s="72"/>
      <c r="P3" s="72"/>
      <c r="Q3" s="72"/>
      <c r="R3" s="72"/>
      <c r="S3" s="70"/>
      <c r="T3" s="70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70"/>
      <c r="AM3" s="3"/>
      <c r="AN3" s="3"/>
    </row>
    <row r="4" spans="1:53" ht="19.8" x14ac:dyDescent="0.45">
      <c r="B4" s="1"/>
      <c r="C4" s="269"/>
      <c r="D4" s="51"/>
      <c r="E4" s="51"/>
      <c r="F4" s="13"/>
      <c r="G4" s="3"/>
      <c r="H4" s="3"/>
      <c r="I4" s="3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3"/>
      <c r="AN4" s="3"/>
    </row>
    <row r="5" spans="1:53" s="94" customFormat="1" ht="20.100000000000001" customHeight="1" x14ac:dyDescent="0.25">
      <c r="B5" s="330" t="s">
        <v>28</v>
      </c>
      <c r="C5" s="331"/>
      <c r="D5" s="331"/>
      <c r="E5" s="331"/>
      <c r="F5" s="331"/>
      <c r="G5" s="331"/>
      <c r="H5" s="331"/>
      <c r="I5" s="331"/>
      <c r="J5" s="331"/>
      <c r="K5" s="331"/>
      <c r="L5" s="331"/>
      <c r="M5" s="331"/>
      <c r="N5" s="331"/>
      <c r="O5" s="331"/>
      <c r="P5" s="331"/>
      <c r="Q5" s="331"/>
      <c r="R5" s="331"/>
      <c r="S5" s="331"/>
      <c r="T5" s="331"/>
      <c r="U5" s="331"/>
      <c r="V5" s="331"/>
      <c r="W5" s="331"/>
      <c r="X5" s="331"/>
      <c r="Y5" s="331"/>
      <c r="Z5" s="331"/>
      <c r="AA5" s="331"/>
      <c r="AB5" s="331"/>
      <c r="AC5" s="331"/>
      <c r="AD5" s="331"/>
      <c r="AE5" s="331"/>
      <c r="AF5" s="331"/>
      <c r="AG5" s="331"/>
      <c r="AH5" s="331"/>
      <c r="AI5" s="331"/>
      <c r="AJ5" s="331"/>
      <c r="AK5" s="331"/>
      <c r="AL5" s="331"/>
      <c r="AM5" s="331"/>
      <c r="AN5" s="331"/>
      <c r="AO5" s="331"/>
      <c r="AP5" s="331"/>
      <c r="AQ5" s="331"/>
      <c r="AR5" s="331"/>
      <c r="AS5" s="331"/>
      <c r="AT5" s="331"/>
      <c r="AU5" s="331"/>
      <c r="AV5" s="331"/>
      <c r="AW5" s="331"/>
      <c r="AX5" s="331"/>
      <c r="AY5" s="332"/>
    </row>
    <row r="6" spans="1:53" x14ac:dyDescent="0.25">
      <c r="B6" s="21"/>
      <c r="C6" s="122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</row>
    <row r="7" spans="1:53" x14ac:dyDescent="0.25">
      <c r="B7" s="333" t="s">
        <v>29</v>
      </c>
      <c r="C7" s="334"/>
      <c r="D7" s="334"/>
      <c r="E7" s="49" t="s">
        <v>30</v>
      </c>
      <c r="I7" s="3"/>
      <c r="J7" s="3"/>
      <c r="K7" s="3"/>
    </row>
    <row r="8" spans="1:53" x14ac:dyDescent="0.25">
      <c r="B8" s="333" t="s">
        <v>31</v>
      </c>
      <c r="C8" s="334"/>
      <c r="D8" s="334"/>
      <c r="E8" s="50" t="str">
        <f>IF(E7="ja","nee",IF(E7="nee","ja",IF(E7="","")))</f>
        <v>nee</v>
      </c>
    </row>
    <row r="9" spans="1:53" x14ac:dyDescent="0.25">
      <c r="B9" s="15"/>
      <c r="C9" s="124"/>
      <c r="D9" s="16"/>
    </row>
    <row r="10" spans="1:53" s="94" customFormat="1" ht="20.100000000000001" customHeight="1" x14ac:dyDescent="0.25">
      <c r="B10" s="134" t="s">
        <v>32</v>
      </c>
      <c r="C10" s="137" t="s">
        <v>33</v>
      </c>
      <c r="D10" s="137" t="s">
        <v>33</v>
      </c>
      <c r="E10" s="137" t="s">
        <v>33</v>
      </c>
      <c r="F10" s="137" t="s">
        <v>33</v>
      </c>
      <c r="G10" s="138" t="s">
        <v>33</v>
      </c>
      <c r="H10" s="326" t="s">
        <v>34</v>
      </c>
      <c r="I10" s="327"/>
      <c r="J10" s="326" t="s">
        <v>35</v>
      </c>
      <c r="K10" s="327"/>
      <c r="L10" s="326" t="s">
        <v>36</v>
      </c>
      <c r="M10" s="327"/>
      <c r="AK10" s="137" t="s">
        <v>33</v>
      </c>
      <c r="AL10" s="137" t="s">
        <v>33</v>
      </c>
      <c r="AM10" s="137"/>
      <c r="AN10" s="137"/>
      <c r="AO10" s="137" t="s">
        <v>33</v>
      </c>
      <c r="AP10" s="137" t="s">
        <v>33</v>
      </c>
      <c r="AQ10" s="137" t="s">
        <v>33</v>
      </c>
      <c r="AR10" s="136"/>
      <c r="AS10" s="336" t="s">
        <v>37</v>
      </c>
      <c r="AT10" s="337"/>
      <c r="AU10" s="327"/>
      <c r="AV10" s="137" t="s">
        <v>33</v>
      </c>
      <c r="AW10" s="137"/>
      <c r="AX10" s="137"/>
      <c r="AY10" s="137" t="s">
        <v>33</v>
      </c>
    </row>
    <row r="11" spans="1:53" x14ac:dyDescent="0.25">
      <c r="B11" s="286" t="s">
        <v>38</v>
      </c>
      <c r="C11" s="338" t="s">
        <v>39</v>
      </c>
      <c r="D11" s="23" t="s">
        <v>40</v>
      </c>
      <c r="E11" s="26" t="s">
        <v>41</v>
      </c>
      <c r="F11" s="26" t="s">
        <v>42</v>
      </c>
      <c r="G11" s="29" t="s">
        <v>43</v>
      </c>
      <c r="H11" s="30" t="s">
        <v>44</v>
      </c>
      <c r="I11" s="29" t="s">
        <v>45</v>
      </c>
      <c r="J11" s="31" t="s">
        <v>46</v>
      </c>
      <c r="K11" s="31" t="s">
        <v>47</v>
      </c>
      <c r="L11" s="29" t="s">
        <v>48</v>
      </c>
      <c r="M11" s="29" t="s">
        <v>49</v>
      </c>
      <c r="N11" s="133" t="s">
        <v>50</v>
      </c>
      <c r="O11" s="133" t="s">
        <v>51</v>
      </c>
      <c r="P11" s="133" t="s">
        <v>52</v>
      </c>
      <c r="Q11" s="133" t="s">
        <v>51</v>
      </c>
      <c r="R11" s="133" t="s">
        <v>53</v>
      </c>
      <c r="S11" s="4" t="s">
        <v>54</v>
      </c>
      <c r="T11" s="4" t="s">
        <v>55</v>
      </c>
      <c r="U11" s="4" t="s">
        <v>56</v>
      </c>
      <c r="V11" s="3" t="s">
        <v>57</v>
      </c>
      <c r="W11" s="4" t="s">
        <v>58</v>
      </c>
      <c r="X11" s="4" t="s">
        <v>59</v>
      </c>
      <c r="Y11" s="4" t="s">
        <v>60</v>
      </c>
      <c r="AJ11" s="43" t="s">
        <v>53</v>
      </c>
      <c r="AK11" s="66" t="s">
        <v>61</v>
      </c>
      <c r="AL11" s="66" t="s">
        <v>43</v>
      </c>
      <c r="AM11" s="6" t="s">
        <v>62</v>
      </c>
      <c r="AN11" s="6" t="s">
        <v>63</v>
      </c>
      <c r="AO11" s="46" t="s">
        <v>42</v>
      </c>
      <c r="AP11" s="38" t="s">
        <v>41</v>
      </c>
      <c r="AQ11" s="23" t="s">
        <v>64</v>
      </c>
      <c r="AR11" s="22" t="s">
        <v>62</v>
      </c>
      <c r="AS11" s="29" t="s">
        <v>45</v>
      </c>
      <c r="AT11" s="31" t="s">
        <v>46</v>
      </c>
      <c r="AU11" s="29" t="s">
        <v>49</v>
      </c>
      <c r="AV11" s="29" t="s">
        <v>65</v>
      </c>
      <c r="AW11" s="6" t="s">
        <v>62</v>
      </c>
      <c r="AX11" s="6" t="s">
        <v>63</v>
      </c>
      <c r="AY11" s="29" t="s">
        <v>66</v>
      </c>
      <c r="AZ11" s="6" t="s">
        <v>62</v>
      </c>
      <c r="BA11" s="6" t="s">
        <v>63</v>
      </c>
    </row>
    <row r="12" spans="1:53" x14ac:dyDescent="0.25">
      <c r="B12" s="41"/>
      <c r="C12" s="339"/>
      <c r="D12" s="24" t="s">
        <v>67</v>
      </c>
      <c r="E12" s="27" t="s">
        <v>68</v>
      </c>
      <c r="F12" s="27"/>
      <c r="G12" s="32" t="s">
        <v>69</v>
      </c>
      <c r="H12" s="33" t="s">
        <v>70</v>
      </c>
      <c r="I12" s="32" t="s">
        <v>71</v>
      </c>
      <c r="J12" s="34"/>
      <c r="K12" s="34" t="s">
        <v>46</v>
      </c>
      <c r="L12" s="32" t="s">
        <v>72</v>
      </c>
      <c r="M12" s="32" t="s">
        <v>73</v>
      </c>
      <c r="N12" s="133"/>
      <c r="O12" s="133" t="s">
        <v>74</v>
      </c>
      <c r="P12" s="133" t="s">
        <v>75</v>
      </c>
      <c r="Q12" s="133" t="s">
        <v>76</v>
      </c>
      <c r="R12" s="133" t="s">
        <v>77</v>
      </c>
      <c r="S12" s="4" t="s">
        <v>70</v>
      </c>
      <c r="T12" s="4" t="s">
        <v>71</v>
      </c>
      <c r="U12" s="4" t="s">
        <v>56</v>
      </c>
      <c r="V12" s="4" t="s">
        <v>56</v>
      </c>
      <c r="W12" s="4" t="s">
        <v>72</v>
      </c>
      <c r="X12" s="4" t="s">
        <v>73</v>
      </c>
      <c r="Z12" s="4" t="s">
        <v>78</v>
      </c>
      <c r="AA12" s="4" t="s">
        <v>79</v>
      </c>
      <c r="AB12" s="4" t="s">
        <v>80</v>
      </c>
      <c r="AC12" s="4" t="s">
        <v>81</v>
      </c>
      <c r="AD12" s="4" t="s">
        <v>82</v>
      </c>
      <c r="AE12" s="4">
        <v>1</v>
      </c>
      <c r="AF12" s="4">
        <v>2</v>
      </c>
      <c r="AG12" s="4">
        <v>3</v>
      </c>
      <c r="AH12" s="4">
        <v>4</v>
      </c>
      <c r="AI12" s="4">
        <v>5</v>
      </c>
      <c r="AJ12" s="44" t="s">
        <v>83</v>
      </c>
      <c r="AK12" s="67" t="s">
        <v>84</v>
      </c>
      <c r="AL12" s="67" t="s">
        <v>85</v>
      </c>
      <c r="AM12" s="8"/>
      <c r="AN12" s="8"/>
      <c r="AO12" s="47"/>
      <c r="AP12" s="39" t="s">
        <v>68</v>
      </c>
      <c r="AQ12" s="24" t="s">
        <v>86</v>
      </c>
      <c r="AR12" s="20"/>
      <c r="AS12" s="32" t="s">
        <v>71</v>
      </c>
      <c r="AT12" s="34"/>
      <c r="AU12" s="32" t="s">
        <v>73</v>
      </c>
      <c r="AV12" s="32" t="s">
        <v>69</v>
      </c>
      <c r="AW12" s="8"/>
      <c r="AX12" s="8"/>
      <c r="AY12" s="32" t="s">
        <v>87</v>
      </c>
      <c r="AZ12" s="8"/>
      <c r="BA12" s="8"/>
    </row>
    <row r="13" spans="1:53" s="13" customFormat="1" x14ac:dyDescent="0.25">
      <c r="B13" s="42"/>
      <c r="C13" s="340"/>
      <c r="D13" s="25"/>
      <c r="E13" s="28"/>
      <c r="F13" s="28"/>
      <c r="G13" s="36"/>
      <c r="H13" s="35" t="s">
        <v>88</v>
      </c>
      <c r="I13" s="36" t="s">
        <v>88</v>
      </c>
      <c r="J13" s="37" t="s">
        <v>88</v>
      </c>
      <c r="K13" s="37" t="s">
        <v>88</v>
      </c>
      <c r="L13" s="36" t="s">
        <v>89</v>
      </c>
      <c r="M13" s="36" t="s">
        <v>89</v>
      </c>
      <c r="N13" s="133"/>
      <c r="O13" s="133"/>
      <c r="P13" s="133"/>
      <c r="Q13" s="133"/>
      <c r="R13" s="13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45"/>
      <c r="AK13" s="55" t="s">
        <v>90</v>
      </c>
      <c r="AL13" s="55" t="s">
        <v>91</v>
      </c>
      <c r="AM13" s="7"/>
      <c r="AN13" s="7"/>
      <c r="AO13" s="48" t="s">
        <v>92</v>
      </c>
      <c r="AP13" s="18" t="s">
        <v>93</v>
      </c>
      <c r="AQ13" s="25" t="s">
        <v>94</v>
      </c>
      <c r="AR13" s="20"/>
      <c r="AS13" s="36" t="s">
        <v>88</v>
      </c>
      <c r="AT13" s="37" t="s">
        <v>88</v>
      </c>
      <c r="AU13" s="36" t="s">
        <v>89</v>
      </c>
      <c r="AV13" s="36" t="s">
        <v>95</v>
      </c>
      <c r="AW13" s="7"/>
      <c r="AX13" s="7"/>
      <c r="AY13" s="36" t="s">
        <v>96</v>
      </c>
      <c r="AZ13" s="7"/>
      <c r="BA13" s="7"/>
    </row>
    <row r="14" spans="1:53" s="13" customFormat="1" hidden="1" x14ac:dyDescent="0.25">
      <c r="B14" s="61" t="s">
        <v>97</v>
      </c>
      <c r="C14" s="63"/>
      <c r="D14" s="62" t="s">
        <v>78</v>
      </c>
      <c r="E14" s="63" t="s">
        <v>98</v>
      </c>
      <c r="F14" s="63" t="s">
        <v>81</v>
      </c>
      <c r="G14" s="62" t="s">
        <v>78</v>
      </c>
      <c r="H14" s="62" t="s">
        <v>99</v>
      </c>
      <c r="I14" s="62" t="s">
        <v>79</v>
      </c>
      <c r="J14" s="63" t="s">
        <v>98</v>
      </c>
      <c r="K14" s="63"/>
      <c r="L14" s="62" t="s">
        <v>100</v>
      </c>
      <c r="M14" s="62" t="s">
        <v>101</v>
      </c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44"/>
      <c r="AK14" s="65" t="s">
        <v>82</v>
      </c>
      <c r="AL14" s="65" t="s">
        <v>82</v>
      </c>
      <c r="AM14" s="3"/>
      <c r="AN14" s="3"/>
      <c r="AO14" s="57" t="s">
        <v>81</v>
      </c>
      <c r="AP14" s="55" t="s">
        <v>98</v>
      </c>
      <c r="AQ14" s="7" t="s">
        <v>98</v>
      </c>
      <c r="AR14" s="3"/>
      <c r="AS14" s="3"/>
      <c r="AT14" s="3"/>
      <c r="AU14" s="3"/>
      <c r="AV14" s="3" t="s">
        <v>102</v>
      </c>
      <c r="AW14" s="3"/>
      <c r="AX14" s="3"/>
      <c r="AY14" s="56" t="s">
        <v>102</v>
      </c>
      <c r="AZ14" s="3"/>
      <c r="BA14" s="3"/>
    </row>
    <row r="15" spans="1:53" s="13" customFormat="1" hidden="1" x14ac:dyDescent="0.25">
      <c r="B15" s="61" t="s">
        <v>81</v>
      </c>
      <c r="C15" s="63"/>
      <c r="D15" s="62"/>
      <c r="E15" s="63"/>
      <c r="F15" s="63"/>
      <c r="G15" s="62"/>
      <c r="H15" s="62"/>
      <c r="I15" s="62"/>
      <c r="J15" s="63"/>
      <c r="K15" s="63"/>
      <c r="L15" s="62"/>
      <c r="M15" s="62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44"/>
      <c r="AK15" s="65"/>
      <c r="AL15" s="65"/>
      <c r="AM15" s="3"/>
      <c r="AN15" s="3"/>
      <c r="AO15" s="57"/>
      <c r="AP15" s="55"/>
      <c r="AQ15" s="7"/>
      <c r="AR15" s="3"/>
      <c r="AS15" s="3"/>
      <c r="AT15" s="3"/>
      <c r="AU15" s="3"/>
      <c r="AV15" s="3"/>
      <c r="AW15" s="3"/>
      <c r="AX15" s="3"/>
      <c r="AY15" s="56"/>
      <c r="AZ15" s="3"/>
      <c r="BA15" s="3"/>
    </row>
    <row r="16" spans="1:53" s="13" customFormat="1" hidden="1" x14ac:dyDescent="0.25">
      <c r="B16" s="61" t="s">
        <v>103</v>
      </c>
      <c r="C16" s="63"/>
      <c r="D16" s="62"/>
      <c r="E16" s="63"/>
      <c r="F16" s="63"/>
      <c r="G16" s="62"/>
      <c r="H16" s="62"/>
      <c r="I16" s="62"/>
      <c r="J16" s="63"/>
      <c r="K16" s="63"/>
      <c r="L16" s="62"/>
      <c r="M16" s="62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44"/>
      <c r="AK16" s="65"/>
      <c r="AL16" s="65"/>
      <c r="AM16" s="3"/>
      <c r="AN16" s="3"/>
      <c r="AO16" s="57"/>
      <c r="AP16" s="55"/>
      <c r="AQ16" s="7"/>
      <c r="AR16" s="3"/>
      <c r="AS16" s="3"/>
      <c r="AT16" s="3"/>
      <c r="AU16" s="3"/>
      <c r="AV16" s="3"/>
      <c r="AW16" s="3"/>
      <c r="AX16" s="3"/>
      <c r="AY16" s="56"/>
      <c r="AZ16" s="3"/>
      <c r="BA16" s="3"/>
    </row>
    <row r="17" spans="1:53" s="13" customFormat="1" hidden="1" x14ac:dyDescent="0.25">
      <c r="B17" s="61" t="s">
        <v>104</v>
      </c>
      <c r="C17" s="63"/>
      <c r="D17" s="62"/>
      <c r="E17" s="63"/>
      <c r="F17" s="63"/>
      <c r="G17" s="62"/>
      <c r="H17" s="62"/>
      <c r="I17" s="62"/>
      <c r="J17" s="63"/>
      <c r="K17" s="63"/>
      <c r="L17" s="62"/>
      <c r="M17" s="62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44"/>
      <c r="AK17" s="65"/>
      <c r="AL17" s="65"/>
      <c r="AM17" s="3"/>
      <c r="AN17" s="3"/>
      <c r="AO17" s="57"/>
      <c r="AP17" s="55"/>
      <c r="AQ17" s="7"/>
      <c r="AR17" s="3"/>
      <c r="AS17" s="3"/>
      <c r="AT17" s="3"/>
      <c r="AU17" s="3"/>
      <c r="AV17" s="3"/>
      <c r="AW17" s="3"/>
      <c r="AX17" s="3"/>
      <c r="AY17" s="56"/>
      <c r="AZ17" s="3"/>
      <c r="BA17" s="3"/>
    </row>
    <row r="18" spans="1:53" ht="15" customHeight="1" x14ac:dyDescent="0.25">
      <c r="A18">
        <v>1</v>
      </c>
      <c r="B18" s="221" t="s">
        <v>209</v>
      </c>
      <c r="C18" s="174"/>
      <c r="D18" s="174"/>
      <c r="E18" s="139"/>
      <c r="F18" s="139"/>
      <c r="G18" s="140"/>
      <c r="H18" s="179"/>
      <c r="I18" s="178"/>
      <c r="J18" s="178"/>
      <c r="K18" s="178"/>
      <c r="L18" s="178"/>
      <c r="M18" s="177"/>
      <c r="N18" s="287">
        <f>COUNTA(I18,J18,M18)</f>
        <v>0</v>
      </c>
      <c r="O18" s="288" t="str">
        <f>IF(M18="E",1,IF(M18="D",2,IF(M18="C",3,IF(M18="B",4,IF(M18="A",5,IF(M18=5,1,IF(M18=4,2,IF(M18=3,3,IF(M18=2,4,IF(M18=1,5,IF(M18="","")))))))))))</f>
        <v/>
      </c>
      <c r="P18" s="288" t="str">
        <f t="shared" ref="P18:P53" si="0">IF(I18="E",1,IF(I18="D",2,IF(I18="C",3,IF(I18="B",4,IF(I18="A",5,IF(I18=5,1,IF(I18=4,2,IF(I18=3,3,IF(I18=2,4,IF(I18=1,5,IF(I18="","")))))))))))</f>
        <v/>
      </c>
      <c r="Q18" s="288" t="str">
        <f t="shared" ref="Q18:Q53" si="1">IF(J18="E",1,IF(J18="D",2,IF(J18="C",3,IF(J18="B",4,IF(J18="A",5,IF(J18=5,1,IF(J18=4,2,IF(J18=3,3,IF(J18=2,4,IF(J18=1,5,IF(J18="","")))))))))))</f>
        <v/>
      </c>
      <c r="R18" s="288">
        <f>IF(N18&lt;3,2,IF($D$2&lt;6,0,IF($D$2&gt;=6,SUM(O18:Q18))))</f>
        <v>2</v>
      </c>
      <c r="S18" s="94" t="str">
        <f t="shared" ref="S18:S53" si="2">IF(D18="","",IF(H18="","",IF(H18=$D18,1,IF(H18&lt;$D18,1,IF(H18&gt;$D18,"",IF(H18="A+",1))))))</f>
        <v/>
      </c>
      <c r="T18" s="94" t="str">
        <f t="shared" ref="T18:T53" si="3">IF(D18="","",IF(I18="","",IF(I18=$D18,1,IF(I18&lt;$D18,1,IF(I18&gt;$D18,"",IF(I18="A+",1))))))</f>
        <v/>
      </c>
      <c r="U18" s="94" t="str">
        <f t="shared" ref="U18:U53" si="4">IF(D18="","",IF(J18="","",IF(J18=$D18,1,IF(J18&lt;$D18,1,IF(J18&gt;$D18,"",IF(J18="A+",1))))))</f>
        <v/>
      </c>
      <c r="V18" s="94" t="str">
        <f t="shared" ref="V18:V53" si="5">IF(D18="","",IF(K18="","",IF(K18=$D18,1,IF(K18&lt;$D18,1,IF(K18&gt;$D18,"",IF(K18="A+",1))))))</f>
        <v/>
      </c>
      <c r="W18" s="94" t="str">
        <f t="shared" ref="W18:W53" si="6">IF(D18="","",IF(L18="","",IF(L18=$D18,1,IF(L18&lt;$D18,1,IF(L18&gt;$D18,"",IF(L18="A+",1))))))</f>
        <v/>
      </c>
      <c r="X18" s="94" t="str">
        <f t="shared" ref="X18:X53" si="7">IF(D18="","",IF(M18="","",IF(M18=$D18,1,IF(M18&lt;$D18,1,IF(M18&gt;$D18,"",IF(M18="A+",1))))))</f>
        <v/>
      </c>
      <c r="Y18" s="94">
        <f t="shared" ref="Y18:Y53" si="8">SUM(S18:X18)</f>
        <v>0</v>
      </c>
      <c r="Z18" s="141" t="b">
        <f t="shared" ref="Z18:Z53" si="9">IF($D18="A",$AK18)</f>
        <v>0</v>
      </c>
      <c r="AA18" s="141" t="b">
        <f t="shared" ref="AA18:AA53" si="10">IF($D18="B",$AK18)</f>
        <v>0</v>
      </c>
      <c r="AB18" s="141" t="b">
        <f t="shared" ref="AB18:AB53" si="11">IF($D18="C",$AK18)</f>
        <v>0</v>
      </c>
      <c r="AC18" s="141" t="b">
        <f t="shared" ref="AC18:AC53" si="12">IF($D18="D",$AK18)</f>
        <v>0</v>
      </c>
      <c r="AD18" s="141" t="b">
        <f t="shared" ref="AD18:AD53" si="13">IF($D18="E",$AK18)</f>
        <v>0</v>
      </c>
      <c r="AE18" s="141" t="b">
        <f>IF($D18=1,$AK18)</f>
        <v>0</v>
      </c>
      <c r="AF18" s="141" t="b">
        <f t="shared" ref="AF18:AF53" si="14">IF($D18=2,$AK18)</f>
        <v>0</v>
      </c>
      <c r="AG18" s="141" t="b">
        <f t="shared" ref="AG18:AG53" si="15">IF($D18=3,$AK18)</f>
        <v>0</v>
      </c>
      <c r="AH18" s="141" t="b">
        <f t="shared" ref="AH18:AH53" si="16">IF($D18=4,$AK18)</f>
        <v>0</v>
      </c>
      <c r="AI18" s="141" t="b">
        <f t="shared" ref="AI18:AI53" si="17">IF($D18=5,$AK18)</f>
        <v>0</v>
      </c>
      <c r="AJ18" s="142" t="str">
        <f t="shared" ref="AJ18:AJ53" si="18">IF(D18="","",IF(D18&gt;0,COUNTA(H18:M18)))</f>
        <v/>
      </c>
      <c r="AK18" s="143" t="str">
        <f>IF(AJ18=0,"",IF(AJ18="","",IF(AJ18&gt;0,Y18/AJ18)))</f>
        <v/>
      </c>
      <c r="AL18" s="216" t="str">
        <f>IF($D$2&lt;6,"",IF(N18&lt;3,"",IF(R18=15,"Vwo",IF(R18&gt;13,"Havo/Vwo",IF(R18=13,"Havo",IF(R18&gt;11,"TL/Havo",IF(R18=11,"TL",IF(R18&gt;9,"Kader/TL",IF(R18=9,"Kader",IF(R18&gt;6,"BBL/Kader",IF(R18=6,"BBL",IF(R18&gt;3,"PRO/BBL",IF(R18=3,"PRO")))))))))))))</f>
        <v/>
      </c>
      <c r="AM18" s="144" t="str">
        <f>IF(AL18="","",IF(AL18="PRO",1,IF(AL18="PRO/BBL",2,IF(AL18="BBL",3,IF(AL18="BBL/Kader",4,IF(AL18="Kader",5,IF(AL18="Kader/TL",6,IF(AL18="TL",7,IF(AL18="TL/Havo",8,IF(AL18="Havo",9,IF(AL18="Havo/VWO",10,IF(AL18="VWO",11))))))))))))</f>
        <v/>
      </c>
      <c r="AN18" s="145">
        <f>IF(AM18="",0,IF(AM18&lt;AR18,0,IF(AM18&gt;=AR18,1)))</f>
        <v>0</v>
      </c>
      <c r="AO18" s="135" t="str">
        <f t="shared" ref="AO18:AO53" si="19">IF(F18="","",IF(F18="x",1))</f>
        <v/>
      </c>
      <c r="AP18" s="136" t="str">
        <f t="shared" ref="AP18:AP53" si="20">IF(E18="","",IF(E18="X",1))</f>
        <v/>
      </c>
      <c r="AQ18" s="126"/>
      <c r="AR18" s="144" t="str">
        <f>IF(G18="","",IF(G18="PRO",1,IF(G18="LWOO",2,IF(G18="BBL",3,IF(G18="BBL/Kader",4,IF(G18="Kader",5,IF(G18="Kader/TL",6,IF(G18="TL",7,IF(G18="TL/Havo",8,IF(G18="Havo",9,IF(G18="Havo/VWO",10,IF(G18="VWO",11))))))))))))</f>
        <v/>
      </c>
      <c r="AS18" s="219" t="str">
        <f>IF($D$2&lt;6,"",IF($N18&lt;3,"",IF(P18=1,"&lt;1F",IF(P18&gt;3,"2F",IF(P18&gt;1,"1F")))))</f>
        <v/>
      </c>
      <c r="AT18" s="219" t="str">
        <f>IF($D$2&lt;6,"",IF($N18&lt;3,"",IF(Q18=1,"&lt;1F",IF(Q18&gt;3,"2F",IF(Q18&gt;1,"1F")))))</f>
        <v/>
      </c>
      <c r="AU18" s="219" t="str">
        <f>IF($D$2&lt;6,"",IF($N18&lt;3,"",IF(O18&lt;=2,"&lt;1F",IF(O18&gt;3,"1S",IF(O18&gt;2,"1F")))))</f>
        <v/>
      </c>
      <c r="AV18" s="218"/>
      <c r="AW18" s="219"/>
      <c r="AX18" s="219"/>
      <c r="AY18" s="218"/>
      <c r="AZ18" s="59" t="str">
        <f>IF(AY18="","",IF(AY18="PRO",1,IF(AY18="LWOO",2,IF(AY18="BBL",3,IF(AY18="BBL/Kader",4,IF(AY18="Kader",5,IF(AY18="Kader/TL",6,IF(AY18="TL",7,IF(AY18="TL/Havo",8,IF(AY18="Havo",9,IF(AY18="Havo/VWO",10,IF(AY18="VWO",11))))))))))))</f>
        <v/>
      </c>
      <c r="BA18" s="60">
        <f t="shared" ref="BA18:BA53" si="21">IF(AZ18="",0,IF(AZ18&lt;AW18,0,IF(AZ18&gt;=AW18,1)))</f>
        <v>0</v>
      </c>
    </row>
    <row r="19" spans="1:53" ht="15" customHeight="1" x14ac:dyDescent="0.25">
      <c r="A19">
        <v>2</v>
      </c>
      <c r="B19" s="221" t="s">
        <v>213</v>
      </c>
      <c r="C19" s="174"/>
      <c r="D19" s="174"/>
      <c r="E19" s="150"/>
      <c r="F19" s="150"/>
      <c r="G19" s="140"/>
      <c r="H19" s="179"/>
      <c r="I19" s="178"/>
      <c r="J19" s="178"/>
      <c r="K19" s="147"/>
      <c r="L19" s="178"/>
      <c r="M19" s="177"/>
      <c r="N19" s="287">
        <f t="shared" ref="N19:N53" si="22">COUNTA(I19,J19,M19)</f>
        <v>0</v>
      </c>
      <c r="O19" s="288" t="str">
        <f t="shared" ref="O19:O53" si="23">IF(M19="E",1,IF(M19="D",2,IF(M19="C",3,IF(M19="B",4,IF(M19="A",5,IF(M19=5,1,IF(M19=4,2,IF(M19=3,3,IF(M19=2,4,IF(M19=1,5,IF(M19="","")))))))))))</f>
        <v/>
      </c>
      <c r="P19" s="288" t="str">
        <f t="shared" si="0"/>
        <v/>
      </c>
      <c r="Q19" s="288" t="str">
        <f t="shared" si="1"/>
        <v/>
      </c>
      <c r="R19" s="288">
        <f t="shared" ref="R19:R53" si="24">IF($D$2&lt;6,0,IF($D$2&gt;=6,SUM(O19:Q19)))</f>
        <v>0</v>
      </c>
      <c r="S19" s="94" t="str">
        <f t="shared" si="2"/>
        <v/>
      </c>
      <c r="T19" s="94" t="str">
        <f t="shared" si="3"/>
        <v/>
      </c>
      <c r="U19" s="94" t="str">
        <f t="shared" si="4"/>
        <v/>
      </c>
      <c r="V19" s="94" t="str">
        <f t="shared" si="5"/>
        <v/>
      </c>
      <c r="W19" s="94" t="str">
        <f t="shared" si="6"/>
        <v/>
      </c>
      <c r="X19" s="94" t="str">
        <f t="shared" si="7"/>
        <v/>
      </c>
      <c r="Y19" s="94">
        <f t="shared" si="8"/>
        <v>0</v>
      </c>
      <c r="Z19" s="141" t="b">
        <f t="shared" si="9"/>
        <v>0</v>
      </c>
      <c r="AA19" s="141" t="b">
        <f t="shared" si="10"/>
        <v>0</v>
      </c>
      <c r="AB19" s="141" t="b">
        <f t="shared" si="11"/>
        <v>0</v>
      </c>
      <c r="AC19" s="141" t="b">
        <f t="shared" si="12"/>
        <v>0</v>
      </c>
      <c r="AD19" s="141" t="b">
        <f t="shared" si="13"/>
        <v>0</v>
      </c>
      <c r="AE19" s="141" t="b">
        <f t="shared" ref="AE19:AE53" si="25">IF($D19="1",$AK19)</f>
        <v>0</v>
      </c>
      <c r="AF19" s="141" t="b">
        <f t="shared" si="14"/>
        <v>0</v>
      </c>
      <c r="AG19" s="141" t="b">
        <f t="shared" si="15"/>
        <v>0</v>
      </c>
      <c r="AH19" s="141" t="b">
        <f t="shared" si="16"/>
        <v>0</v>
      </c>
      <c r="AI19" s="141" t="b">
        <f t="shared" si="17"/>
        <v>0</v>
      </c>
      <c r="AJ19" s="146" t="str">
        <f t="shared" si="18"/>
        <v/>
      </c>
      <c r="AK19" s="143" t="str">
        <f t="shared" ref="AK19:AK53" si="26">IF(AJ19=0,"",IF(AJ19="","",IF(AJ19&gt;0,Y19/AJ19)))</f>
        <v/>
      </c>
      <c r="AL19" s="216" t="str">
        <f t="shared" ref="AL19:AL53" si="27">IF($D$2&lt;6,"",IF(N19&lt;3,"",IF(R19=15,"Vwo",IF(R19&gt;13,"Havo/Vwo",IF(R19=13,"Havo",IF(R19&gt;11,"TL/Havo",IF(R19=11,"TL",IF(R19&gt;9,"Kader/TL",IF(R19=9,"Kader",IF(R19&gt;6,"BBL/Kader",IF(R19=6,"BBL",IF(R19&gt;3,"PRO/BBL",IF(R19=3,"PRO")))))))))))))</f>
        <v/>
      </c>
      <c r="AM19" s="144" t="str">
        <f t="shared" ref="AM19:AM53" si="28">IF(AL19="","",IF(AL19="PRO",1,IF(AL19="PRO/BBL",2,IF(AL19="BBL",3,IF(AL19="BBL/Kader",4,IF(AL19="Kader",5,IF(AL19="Kader/TL",6,IF(AL19="TL",7,IF(AL19="TL/Havo",8,IF(AL19="Havo",9,IF(AL19="Havo/VWO",10,IF(AL19="VWO",11))))))))))))</f>
        <v/>
      </c>
      <c r="AN19" s="145">
        <f t="shared" ref="AN19:AN53" si="29">IF(AM19="",0,IF(AM19&lt;AR19,0,IF(AM19&gt;=AR19,1)))</f>
        <v>0</v>
      </c>
      <c r="AO19" s="135" t="str">
        <f t="shared" si="19"/>
        <v/>
      </c>
      <c r="AP19" s="136" t="str">
        <f t="shared" si="20"/>
        <v/>
      </c>
      <c r="AQ19" s="126"/>
      <c r="AR19" s="144" t="str">
        <f t="shared" ref="AR19:AR53" si="30">IF(G19="","",IF(G19="PRO",1,IF(G19="LWOO",2,IF(G19="BBL",3,IF(G19="BBL/Kader",4,IF(G19="Kader",5,IF(G19="Kader/TL",6,IF(G19="TL",7,IF(G19="TL/Havo",8,IF(G19="Havo",9,IF(G19="Havo/VWO",10,IF(G19="VWO",11))))))))))))</f>
        <v/>
      </c>
      <c r="AS19" s="219" t="str">
        <f t="shared" ref="AS19:AS53" si="31">IF($D$2&lt;6,"",IF(N19&lt;3,"",IF(P19=1,"&lt;1F",IF(P19&gt;3,"2F",IF(P19&gt;1,"1F")))))</f>
        <v/>
      </c>
      <c r="AT19" s="219" t="str">
        <f t="shared" ref="AT19:AT53" si="32">IF($D$2&lt;6,"",IF($N19&lt;3,"",IF(Q19=1,"&lt;1F",IF(Q19&gt;3,"2F",IF(Q19&gt;1,"1F")))))</f>
        <v/>
      </c>
      <c r="AU19" s="219" t="str">
        <f t="shared" ref="AU19:AU53" si="33">IF($D$2&lt;6,"",IF($N19&lt;3,"",IF(O19&lt;=2,"&lt;1F",IF(O19&gt;3,"1S",IF(O19&gt;2,"1F")))))</f>
        <v/>
      </c>
      <c r="AV19" s="218"/>
      <c r="AW19" s="219"/>
      <c r="AX19" s="219"/>
      <c r="AY19" s="218"/>
      <c r="AZ19" s="59" t="str">
        <f t="shared" ref="AZ19:AZ53" si="34">IF(AY19="","",IF(AY19="PRO",1,IF(AY19="LWOO",2,IF(AY19="BBL",3,IF(AY19="BBL/Kader",4,IF(AY19="Kader",5,IF(AY19="Kader/TL",6,IF(AY19="TL",7,IF(AY19="TL/Havo",8,IF(AY19="Havo",9,IF(AY19="Havo/VWO",10,IF(AY19="VWO",11))))))))))))</f>
        <v/>
      </c>
      <c r="BA19" s="60">
        <f t="shared" si="21"/>
        <v>0</v>
      </c>
    </row>
    <row r="20" spans="1:53" ht="15" customHeight="1" x14ac:dyDescent="0.25">
      <c r="A20">
        <v>3</v>
      </c>
      <c r="B20" s="221" t="s">
        <v>214</v>
      </c>
      <c r="C20" s="174"/>
      <c r="D20" s="174"/>
      <c r="E20" s="150"/>
      <c r="F20" s="126"/>
      <c r="G20" s="140"/>
      <c r="H20" s="179"/>
      <c r="I20" s="178"/>
      <c r="J20" s="178"/>
      <c r="K20" s="147"/>
      <c r="L20" s="178"/>
      <c r="M20" s="177"/>
      <c r="N20" s="287">
        <f t="shared" si="22"/>
        <v>0</v>
      </c>
      <c r="O20" s="288" t="str">
        <f t="shared" si="23"/>
        <v/>
      </c>
      <c r="P20" s="288" t="str">
        <f t="shared" si="0"/>
        <v/>
      </c>
      <c r="Q20" s="288" t="str">
        <f t="shared" si="1"/>
        <v/>
      </c>
      <c r="R20" s="288">
        <f t="shared" si="24"/>
        <v>0</v>
      </c>
      <c r="S20" s="94" t="str">
        <f t="shared" si="2"/>
        <v/>
      </c>
      <c r="T20" s="94" t="str">
        <f t="shared" si="3"/>
        <v/>
      </c>
      <c r="U20" s="94" t="str">
        <f t="shared" si="4"/>
        <v/>
      </c>
      <c r="V20" s="94" t="str">
        <f t="shared" si="5"/>
        <v/>
      </c>
      <c r="W20" s="94" t="str">
        <f t="shared" si="6"/>
        <v/>
      </c>
      <c r="X20" s="94" t="str">
        <f t="shared" si="7"/>
        <v/>
      </c>
      <c r="Y20" s="94">
        <f t="shared" si="8"/>
        <v>0</v>
      </c>
      <c r="Z20" s="141" t="b">
        <f t="shared" si="9"/>
        <v>0</v>
      </c>
      <c r="AA20" s="141" t="b">
        <f t="shared" si="10"/>
        <v>0</v>
      </c>
      <c r="AB20" s="141" t="b">
        <f t="shared" si="11"/>
        <v>0</v>
      </c>
      <c r="AC20" s="141" t="b">
        <f t="shared" si="12"/>
        <v>0</v>
      </c>
      <c r="AD20" s="141" t="b">
        <f t="shared" si="13"/>
        <v>0</v>
      </c>
      <c r="AE20" s="141" t="b">
        <f t="shared" si="25"/>
        <v>0</v>
      </c>
      <c r="AF20" s="141" t="b">
        <f t="shared" si="14"/>
        <v>0</v>
      </c>
      <c r="AG20" s="141" t="b">
        <f t="shared" si="15"/>
        <v>0</v>
      </c>
      <c r="AH20" s="141" t="b">
        <f t="shared" si="16"/>
        <v>0</v>
      </c>
      <c r="AI20" s="141" t="b">
        <f t="shared" si="17"/>
        <v>0</v>
      </c>
      <c r="AJ20" s="146" t="str">
        <f t="shared" si="18"/>
        <v/>
      </c>
      <c r="AK20" s="143" t="str">
        <f t="shared" si="26"/>
        <v/>
      </c>
      <c r="AL20" s="216" t="str">
        <f t="shared" si="27"/>
        <v/>
      </c>
      <c r="AM20" s="144" t="str">
        <f t="shared" si="28"/>
        <v/>
      </c>
      <c r="AN20" s="145">
        <f t="shared" si="29"/>
        <v>0</v>
      </c>
      <c r="AO20" s="135" t="str">
        <f t="shared" si="19"/>
        <v/>
      </c>
      <c r="AP20" s="136" t="str">
        <f t="shared" si="20"/>
        <v/>
      </c>
      <c r="AQ20" s="126"/>
      <c r="AR20" s="144" t="str">
        <f t="shared" si="30"/>
        <v/>
      </c>
      <c r="AS20" s="219" t="str">
        <f t="shared" si="31"/>
        <v/>
      </c>
      <c r="AT20" s="219" t="str">
        <f t="shared" si="32"/>
        <v/>
      </c>
      <c r="AU20" s="219" t="str">
        <f t="shared" si="33"/>
        <v/>
      </c>
      <c r="AV20" s="218"/>
      <c r="AW20" s="219"/>
      <c r="AX20" s="219"/>
      <c r="AY20" s="218"/>
      <c r="AZ20" s="59" t="str">
        <f t="shared" si="34"/>
        <v/>
      </c>
      <c r="BA20" s="60">
        <f t="shared" si="21"/>
        <v>0</v>
      </c>
    </row>
    <row r="21" spans="1:53" ht="15" customHeight="1" x14ac:dyDescent="0.25">
      <c r="A21">
        <v>4</v>
      </c>
      <c r="B21" s="221" t="s">
        <v>215</v>
      </c>
      <c r="C21" s="174"/>
      <c r="D21" s="174"/>
      <c r="E21" s="126"/>
      <c r="F21" s="126"/>
      <c r="G21" s="140"/>
      <c r="H21" s="179"/>
      <c r="I21" s="178"/>
      <c r="J21" s="178"/>
      <c r="K21" s="147"/>
      <c r="L21" s="178"/>
      <c r="M21" s="177"/>
      <c r="N21" s="287">
        <f t="shared" si="22"/>
        <v>0</v>
      </c>
      <c r="O21" s="288" t="str">
        <f t="shared" si="23"/>
        <v/>
      </c>
      <c r="P21" s="288" t="str">
        <f t="shared" si="0"/>
        <v/>
      </c>
      <c r="Q21" s="288" t="str">
        <f t="shared" si="1"/>
        <v/>
      </c>
      <c r="R21" s="288">
        <f t="shared" si="24"/>
        <v>0</v>
      </c>
      <c r="S21" s="94" t="str">
        <f t="shared" si="2"/>
        <v/>
      </c>
      <c r="T21" s="94" t="str">
        <f t="shared" si="3"/>
        <v/>
      </c>
      <c r="U21" s="94" t="str">
        <f t="shared" si="4"/>
        <v/>
      </c>
      <c r="V21" s="94" t="str">
        <f t="shared" si="5"/>
        <v/>
      </c>
      <c r="W21" s="94" t="str">
        <f t="shared" si="6"/>
        <v/>
      </c>
      <c r="X21" s="94" t="str">
        <f t="shared" si="7"/>
        <v/>
      </c>
      <c r="Y21" s="94">
        <f t="shared" si="8"/>
        <v>0</v>
      </c>
      <c r="Z21" s="141" t="b">
        <f t="shared" si="9"/>
        <v>0</v>
      </c>
      <c r="AA21" s="141" t="b">
        <f t="shared" si="10"/>
        <v>0</v>
      </c>
      <c r="AB21" s="141" t="b">
        <f t="shared" si="11"/>
        <v>0</v>
      </c>
      <c r="AC21" s="141" t="b">
        <f t="shared" si="12"/>
        <v>0</v>
      </c>
      <c r="AD21" s="141" t="b">
        <f t="shared" si="13"/>
        <v>0</v>
      </c>
      <c r="AE21" s="141" t="b">
        <f t="shared" si="25"/>
        <v>0</v>
      </c>
      <c r="AF21" s="141" t="b">
        <f t="shared" si="14"/>
        <v>0</v>
      </c>
      <c r="AG21" s="141" t="b">
        <f t="shared" si="15"/>
        <v>0</v>
      </c>
      <c r="AH21" s="141" t="b">
        <f t="shared" si="16"/>
        <v>0</v>
      </c>
      <c r="AI21" s="141" t="b">
        <f t="shared" si="17"/>
        <v>0</v>
      </c>
      <c r="AJ21" s="146" t="str">
        <f t="shared" si="18"/>
        <v/>
      </c>
      <c r="AK21" s="143" t="str">
        <f t="shared" si="26"/>
        <v/>
      </c>
      <c r="AL21" s="216" t="str">
        <f t="shared" si="27"/>
        <v/>
      </c>
      <c r="AM21" s="144" t="str">
        <f t="shared" si="28"/>
        <v/>
      </c>
      <c r="AN21" s="145">
        <f t="shared" si="29"/>
        <v>0</v>
      </c>
      <c r="AO21" s="135" t="str">
        <f t="shared" si="19"/>
        <v/>
      </c>
      <c r="AP21" s="136" t="str">
        <f t="shared" si="20"/>
        <v/>
      </c>
      <c r="AQ21" s="126"/>
      <c r="AR21" s="144" t="str">
        <f t="shared" si="30"/>
        <v/>
      </c>
      <c r="AS21" s="219" t="str">
        <f t="shared" si="31"/>
        <v/>
      </c>
      <c r="AT21" s="219" t="str">
        <f t="shared" si="32"/>
        <v/>
      </c>
      <c r="AU21" s="219" t="str">
        <f t="shared" si="33"/>
        <v/>
      </c>
      <c r="AV21" s="218"/>
      <c r="AW21" s="219"/>
      <c r="AX21" s="219"/>
      <c r="AY21" s="218"/>
      <c r="AZ21" s="59" t="str">
        <f t="shared" si="34"/>
        <v/>
      </c>
      <c r="BA21" s="60">
        <f t="shared" si="21"/>
        <v>0</v>
      </c>
    </row>
    <row r="22" spans="1:53" ht="15" customHeight="1" x14ac:dyDescent="0.25">
      <c r="A22">
        <v>5</v>
      </c>
      <c r="B22" s="221" t="s">
        <v>216</v>
      </c>
      <c r="C22" s="174"/>
      <c r="D22" s="174"/>
      <c r="E22" s="126"/>
      <c r="F22" s="126"/>
      <c r="G22" s="140"/>
      <c r="H22" s="179"/>
      <c r="I22" s="178"/>
      <c r="J22" s="178"/>
      <c r="K22" s="147"/>
      <c r="L22" s="178"/>
      <c r="M22" s="177"/>
      <c r="N22" s="287">
        <f t="shared" si="22"/>
        <v>0</v>
      </c>
      <c r="O22" s="288" t="str">
        <f t="shared" si="23"/>
        <v/>
      </c>
      <c r="P22" s="288" t="str">
        <f t="shared" si="0"/>
        <v/>
      </c>
      <c r="Q22" s="288" t="str">
        <f t="shared" si="1"/>
        <v/>
      </c>
      <c r="R22" s="288">
        <f t="shared" si="24"/>
        <v>0</v>
      </c>
      <c r="S22" s="94" t="str">
        <f t="shared" si="2"/>
        <v/>
      </c>
      <c r="T22" s="94" t="str">
        <f t="shared" si="3"/>
        <v/>
      </c>
      <c r="U22" s="94" t="str">
        <f t="shared" si="4"/>
        <v/>
      </c>
      <c r="V22" s="94" t="str">
        <f t="shared" si="5"/>
        <v/>
      </c>
      <c r="W22" s="94" t="str">
        <f t="shared" si="6"/>
        <v/>
      </c>
      <c r="X22" s="94" t="str">
        <f t="shared" si="7"/>
        <v/>
      </c>
      <c r="Y22" s="94">
        <f t="shared" si="8"/>
        <v>0</v>
      </c>
      <c r="Z22" s="141" t="b">
        <f t="shared" si="9"/>
        <v>0</v>
      </c>
      <c r="AA22" s="141" t="b">
        <f t="shared" si="10"/>
        <v>0</v>
      </c>
      <c r="AB22" s="141" t="b">
        <f t="shared" si="11"/>
        <v>0</v>
      </c>
      <c r="AC22" s="141" t="b">
        <f t="shared" si="12"/>
        <v>0</v>
      </c>
      <c r="AD22" s="141" t="b">
        <f t="shared" si="13"/>
        <v>0</v>
      </c>
      <c r="AE22" s="141" t="b">
        <f t="shared" si="25"/>
        <v>0</v>
      </c>
      <c r="AF22" s="141" t="b">
        <f t="shared" si="14"/>
        <v>0</v>
      </c>
      <c r="AG22" s="141" t="b">
        <f t="shared" si="15"/>
        <v>0</v>
      </c>
      <c r="AH22" s="141" t="b">
        <f t="shared" si="16"/>
        <v>0</v>
      </c>
      <c r="AI22" s="141" t="b">
        <f t="shared" si="17"/>
        <v>0</v>
      </c>
      <c r="AJ22" s="146" t="str">
        <f t="shared" si="18"/>
        <v/>
      </c>
      <c r="AK22" s="143" t="str">
        <f t="shared" si="26"/>
        <v/>
      </c>
      <c r="AL22" s="216" t="str">
        <f t="shared" si="27"/>
        <v/>
      </c>
      <c r="AM22" s="144" t="str">
        <f t="shared" si="28"/>
        <v/>
      </c>
      <c r="AN22" s="145">
        <f t="shared" si="29"/>
        <v>0</v>
      </c>
      <c r="AO22" s="135" t="str">
        <f t="shared" si="19"/>
        <v/>
      </c>
      <c r="AP22" s="136" t="str">
        <f t="shared" si="20"/>
        <v/>
      </c>
      <c r="AQ22" s="126"/>
      <c r="AR22" s="144" t="str">
        <f t="shared" si="30"/>
        <v/>
      </c>
      <c r="AS22" s="219" t="str">
        <f t="shared" si="31"/>
        <v/>
      </c>
      <c r="AT22" s="219" t="str">
        <f t="shared" si="32"/>
        <v/>
      </c>
      <c r="AU22" s="219" t="str">
        <f t="shared" si="33"/>
        <v/>
      </c>
      <c r="AV22" s="218"/>
      <c r="AW22" s="219"/>
      <c r="AX22" s="219"/>
      <c r="AY22" s="218"/>
      <c r="AZ22" s="59" t="str">
        <f t="shared" si="34"/>
        <v/>
      </c>
      <c r="BA22" s="60">
        <f t="shared" si="21"/>
        <v>0</v>
      </c>
    </row>
    <row r="23" spans="1:53" ht="15" customHeight="1" x14ac:dyDescent="0.25">
      <c r="A23">
        <v>6</v>
      </c>
      <c r="B23" s="221" t="s">
        <v>217</v>
      </c>
      <c r="C23" s="174"/>
      <c r="D23" s="174"/>
      <c r="E23" s="126"/>
      <c r="F23" s="126"/>
      <c r="G23" s="140"/>
      <c r="H23" s="179"/>
      <c r="I23" s="178"/>
      <c r="J23" s="178"/>
      <c r="K23" s="147"/>
      <c r="L23" s="178"/>
      <c r="M23" s="177"/>
      <c r="N23" s="287">
        <f t="shared" si="22"/>
        <v>0</v>
      </c>
      <c r="O23" s="288" t="str">
        <f t="shared" si="23"/>
        <v/>
      </c>
      <c r="P23" s="288" t="str">
        <f t="shared" si="0"/>
        <v/>
      </c>
      <c r="Q23" s="288" t="str">
        <f t="shared" si="1"/>
        <v/>
      </c>
      <c r="R23" s="288">
        <f t="shared" si="24"/>
        <v>0</v>
      </c>
      <c r="S23" s="94" t="str">
        <f t="shared" si="2"/>
        <v/>
      </c>
      <c r="T23" s="94" t="str">
        <f t="shared" si="3"/>
        <v/>
      </c>
      <c r="U23" s="94" t="str">
        <f t="shared" si="4"/>
        <v/>
      </c>
      <c r="V23" s="94" t="str">
        <f t="shared" si="5"/>
        <v/>
      </c>
      <c r="W23" s="94" t="str">
        <f t="shared" si="6"/>
        <v/>
      </c>
      <c r="X23" s="94" t="str">
        <f t="shared" si="7"/>
        <v/>
      </c>
      <c r="Y23" s="94">
        <f t="shared" si="8"/>
        <v>0</v>
      </c>
      <c r="Z23" s="141" t="b">
        <f t="shared" si="9"/>
        <v>0</v>
      </c>
      <c r="AA23" s="141" t="b">
        <f t="shared" si="10"/>
        <v>0</v>
      </c>
      <c r="AB23" s="141" t="b">
        <f t="shared" si="11"/>
        <v>0</v>
      </c>
      <c r="AC23" s="141" t="b">
        <f t="shared" si="12"/>
        <v>0</v>
      </c>
      <c r="AD23" s="141" t="b">
        <f t="shared" si="13"/>
        <v>0</v>
      </c>
      <c r="AE23" s="141" t="b">
        <f t="shared" si="25"/>
        <v>0</v>
      </c>
      <c r="AF23" s="141" t="b">
        <f t="shared" si="14"/>
        <v>0</v>
      </c>
      <c r="AG23" s="141" t="b">
        <f t="shared" si="15"/>
        <v>0</v>
      </c>
      <c r="AH23" s="141" t="b">
        <f t="shared" si="16"/>
        <v>0</v>
      </c>
      <c r="AI23" s="141" t="b">
        <f t="shared" si="17"/>
        <v>0</v>
      </c>
      <c r="AJ23" s="146" t="str">
        <f t="shared" si="18"/>
        <v/>
      </c>
      <c r="AK23" s="143" t="str">
        <f t="shared" si="26"/>
        <v/>
      </c>
      <c r="AL23" s="216" t="str">
        <f t="shared" si="27"/>
        <v/>
      </c>
      <c r="AM23" s="144" t="str">
        <f t="shared" si="28"/>
        <v/>
      </c>
      <c r="AN23" s="145">
        <f t="shared" si="29"/>
        <v>0</v>
      </c>
      <c r="AO23" s="135" t="str">
        <f t="shared" si="19"/>
        <v/>
      </c>
      <c r="AP23" s="136" t="str">
        <f t="shared" si="20"/>
        <v/>
      </c>
      <c r="AQ23" s="126"/>
      <c r="AR23" s="144" t="str">
        <f t="shared" si="30"/>
        <v/>
      </c>
      <c r="AS23" s="219" t="str">
        <f t="shared" si="31"/>
        <v/>
      </c>
      <c r="AT23" s="219" t="str">
        <f t="shared" si="32"/>
        <v/>
      </c>
      <c r="AU23" s="219" t="str">
        <f t="shared" si="33"/>
        <v/>
      </c>
      <c r="AV23" s="218"/>
      <c r="AW23" s="219"/>
      <c r="AX23" s="219"/>
      <c r="AY23" s="218"/>
      <c r="AZ23" s="59" t="str">
        <f t="shared" si="34"/>
        <v/>
      </c>
      <c r="BA23" s="60">
        <f t="shared" si="21"/>
        <v>0</v>
      </c>
    </row>
    <row r="24" spans="1:53" ht="15" customHeight="1" x14ac:dyDescent="0.25">
      <c r="A24">
        <v>7</v>
      </c>
      <c r="B24" s="221" t="s">
        <v>218</v>
      </c>
      <c r="C24" s="174"/>
      <c r="D24" s="174"/>
      <c r="E24" s="150"/>
      <c r="F24" s="150"/>
      <c r="G24" s="140"/>
      <c r="H24" s="179"/>
      <c r="I24" s="178"/>
      <c r="J24" s="178"/>
      <c r="K24" s="147"/>
      <c r="L24" s="178"/>
      <c r="M24" s="177"/>
      <c r="N24" s="287">
        <f t="shared" si="22"/>
        <v>0</v>
      </c>
      <c r="O24" s="288" t="str">
        <f t="shared" si="23"/>
        <v/>
      </c>
      <c r="P24" s="288" t="str">
        <f t="shared" si="0"/>
        <v/>
      </c>
      <c r="Q24" s="288" t="str">
        <f t="shared" si="1"/>
        <v/>
      </c>
      <c r="R24" s="288">
        <f t="shared" si="24"/>
        <v>0</v>
      </c>
      <c r="S24" s="94" t="str">
        <f t="shared" si="2"/>
        <v/>
      </c>
      <c r="T24" s="94" t="str">
        <f t="shared" si="3"/>
        <v/>
      </c>
      <c r="U24" s="94" t="str">
        <f t="shared" si="4"/>
        <v/>
      </c>
      <c r="V24" s="94" t="str">
        <f t="shared" si="5"/>
        <v/>
      </c>
      <c r="W24" s="94" t="str">
        <f t="shared" si="6"/>
        <v/>
      </c>
      <c r="X24" s="94" t="str">
        <f t="shared" si="7"/>
        <v/>
      </c>
      <c r="Y24" s="94">
        <f t="shared" si="8"/>
        <v>0</v>
      </c>
      <c r="Z24" s="141" t="b">
        <f t="shared" si="9"/>
        <v>0</v>
      </c>
      <c r="AA24" s="141" t="b">
        <f t="shared" si="10"/>
        <v>0</v>
      </c>
      <c r="AB24" s="141" t="b">
        <f t="shared" si="11"/>
        <v>0</v>
      </c>
      <c r="AC24" s="141" t="b">
        <f t="shared" si="12"/>
        <v>0</v>
      </c>
      <c r="AD24" s="141" t="b">
        <f t="shared" si="13"/>
        <v>0</v>
      </c>
      <c r="AE24" s="141" t="b">
        <f t="shared" si="25"/>
        <v>0</v>
      </c>
      <c r="AF24" s="141" t="b">
        <f t="shared" si="14"/>
        <v>0</v>
      </c>
      <c r="AG24" s="141" t="b">
        <f t="shared" si="15"/>
        <v>0</v>
      </c>
      <c r="AH24" s="141" t="b">
        <f t="shared" si="16"/>
        <v>0</v>
      </c>
      <c r="AI24" s="141" t="b">
        <f t="shared" si="17"/>
        <v>0</v>
      </c>
      <c r="AJ24" s="146" t="str">
        <f t="shared" si="18"/>
        <v/>
      </c>
      <c r="AK24" s="143" t="str">
        <f t="shared" si="26"/>
        <v/>
      </c>
      <c r="AL24" s="216" t="str">
        <f t="shared" si="27"/>
        <v/>
      </c>
      <c r="AM24" s="144" t="str">
        <f t="shared" si="28"/>
        <v/>
      </c>
      <c r="AN24" s="145">
        <f t="shared" si="29"/>
        <v>0</v>
      </c>
      <c r="AO24" s="135" t="str">
        <f t="shared" si="19"/>
        <v/>
      </c>
      <c r="AP24" s="136" t="str">
        <f t="shared" si="20"/>
        <v/>
      </c>
      <c r="AQ24" s="126"/>
      <c r="AR24" s="144" t="str">
        <f t="shared" si="30"/>
        <v/>
      </c>
      <c r="AS24" s="219" t="str">
        <f t="shared" si="31"/>
        <v/>
      </c>
      <c r="AT24" s="219" t="str">
        <f t="shared" si="32"/>
        <v/>
      </c>
      <c r="AU24" s="219" t="str">
        <f t="shared" si="33"/>
        <v/>
      </c>
      <c r="AV24" s="218"/>
      <c r="AW24" s="219"/>
      <c r="AX24" s="219"/>
      <c r="AY24" s="218"/>
      <c r="AZ24" s="59" t="str">
        <f t="shared" si="34"/>
        <v/>
      </c>
      <c r="BA24" s="60">
        <f t="shared" si="21"/>
        <v>0</v>
      </c>
    </row>
    <row r="25" spans="1:53" ht="15" customHeight="1" x14ac:dyDescent="0.25">
      <c r="A25">
        <v>8</v>
      </c>
      <c r="B25" s="221" t="s">
        <v>219</v>
      </c>
      <c r="C25" s="174"/>
      <c r="D25" s="174"/>
      <c r="E25" s="126"/>
      <c r="F25" s="126"/>
      <c r="G25" s="140"/>
      <c r="H25" s="179"/>
      <c r="I25" s="178"/>
      <c r="J25" s="178"/>
      <c r="K25" s="147"/>
      <c r="L25" s="178"/>
      <c r="M25" s="177"/>
      <c r="N25" s="287">
        <f t="shared" si="22"/>
        <v>0</v>
      </c>
      <c r="O25" s="288" t="str">
        <f t="shared" si="23"/>
        <v/>
      </c>
      <c r="P25" s="288" t="str">
        <f t="shared" si="0"/>
        <v/>
      </c>
      <c r="Q25" s="288" t="str">
        <f t="shared" si="1"/>
        <v/>
      </c>
      <c r="R25" s="288">
        <f t="shared" si="24"/>
        <v>0</v>
      </c>
      <c r="S25" s="94" t="str">
        <f t="shared" si="2"/>
        <v/>
      </c>
      <c r="T25" s="94" t="str">
        <f t="shared" si="3"/>
        <v/>
      </c>
      <c r="U25" s="94" t="str">
        <f t="shared" si="4"/>
        <v/>
      </c>
      <c r="V25" s="94" t="str">
        <f t="shared" si="5"/>
        <v/>
      </c>
      <c r="W25" s="94" t="str">
        <f t="shared" si="6"/>
        <v/>
      </c>
      <c r="X25" s="94" t="str">
        <f t="shared" si="7"/>
        <v/>
      </c>
      <c r="Y25" s="94">
        <f t="shared" si="8"/>
        <v>0</v>
      </c>
      <c r="Z25" s="141" t="b">
        <f t="shared" si="9"/>
        <v>0</v>
      </c>
      <c r="AA25" s="141" t="b">
        <f t="shared" si="10"/>
        <v>0</v>
      </c>
      <c r="AB25" s="141" t="b">
        <f t="shared" si="11"/>
        <v>0</v>
      </c>
      <c r="AC25" s="141" t="b">
        <f t="shared" si="12"/>
        <v>0</v>
      </c>
      <c r="AD25" s="141" t="b">
        <f t="shared" si="13"/>
        <v>0</v>
      </c>
      <c r="AE25" s="141" t="b">
        <f t="shared" si="25"/>
        <v>0</v>
      </c>
      <c r="AF25" s="141" t="b">
        <f t="shared" si="14"/>
        <v>0</v>
      </c>
      <c r="AG25" s="141" t="b">
        <f t="shared" si="15"/>
        <v>0</v>
      </c>
      <c r="AH25" s="141" t="b">
        <f t="shared" si="16"/>
        <v>0</v>
      </c>
      <c r="AI25" s="141" t="b">
        <f t="shared" si="17"/>
        <v>0</v>
      </c>
      <c r="AJ25" s="146" t="str">
        <f t="shared" si="18"/>
        <v/>
      </c>
      <c r="AK25" s="143" t="str">
        <f t="shared" si="26"/>
        <v/>
      </c>
      <c r="AL25" s="216" t="str">
        <f t="shared" si="27"/>
        <v/>
      </c>
      <c r="AM25" s="144" t="str">
        <f t="shared" si="28"/>
        <v/>
      </c>
      <c r="AN25" s="145">
        <f t="shared" si="29"/>
        <v>0</v>
      </c>
      <c r="AO25" s="135" t="str">
        <f t="shared" si="19"/>
        <v/>
      </c>
      <c r="AP25" s="136" t="str">
        <f t="shared" si="20"/>
        <v/>
      </c>
      <c r="AQ25" s="126"/>
      <c r="AR25" s="144" t="str">
        <f t="shared" si="30"/>
        <v/>
      </c>
      <c r="AS25" s="219" t="str">
        <f t="shared" si="31"/>
        <v/>
      </c>
      <c r="AT25" s="219" t="str">
        <f t="shared" si="32"/>
        <v/>
      </c>
      <c r="AU25" s="219" t="str">
        <f t="shared" si="33"/>
        <v/>
      </c>
      <c r="AV25" s="218"/>
      <c r="AW25" s="219" t="str">
        <f t="shared" ref="AW25:AW53" si="35">IF(AV25="","",IF(AV25="PRO",1,IF(AV25="LWOO",2,IF(AV25="BBL",3,IF(AV25="BBL/Kader",4,IF(AV25="Kader",5,IF(AV25="Kader/TL",6,IF(AV25="TL",7,IF(AV25="TL/Havo",8,IF(AV25="Havo",9,IF(AV25="Havo/VWO",10,IF(AV25="VWO",11))))))))))))</f>
        <v/>
      </c>
      <c r="AX25" s="219">
        <f t="shared" ref="AX25:AX53" si="36">IF(AW25="",0,IF(AW25&lt;AR25,0,IF(AW25&gt;=AR25,1)))</f>
        <v>0</v>
      </c>
      <c r="AY25" s="218"/>
      <c r="AZ25" s="59" t="str">
        <f t="shared" si="34"/>
        <v/>
      </c>
      <c r="BA25" s="60">
        <f t="shared" si="21"/>
        <v>0</v>
      </c>
    </row>
    <row r="26" spans="1:53" ht="15" customHeight="1" x14ac:dyDescent="0.25">
      <c r="A26">
        <v>9</v>
      </c>
      <c r="B26" s="221" t="s">
        <v>220</v>
      </c>
      <c r="C26" s="174"/>
      <c r="D26" s="174"/>
      <c r="E26" s="126"/>
      <c r="F26" s="126"/>
      <c r="G26" s="140"/>
      <c r="H26" s="179"/>
      <c r="I26" s="178"/>
      <c r="J26" s="178"/>
      <c r="K26" s="147"/>
      <c r="L26" s="147"/>
      <c r="M26" s="177"/>
      <c r="N26" s="287">
        <f t="shared" si="22"/>
        <v>0</v>
      </c>
      <c r="O26" s="288" t="str">
        <f t="shared" si="23"/>
        <v/>
      </c>
      <c r="P26" s="288" t="str">
        <f t="shared" si="0"/>
        <v/>
      </c>
      <c r="Q26" s="288" t="str">
        <f t="shared" si="1"/>
        <v/>
      </c>
      <c r="R26" s="288">
        <f t="shared" si="24"/>
        <v>0</v>
      </c>
      <c r="S26" s="94" t="str">
        <f t="shared" si="2"/>
        <v/>
      </c>
      <c r="T26" s="94" t="str">
        <f t="shared" si="3"/>
        <v/>
      </c>
      <c r="U26" s="94" t="str">
        <f t="shared" si="4"/>
        <v/>
      </c>
      <c r="V26" s="94" t="str">
        <f t="shared" si="5"/>
        <v/>
      </c>
      <c r="W26" s="94" t="str">
        <f t="shared" si="6"/>
        <v/>
      </c>
      <c r="X26" s="94" t="str">
        <f t="shared" si="7"/>
        <v/>
      </c>
      <c r="Y26" s="94">
        <f t="shared" si="8"/>
        <v>0</v>
      </c>
      <c r="Z26" s="141" t="b">
        <f t="shared" si="9"/>
        <v>0</v>
      </c>
      <c r="AA26" s="141" t="b">
        <f t="shared" si="10"/>
        <v>0</v>
      </c>
      <c r="AB26" s="141" t="b">
        <f t="shared" si="11"/>
        <v>0</v>
      </c>
      <c r="AC26" s="141" t="b">
        <f t="shared" si="12"/>
        <v>0</v>
      </c>
      <c r="AD26" s="141" t="b">
        <f t="shared" si="13"/>
        <v>0</v>
      </c>
      <c r="AE26" s="141" t="b">
        <f t="shared" si="25"/>
        <v>0</v>
      </c>
      <c r="AF26" s="141" t="b">
        <f t="shared" si="14"/>
        <v>0</v>
      </c>
      <c r="AG26" s="141" t="b">
        <f t="shared" si="15"/>
        <v>0</v>
      </c>
      <c r="AH26" s="141" t="b">
        <f t="shared" si="16"/>
        <v>0</v>
      </c>
      <c r="AI26" s="141" t="b">
        <f t="shared" si="17"/>
        <v>0</v>
      </c>
      <c r="AJ26" s="146" t="str">
        <f t="shared" si="18"/>
        <v/>
      </c>
      <c r="AK26" s="143" t="str">
        <f t="shared" si="26"/>
        <v/>
      </c>
      <c r="AL26" s="216" t="str">
        <f t="shared" si="27"/>
        <v/>
      </c>
      <c r="AM26" s="144" t="str">
        <f t="shared" si="28"/>
        <v/>
      </c>
      <c r="AN26" s="145">
        <f t="shared" si="29"/>
        <v>0</v>
      </c>
      <c r="AO26" s="135" t="str">
        <f t="shared" si="19"/>
        <v/>
      </c>
      <c r="AP26" s="136" t="str">
        <f t="shared" si="20"/>
        <v/>
      </c>
      <c r="AQ26" s="126"/>
      <c r="AR26" s="144" t="str">
        <f t="shared" si="30"/>
        <v/>
      </c>
      <c r="AS26" s="219" t="str">
        <f t="shared" si="31"/>
        <v/>
      </c>
      <c r="AT26" s="219" t="str">
        <f t="shared" si="32"/>
        <v/>
      </c>
      <c r="AU26" s="219" t="str">
        <f t="shared" si="33"/>
        <v/>
      </c>
      <c r="AV26" s="218"/>
      <c r="AW26" s="219" t="str">
        <f t="shared" si="35"/>
        <v/>
      </c>
      <c r="AX26" s="219">
        <f t="shared" si="36"/>
        <v>0</v>
      </c>
      <c r="AY26" s="218"/>
      <c r="AZ26" s="59" t="str">
        <f t="shared" si="34"/>
        <v/>
      </c>
      <c r="BA26" s="60">
        <f t="shared" si="21"/>
        <v>0</v>
      </c>
    </row>
    <row r="27" spans="1:53" ht="15" customHeight="1" x14ac:dyDescent="0.25">
      <c r="A27">
        <v>10</v>
      </c>
      <c r="B27" s="221"/>
      <c r="C27" s="174"/>
      <c r="D27" s="174"/>
      <c r="E27" s="126"/>
      <c r="F27" s="126"/>
      <c r="G27" s="140"/>
      <c r="H27" s="179"/>
      <c r="I27" s="178"/>
      <c r="J27" s="178"/>
      <c r="K27" s="147"/>
      <c r="L27" s="178"/>
      <c r="M27" s="177"/>
      <c r="N27" s="287">
        <f t="shared" si="22"/>
        <v>0</v>
      </c>
      <c r="O27" s="288" t="str">
        <f t="shared" si="23"/>
        <v/>
      </c>
      <c r="P27" s="288" t="str">
        <f t="shared" si="0"/>
        <v/>
      </c>
      <c r="Q27" s="288" t="str">
        <f t="shared" si="1"/>
        <v/>
      </c>
      <c r="R27" s="288">
        <f t="shared" si="24"/>
        <v>0</v>
      </c>
      <c r="S27" s="94" t="str">
        <f t="shared" si="2"/>
        <v/>
      </c>
      <c r="T27" s="94" t="str">
        <f t="shared" si="3"/>
        <v/>
      </c>
      <c r="U27" s="94" t="str">
        <f t="shared" si="4"/>
        <v/>
      </c>
      <c r="V27" s="94" t="str">
        <f t="shared" si="5"/>
        <v/>
      </c>
      <c r="W27" s="94" t="str">
        <f t="shared" si="6"/>
        <v/>
      </c>
      <c r="X27" s="94" t="str">
        <f t="shared" si="7"/>
        <v/>
      </c>
      <c r="Y27" s="94">
        <f t="shared" si="8"/>
        <v>0</v>
      </c>
      <c r="Z27" s="141" t="b">
        <f t="shared" si="9"/>
        <v>0</v>
      </c>
      <c r="AA27" s="141" t="b">
        <f t="shared" si="10"/>
        <v>0</v>
      </c>
      <c r="AB27" s="141" t="b">
        <f t="shared" si="11"/>
        <v>0</v>
      </c>
      <c r="AC27" s="141" t="b">
        <f t="shared" si="12"/>
        <v>0</v>
      </c>
      <c r="AD27" s="141" t="b">
        <f t="shared" si="13"/>
        <v>0</v>
      </c>
      <c r="AE27" s="141" t="b">
        <f t="shared" si="25"/>
        <v>0</v>
      </c>
      <c r="AF27" s="141" t="b">
        <f t="shared" si="14"/>
        <v>0</v>
      </c>
      <c r="AG27" s="141" t="b">
        <f t="shared" si="15"/>
        <v>0</v>
      </c>
      <c r="AH27" s="141" t="b">
        <f t="shared" si="16"/>
        <v>0</v>
      </c>
      <c r="AI27" s="141" t="b">
        <f t="shared" si="17"/>
        <v>0</v>
      </c>
      <c r="AJ27" s="146" t="str">
        <f t="shared" si="18"/>
        <v/>
      </c>
      <c r="AK27" s="143" t="str">
        <f t="shared" si="26"/>
        <v/>
      </c>
      <c r="AL27" s="216" t="str">
        <f t="shared" si="27"/>
        <v/>
      </c>
      <c r="AM27" s="144" t="str">
        <f t="shared" si="28"/>
        <v/>
      </c>
      <c r="AN27" s="145">
        <f t="shared" si="29"/>
        <v>0</v>
      </c>
      <c r="AO27" s="135" t="str">
        <f t="shared" si="19"/>
        <v/>
      </c>
      <c r="AP27" s="136" t="str">
        <f t="shared" si="20"/>
        <v/>
      </c>
      <c r="AQ27" s="126"/>
      <c r="AR27" s="144" t="str">
        <f t="shared" si="30"/>
        <v/>
      </c>
      <c r="AS27" s="219" t="str">
        <f t="shared" si="31"/>
        <v/>
      </c>
      <c r="AT27" s="219" t="str">
        <f t="shared" si="32"/>
        <v/>
      </c>
      <c r="AU27" s="219" t="str">
        <f t="shared" si="33"/>
        <v/>
      </c>
      <c r="AV27" s="218"/>
      <c r="AW27" s="219" t="str">
        <f t="shared" si="35"/>
        <v/>
      </c>
      <c r="AX27" s="219">
        <f t="shared" si="36"/>
        <v>0</v>
      </c>
      <c r="AY27" s="218"/>
      <c r="AZ27" s="59" t="str">
        <f t="shared" si="34"/>
        <v/>
      </c>
      <c r="BA27" s="60">
        <f t="shared" si="21"/>
        <v>0</v>
      </c>
    </row>
    <row r="28" spans="1:53" ht="15" customHeight="1" x14ac:dyDescent="0.25">
      <c r="A28">
        <v>11</v>
      </c>
      <c r="B28" s="221"/>
      <c r="C28" s="174"/>
      <c r="D28" s="174"/>
      <c r="E28" s="126"/>
      <c r="F28" s="126"/>
      <c r="G28" s="140"/>
      <c r="H28" s="179"/>
      <c r="I28" s="178"/>
      <c r="J28" s="178"/>
      <c r="K28" s="147"/>
      <c r="L28" s="147"/>
      <c r="M28" s="177"/>
      <c r="N28" s="287">
        <f t="shared" si="22"/>
        <v>0</v>
      </c>
      <c r="O28" s="288" t="str">
        <f t="shared" si="23"/>
        <v/>
      </c>
      <c r="P28" s="288" t="str">
        <f t="shared" si="0"/>
        <v/>
      </c>
      <c r="Q28" s="288" t="str">
        <f t="shared" si="1"/>
        <v/>
      </c>
      <c r="R28" s="288">
        <f t="shared" si="24"/>
        <v>0</v>
      </c>
      <c r="S28" s="94" t="str">
        <f t="shared" si="2"/>
        <v/>
      </c>
      <c r="T28" s="94" t="str">
        <f t="shared" si="3"/>
        <v/>
      </c>
      <c r="U28" s="94" t="str">
        <f t="shared" si="4"/>
        <v/>
      </c>
      <c r="V28" s="94" t="str">
        <f t="shared" si="5"/>
        <v/>
      </c>
      <c r="W28" s="94" t="str">
        <f t="shared" si="6"/>
        <v/>
      </c>
      <c r="X28" s="94" t="str">
        <f t="shared" si="7"/>
        <v/>
      </c>
      <c r="Y28" s="94">
        <f t="shared" si="8"/>
        <v>0</v>
      </c>
      <c r="Z28" s="141" t="b">
        <f t="shared" si="9"/>
        <v>0</v>
      </c>
      <c r="AA28" s="141" t="b">
        <f t="shared" si="10"/>
        <v>0</v>
      </c>
      <c r="AB28" s="141" t="b">
        <f t="shared" si="11"/>
        <v>0</v>
      </c>
      <c r="AC28" s="141" t="b">
        <f t="shared" si="12"/>
        <v>0</v>
      </c>
      <c r="AD28" s="141" t="b">
        <f t="shared" si="13"/>
        <v>0</v>
      </c>
      <c r="AE28" s="141" t="b">
        <f t="shared" si="25"/>
        <v>0</v>
      </c>
      <c r="AF28" s="141" t="b">
        <f t="shared" si="14"/>
        <v>0</v>
      </c>
      <c r="AG28" s="141" t="b">
        <f t="shared" si="15"/>
        <v>0</v>
      </c>
      <c r="AH28" s="141" t="b">
        <f t="shared" si="16"/>
        <v>0</v>
      </c>
      <c r="AI28" s="141" t="b">
        <f t="shared" si="17"/>
        <v>0</v>
      </c>
      <c r="AJ28" s="146" t="str">
        <f t="shared" si="18"/>
        <v/>
      </c>
      <c r="AK28" s="143" t="str">
        <f t="shared" si="26"/>
        <v/>
      </c>
      <c r="AL28" s="216" t="str">
        <f t="shared" si="27"/>
        <v/>
      </c>
      <c r="AM28" s="144" t="str">
        <f t="shared" si="28"/>
        <v/>
      </c>
      <c r="AN28" s="145">
        <f t="shared" si="29"/>
        <v>0</v>
      </c>
      <c r="AO28" s="135" t="str">
        <f t="shared" si="19"/>
        <v/>
      </c>
      <c r="AP28" s="136" t="str">
        <f t="shared" si="20"/>
        <v/>
      </c>
      <c r="AQ28" s="126"/>
      <c r="AR28" s="144" t="str">
        <f t="shared" si="30"/>
        <v/>
      </c>
      <c r="AS28" s="219" t="str">
        <f t="shared" si="31"/>
        <v/>
      </c>
      <c r="AT28" s="219" t="str">
        <f t="shared" si="32"/>
        <v/>
      </c>
      <c r="AU28" s="219" t="str">
        <f t="shared" si="33"/>
        <v/>
      </c>
      <c r="AV28" s="218"/>
      <c r="AW28" s="219" t="str">
        <f t="shared" si="35"/>
        <v/>
      </c>
      <c r="AX28" s="219">
        <f t="shared" si="36"/>
        <v>0</v>
      </c>
      <c r="AY28" s="218"/>
      <c r="AZ28" s="59" t="str">
        <f t="shared" si="34"/>
        <v/>
      </c>
      <c r="BA28" s="60">
        <f t="shared" si="21"/>
        <v>0</v>
      </c>
    </row>
    <row r="29" spans="1:53" ht="15" customHeight="1" x14ac:dyDescent="0.25">
      <c r="A29">
        <v>12</v>
      </c>
      <c r="B29" s="221"/>
      <c r="C29" s="174"/>
      <c r="D29" s="174"/>
      <c r="E29" s="126"/>
      <c r="F29" s="126"/>
      <c r="G29" s="140"/>
      <c r="H29" s="179"/>
      <c r="I29" s="178"/>
      <c r="J29" s="178"/>
      <c r="K29" s="147"/>
      <c r="L29" s="147"/>
      <c r="M29" s="177"/>
      <c r="N29" s="287">
        <f t="shared" si="22"/>
        <v>0</v>
      </c>
      <c r="O29" s="288" t="str">
        <f t="shared" si="23"/>
        <v/>
      </c>
      <c r="P29" s="288" t="str">
        <f t="shared" si="0"/>
        <v/>
      </c>
      <c r="Q29" s="288" t="str">
        <f t="shared" si="1"/>
        <v/>
      </c>
      <c r="R29" s="288">
        <f t="shared" si="24"/>
        <v>0</v>
      </c>
      <c r="S29" s="94" t="str">
        <f t="shared" si="2"/>
        <v/>
      </c>
      <c r="T29" s="94" t="str">
        <f t="shared" si="3"/>
        <v/>
      </c>
      <c r="U29" s="94" t="str">
        <f t="shared" si="4"/>
        <v/>
      </c>
      <c r="V29" s="94" t="str">
        <f t="shared" si="5"/>
        <v/>
      </c>
      <c r="W29" s="94" t="str">
        <f t="shared" si="6"/>
        <v/>
      </c>
      <c r="X29" s="94" t="str">
        <f t="shared" si="7"/>
        <v/>
      </c>
      <c r="Y29" s="94">
        <f t="shared" si="8"/>
        <v>0</v>
      </c>
      <c r="Z29" s="141" t="b">
        <f t="shared" si="9"/>
        <v>0</v>
      </c>
      <c r="AA29" s="141" t="b">
        <f t="shared" si="10"/>
        <v>0</v>
      </c>
      <c r="AB29" s="141" t="b">
        <f t="shared" si="11"/>
        <v>0</v>
      </c>
      <c r="AC29" s="141" t="b">
        <f t="shared" si="12"/>
        <v>0</v>
      </c>
      <c r="AD29" s="141" t="b">
        <f t="shared" si="13"/>
        <v>0</v>
      </c>
      <c r="AE29" s="141" t="b">
        <f t="shared" si="25"/>
        <v>0</v>
      </c>
      <c r="AF29" s="141" t="b">
        <f t="shared" si="14"/>
        <v>0</v>
      </c>
      <c r="AG29" s="141" t="b">
        <f t="shared" si="15"/>
        <v>0</v>
      </c>
      <c r="AH29" s="141" t="b">
        <f t="shared" si="16"/>
        <v>0</v>
      </c>
      <c r="AI29" s="141" t="b">
        <f t="shared" si="17"/>
        <v>0</v>
      </c>
      <c r="AJ29" s="146" t="str">
        <f t="shared" si="18"/>
        <v/>
      </c>
      <c r="AK29" s="143" t="str">
        <f t="shared" si="26"/>
        <v/>
      </c>
      <c r="AL29" s="216" t="str">
        <f t="shared" si="27"/>
        <v/>
      </c>
      <c r="AM29" s="144" t="str">
        <f t="shared" si="28"/>
        <v/>
      </c>
      <c r="AN29" s="145">
        <f t="shared" si="29"/>
        <v>0</v>
      </c>
      <c r="AO29" s="135" t="str">
        <f t="shared" si="19"/>
        <v/>
      </c>
      <c r="AP29" s="136" t="str">
        <f t="shared" si="20"/>
        <v/>
      </c>
      <c r="AQ29" s="126"/>
      <c r="AR29" s="144" t="str">
        <f t="shared" si="30"/>
        <v/>
      </c>
      <c r="AS29" s="219" t="str">
        <f t="shared" si="31"/>
        <v/>
      </c>
      <c r="AT29" s="219" t="str">
        <f t="shared" si="32"/>
        <v/>
      </c>
      <c r="AU29" s="219" t="str">
        <f t="shared" si="33"/>
        <v/>
      </c>
      <c r="AV29" s="218"/>
      <c r="AW29" s="219" t="str">
        <f t="shared" si="35"/>
        <v/>
      </c>
      <c r="AX29" s="219">
        <f t="shared" si="36"/>
        <v>0</v>
      </c>
      <c r="AY29" s="218"/>
      <c r="AZ29" s="59" t="str">
        <f t="shared" si="34"/>
        <v/>
      </c>
      <c r="BA29" s="60">
        <f t="shared" si="21"/>
        <v>0</v>
      </c>
    </row>
    <row r="30" spans="1:53" ht="15" customHeight="1" x14ac:dyDescent="0.25">
      <c r="A30">
        <v>13</v>
      </c>
      <c r="B30" s="221"/>
      <c r="C30" s="174"/>
      <c r="D30" s="174"/>
      <c r="E30" s="126"/>
      <c r="F30" s="126"/>
      <c r="G30" s="140"/>
      <c r="H30" s="179"/>
      <c r="I30" s="178"/>
      <c r="J30" s="178"/>
      <c r="K30" s="147"/>
      <c r="L30" s="147"/>
      <c r="M30" s="177"/>
      <c r="N30" s="287">
        <f t="shared" si="22"/>
        <v>0</v>
      </c>
      <c r="O30" s="288" t="str">
        <f t="shared" si="23"/>
        <v/>
      </c>
      <c r="P30" s="288" t="str">
        <f t="shared" si="0"/>
        <v/>
      </c>
      <c r="Q30" s="288" t="str">
        <f t="shared" si="1"/>
        <v/>
      </c>
      <c r="R30" s="288">
        <f t="shared" si="24"/>
        <v>0</v>
      </c>
      <c r="S30" s="94" t="str">
        <f t="shared" si="2"/>
        <v/>
      </c>
      <c r="T30" s="94" t="str">
        <f t="shared" si="3"/>
        <v/>
      </c>
      <c r="U30" s="94" t="str">
        <f t="shared" si="4"/>
        <v/>
      </c>
      <c r="V30" s="94" t="str">
        <f t="shared" si="5"/>
        <v/>
      </c>
      <c r="W30" s="94" t="str">
        <f t="shared" si="6"/>
        <v/>
      </c>
      <c r="X30" s="94" t="str">
        <f t="shared" si="7"/>
        <v/>
      </c>
      <c r="Y30" s="94">
        <f t="shared" si="8"/>
        <v>0</v>
      </c>
      <c r="Z30" s="141" t="b">
        <f t="shared" si="9"/>
        <v>0</v>
      </c>
      <c r="AA30" s="141" t="b">
        <f t="shared" si="10"/>
        <v>0</v>
      </c>
      <c r="AB30" s="141" t="b">
        <f t="shared" si="11"/>
        <v>0</v>
      </c>
      <c r="AC30" s="141" t="b">
        <f t="shared" si="12"/>
        <v>0</v>
      </c>
      <c r="AD30" s="141" t="b">
        <f t="shared" si="13"/>
        <v>0</v>
      </c>
      <c r="AE30" s="141" t="b">
        <f t="shared" si="25"/>
        <v>0</v>
      </c>
      <c r="AF30" s="141" t="b">
        <f t="shared" si="14"/>
        <v>0</v>
      </c>
      <c r="AG30" s="141" t="b">
        <f t="shared" si="15"/>
        <v>0</v>
      </c>
      <c r="AH30" s="141" t="b">
        <f t="shared" si="16"/>
        <v>0</v>
      </c>
      <c r="AI30" s="141" t="b">
        <f t="shared" si="17"/>
        <v>0</v>
      </c>
      <c r="AJ30" s="146" t="str">
        <f t="shared" si="18"/>
        <v/>
      </c>
      <c r="AK30" s="143" t="str">
        <f t="shared" si="26"/>
        <v/>
      </c>
      <c r="AL30" s="216" t="str">
        <f t="shared" si="27"/>
        <v/>
      </c>
      <c r="AM30" s="144" t="str">
        <f t="shared" si="28"/>
        <v/>
      </c>
      <c r="AN30" s="145">
        <f t="shared" si="29"/>
        <v>0</v>
      </c>
      <c r="AO30" s="135" t="str">
        <f t="shared" si="19"/>
        <v/>
      </c>
      <c r="AP30" s="136" t="str">
        <f t="shared" si="20"/>
        <v/>
      </c>
      <c r="AQ30" s="126"/>
      <c r="AR30" s="144" t="str">
        <f t="shared" si="30"/>
        <v/>
      </c>
      <c r="AS30" s="219" t="str">
        <f t="shared" si="31"/>
        <v/>
      </c>
      <c r="AT30" s="219" t="str">
        <f t="shared" si="32"/>
        <v/>
      </c>
      <c r="AU30" s="219" t="str">
        <f t="shared" si="33"/>
        <v/>
      </c>
      <c r="AV30" s="218"/>
      <c r="AW30" s="219" t="str">
        <f t="shared" si="35"/>
        <v/>
      </c>
      <c r="AX30" s="219">
        <f t="shared" si="36"/>
        <v>0</v>
      </c>
      <c r="AY30" s="218"/>
      <c r="AZ30" s="59" t="str">
        <f t="shared" si="34"/>
        <v/>
      </c>
      <c r="BA30" s="60">
        <f t="shared" si="21"/>
        <v>0</v>
      </c>
    </row>
    <row r="31" spans="1:53" ht="15" customHeight="1" x14ac:dyDescent="0.25">
      <c r="A31">
        <v>14</v>
      </c>
      <c r="B31" s="221"/>
      <c r="C31" s="174"/>
      <c r="D31" s="174"/>
      <c r="E31" s="126"/>
      <c r="F31" s="126"/>
      <c r="G31" s="140"/>
      <c r="H31" s="179"/>
      <c r="I31" s="178"/>
      <c r="J31" s="178"/>
      <c r="K31" s="147"/>
      <c r="L31" s="147"/>
      <c r="M31" s="177"/>
      <c r="N31" s="287">
        <f t="shared" si="22"/>
        <v>0</v>
      </c>
      <c r="O31" s="288" t="str">
        <f t="shared" si="23"/>
        <v/>
      </c>
      <c r="P31" s="288" t="str">
        <f t="shared" si="0"/>
        <v/>
      </c>
      <c r="Q31" s="288" t="str">
        <f t="shared" si="1"/>
        <v/>
      </c>
      <c r="R31" s="288">
        <f t="shared" si="24"/>
        <v>0</v>
      </c>
      <c r="S31" s="94" t="str">
        <f t="shared" si="2"/>
        <v/>
      </c>
      <c r="T31" s="94" t="str">
        <f t="shared" si="3"/>
        <v/>
      </c>
      <c r="U31" s="94" t="str">
        <f t="shared" si="4"/>
        <v/>
      </c>
      <c r="V31" s="94" t="str">
        <f t="shared" si="5"/>
        <v/>
      </c>
      <c r="W31" s="94" t="str">
        <f t="shared" si="6"/>
        <v/>
      </c>
      <c r="X31" s="94" t="str">
        <f t="shared" si="7"/>
        <v/>
      </c>
      <c r="Y31" s="94">
        <f t="shared" si="8"/>
        <v>0</v>
      </c>
      <c r="Z31" s="141" t="b">
        <f t="shared" si="9"/>
        <v>0</v>
      </c>
      <c r="AA31" s="141" t="b">
        <f t="shared" si="10"/>
        <v>0</v>
      </c>
      <c r="AB31" s="141" t="b">
        <f t="shared" si="11"/>
        <v>0</v>
      </c>
      <c r="AC31" s="141" t="b">
        <f t="shared" si="12"/>
        <v>0</v>
      </c>
      <c r="AD31" s="141" t="b">
        <f t="shared" si="13"/>
        <v>0</v>
      </c>
      <c r="AE31" s="141" t="b">
        <f t="shared" si="25"/>
        <v>0</v>
      </c>
      <c r="AF31" s="141" t="b">
        <f t="shared" si="14"/>
        <v>0</v>
      </c>
      <c r="AG31" s="141" t="b">
        <f t="shared" si="15"/>
        <v>0</v>
      </c>
      <c r="AH31" s="141" t="b">
        <f t="shared" si="16"/>
        <v>0</v>
      </c>
      <c r="AI31" s="141" t="b">
        <f t="shared" si="17"/>
        <v>0</v>
      </c>
      <c r="AJ31" s="146" t="str">
        <f t="shared" si="18"/>
        <v/>
      </c>
      <c r="AK31" s="143" t="str">
        <f t="shared" si="26"/>
        <v/>
      </c>
      <c r="AL31" s="216" t="str">
        <f t="shared" si="27"/>
        <v/>
      </c>
      <c r="AM31" s="144" t="str">
        <f t="shared" si="28"/>
        <v/>
      </c>
      <c r="AN31" s="145">
        <f t="shared" si="29"/>
        <v>0</v>
      </c>
      <c r="AO31" s="135" t="str">
        <f t="shared" si="19"/>
        <v/>
      </c>
      <c r="AP31" s="136" t="str">
        <f t="shared" si="20"/>
        <v/>
      </c>
      <c r="AQ31" s="126"/>
      <c r="AR31" s="144" t="str">
        <f t="shared" si="30"/>
        <v/>
      </c>
      <c r="AS31" s="219" t="str">
        <f t="shared" si="31"/>
        <v/>
      </c>
      <c r="AT31" s="219" t="str">
        <f t="shared" si="32"/>
        <v/>
      </c>
      <c r="AU31" s="219" t="str">
        <f t="shared" si="33"/>
        <v/>
      </c>
      <c r="AV31" s="218"/>
      <c r="AW31" s="219" t="str">
        <f t="shared" si="35"/>
        <v/>
      </c>
      <c r="AX31" s="219">
        <f t="shared" si="36"/>
        <v>0</v>
      </c>
      <c r="AY31" s="218"/>
      <c r="AZ31" s="59" t="str">
        <f t="shared" si="34"/>
        <v/>
      </c>
      <c r="BA31" s="60">
        <f t="shared" si="21"/>
        <v>0</v>
      </c>
    </row>
    <row r="32" spans="1:53" ht="15" customHeight="1" x14ac:dyDescent="0.25">
      <c r="A32">
        <v>15</v>
      </c>
      <c r="B32" s="221"/>
      <c r="C32" s="174"/>
      <c r="D32" s="174"/>
      <c r="E32" s="126"/>
      <c r="F32" s="126"/>
      <c r="G32" s="140"/>
      <c r="H32" s="148"/>
      <c r="I32" s="147"/>
      <c r="J32" s="178"/>
      <c r="K32" s="147"/>
      <c r="L32" s="147"/>
      <c r="M32" s="149"/>
      <c r="N32" s="287">
        <f t="shared" si="22"/>
        <v>0</v>
      </c>
      <c r="O32" s="288" t="str">
        <f t="shared" si="23"/>
        <v/>
      </c>
      <c r="P32" s="288" t="str">
        <f t="shared" si="0"/>
        <v/>
      </c>
      <c r="Q32" s="288" t="str">
        <f t="shared" si="1"/>
        <v/>
      </c>
      <c r="R32" s="288">
        <f t="shared" si="24"/>
        <v>0</v>
      </c>
      <c r="S32" s="94" t="str">
        <f t="shared" si="2"/>
        <v/>
      </c>
      <c r="T32" s="94" t="str">
        <f t="shared" si="3"/>
        <v/>
      </c>
      <c r="U32" s="94" t="str">
        <f t="shared" si="4"/>
        <v/>
      </c>
      <c r="V32" s="94" t="str">
        <f t="shared" si="5"/>
        <v/>
      </c>
      <c r="W32" s="94" t="str">
        <f t="shared" si="6"/>
        <v/>
      </c>
      <c r="X32" s="94" t="str">
        <f t="shared" si="7"/>
        <v/>
      </c>
      <c r="Y32" s="94">
        <f t="shared" si="8"/>
        <v>0</v>
      </c>
      <c r="Z32" s="141" t="b">
        <f t="shared" si="9"/>
        <v>0</v>
      </c>
      <c r="AA32" s="141" t="b">
        <f t="shared" si="10"/>
        <v>0</v>
      </c>
      <c r="AB32" s="141" t="b">
        <f t="shared" si="11"/>
        <v>0</v>
      </c>
      <c r="AC32" s="141" t="b">
        <f t="shared" si="12"/>
        <v>0</v>
      </c>
      <c r="AD32" s="141" t="b">
        <f t="shared" si="13"/>
        <v>0</v>
      </c>
      <c r="AE32" s="141" t="b">
        <f t="shared" si="25"/>
        <v>0</v>
      </c>
      <c r="AF32" s="141" t="b">
        <f t="shared" si="14"/>
        <v>0</v>
      </c>
      <c r="AG32" s="141" t="b">
        <f t="shared" si="15"/>
        <v>0</v>
      </c>
      <c r="AH32" s="141" t="b">
        <f t="shared" si="16"/>
        <v>0</v>
      </c>
      <c r="AI32" s="141" t="b">
        <f t="shared" si="17"/>
        <v>0</v>
      </c>
      <c r="AJ32" s="146" t="str">
        <f t="shared" si="18"/>
        <v/>
      </c>
      <c r="AK32" s="143" t="str">
        <f t="shared" si="26"/>
        <v/>
      </c>
      <c r="AL32" s="216" t="str">
        <f t="shared" si="27"/>
        <v/>
      </c>
      <c r="AM32" s="144" t="str">
        <f t="shared" si="28"/>
        <v/>
      </c>
      <c r="AN32" s="145">
        <f t="shared" si="29"/>
        <v>0</v>
      </c>
      <c r="AO32" s="135" t="str">
        <f t="shared" si="19"/>
        <v/>
      </c>
      <c r="AP32" s="136" t="str">
        <f t="shared" si="20"/>
        <v/>
      </c>
      <c r="AQ32" s="126"/>
      <c r="AR32" s="144" t="str">
        <f t="shared" si="30"/>
        <v/>
      </c>
      <c r="AS32" s="219" t="str">
        <f t="shared" si="31"/>
        <v/>
      </c>
      <c r="AT32" s="219" t="str">
        <f t="shared" si="32"/>
        <v/>
      </c>
      <c r="AU32" s="219" t="str">
        <f t="shared" si="33"/>
        <v/>
      </c>
      <c r="AV32" s="218"/>
      <c r="AW32" s="219" t="str">
        <f t="shared" si="35"/>
        <v/>
      </c>
      <c r="AX32" s="219">
        <f t="shared" si="36"/>
        <v>0</v>
      </c>
      <c r="AY32" s="218"/>
      <c r="AZ32" s="59" t="str">
        <f t="shared" si="34"/>
        <v/>
      </c>
      <c r="BA32" s="60">
        <f t="shared" si="21"/>
        <v>0</v>
      </c>
    </row>
    <row r="33" spans="1:53" ht="15" customHeight="1" x14ac:dyDescent="0.25">
      <c r="A33">
        <v>16</v>
      </c>
      <c r="B33" s="221"/>
      <c r="C33" s="174"/>
      <c r="D33" s="174"/>
      <c r="E33" s="126"/>
      <c r="F33" s="126"/>
      <c r="G33" s="140"/>
      <c r="H33" s="148"/>
      <c r="I33" s="147"/>
      <c r="J33" s="147"/>
      <c r="K33" s="147"/>
      <c r="L33" s="147"/>
      <c r="M33" s="149"/>
      <c r="N33" s="287">
        <f t="shared" si="22"/>
        <v>0</v>
      </c>
      <c r="O33" s="288" t="str">
        <f t="shared" si="23"/>
        <v/>
      </c>
      <c r="P33" s="288" t="str">
        <f t="shared" si="0"/>
        <v/>
      </c>
      <c r="Q33" s="288" t="str">
        <f t="shared" si="1"/>
        <v/>
      </c>
      <c r="R33" s="288">
        <f t="shared" si="24"/>
        <v>0</v>
      </c>
      <c r="S33" s="94" t="str">
        <f t="shared" si="2"/>
        <v/>
      </c>
      <c r="T33" s="94" t="str">
        <f t="shared" si="3"/>
        <v/>
      </c>
      <c r="U33" s="94" t="str">
        <f t="shared" si="4"/>
        <v/>
      </c>
      <c r="V33" s="94" t="str">
        <f t="shared" si="5"/>
        <v/>
      </c>
      <c r="W33" s="94" t="str">
        <f t="shared" si="6"/>
        <v/>
      </c>
      <c r="X33" s="94" t="str">
        <f t="shared" si="7"/>
        <v/>
      </c>
      <c r="Y33" s="94">
        <f t="shared" si="8"/>
        <v>0</v>
      </c>
      <c r="Z33" s="141" t="b">
        <f t="shared" si="9"/>
        <v>0</v>
      </c>
      <c r="AA33" s="141" t="b">
        <f t="shared" si="10"/>
        <v>0</v>
      </c>
      <c r="AB33" s="141" t="b">
        <f t="shared" si="11"/>
        <v>0</v>
      </c>
      <c r="AC33" s="141" t="b">
        <f t="shared" si="12"/>
        <v>0</v>
      </c>
      <c r="AD33" s="141" t="b">
        <f t="shared" si="13"/>
        <v>0</v>
      </c>
      <c r="AE33" s="141" t="b">
        <f t="shared" si="25"/>
        <v>0</v>
      </c>
      <c r="AF33" s="141" t="b">
        <f t="shared" si="14"/>
        <v>0</v>
      </c>
      <c r="AG33" s="141" t="b">
        <f t="shared" si="15"/>
        <v>0</v>
      </c>
      <c r="AH33" s="141" t="b">
        <f t="shared" si="16"/>
        <v>0</v>
      </c>
      <c r="AI33" s="141" t="b">
        <f t="shared" si="17"/>
        <v>0</v>
      </c>
      <c r="AJ33" s="146" t="str">
        <f t="shared" si="18"/>
        <v/>
      </c>
      <c r="AK33" s="143" t="str">
        <f t="shared" si="26"/>
        <v/>
      </c>
      <c r="AL33" s="216" t="str">
        <f t="shared" si="27"/>
        <v/>
      </c>
      <c r="AM33" s="144" t="str">
        <f t="shared" si="28"/>
        <v/>
      </c>
      <c r="AN33" s="145">
        <f t="shared" si="29"/>
        <v>0</v>
      </c>
      <c r="AO33" s="135" t="str">
        <f t="shared" si="19"/>
        <v/>
      </c>
      <c r="AP33" s="136" t="str">
        <f t="shared" si="20"/>
        <v/>
      </c>
      <c r="AQ33" s="126"/>
      <c r="AR33" s="144" t="str">
        <f t="shared" si="30"/>
        <v/>
      </c>
      <c r="AS33" s="219" t="str">
        <f t="shared" si="31"/>
        <v/>
      </c>
      <c r="AT33" s="219" t="str">
        <f t="shared" si="32"/>
        <v/>
      </c>
      <c r="AU33" s="219" t="str">
        <f t="shared" si="33"/>
        <v/>
      </c>
      <c r="AV33" s="218"/>
      <c r="AW33" s="219" t="str">
        <f t="shared" si="35"/>
        <v/>
      </c>
      <c r="AX33" s="219">
        <f t="shared" si="36"/>
        <v>0</v>
      </c>
      <c r="AY33" s="218"/>
      <c r="AZ33" s="59" t="str">
        <f t="shared" si="34"/>
        <v/>
      </c>
      <c r="BA33" s="60">
        <f t="shared" si="21"/>
        <v>0</v>
      </c>
    </row>
    <row r="34" spans="1:53" ht="15" customHeight="1" x14ac:dyDescent="0.25">
      <c r="A34">
        <v>17</v>
      </c>
      <c r="B34" s="221"/>
      <c r="C34" s="174"/>
      <c r="D34" s="174"/>
      <c r="E34" s="126"/>
      <c r="F34" s="126"/>
      <c r="G34" s="140"/>
      <c r="H34" s="148"/>
      <c r="I34" s="147"/>
      <c r="J34" s="147"/>
      <c r="K34" s="147"/>
      <c r="L34" s="147"/>
      <c r="M34" s="149"/>
      <c r="N34" s="287">
        <f t="shared" si="22"/>
        <v>0</v>
      </c>
      <c r="O34" s="288" t="str">
        <f t="shared" si="23"/>
        <v/>
      </c>
      <c r="P34" s="288" t="str">
        <f t="shared" si="0"/>
        <v/>
      </c>
      <c r="Q34" s="288" t="str">
        <f t="shared" si="1"/>
        <v/>
      </c>
      <c r="R34" s="288">
        <f t="shared" si="24"/>
        <v>0</v>
      </c>
      <c r="S34" s="94" t="str">
        <f t="shared" si="2"/>
        <v/>
      </c>
      <c r="T34" s="94" t="str">
        <f t="shared" si="3"/>
        <v/>
      </c>
      <c r="U34" s="94" t="str">
        <f t="shared" si="4"/>
        <v/>
      </c>
      <c r="V34" s="94" t="str">
        <f t="shared" si="5"/>
        <v/>
      </c>
      <c r="W34" s="94" t="str">
        <f t="shared" si="6"/>
        <v/>
      </c>
      <c r="X34" s="94" t="str">
        <f t="shared" si="7"/>
        <v/>
      </c>
      <c r="Y34" s="94">
        <f t="shared" si="8"/>
        <v>0</v>
      </c>
      <c r="Z34" s="141" t="b">
        <f t="shared" si="9"/>
        <v>0</v>
      </c>
      <c r="AA34" s="141" t="b">
        <f t="shared" si="10"/>
        <v>0</v>
      </c>
      <c r="AB34" s="141" t="b">
        <f t="shared" si="11"/>
        <v>0</v>
      </c>
      <c r="AC34" s="141" t="b">
        <f t="shared" si="12"/>
        <v>0</v>
      </c>
      <c r="AD34" s="141" t="b">
        <f t="shared" si="13"/>
        <v>0</v>
      </c>
      <c r="AE34" s="141" t="b">
        <f t="shared" si="25"/>
        <v>0</v>
      </c>
      <c r="AF34" s="141" t="b">
        <f t="shared" si="14"/>
        <v>0</v>
      </c>
      <c r="AG34" s="141" t="b">
        <f t="shared" si="15"/>
        <v>0</v>
      </c>
      <c r="AH34" s="141" t="b">
        <f t="shared" si="16"/>
        <v>0</v>
      </c>
      <c r="AI34" s="141" t="b">
        <f t="shared" si="17"/>
        <v>0</v>
      </c>
      <c r="AJ34" s="146" t="str">
        <f t="shared" si="18"/>
        <v/>
      </c>
      <c r="AK34" s="143" t="str">
        <f t="shared" si="26"/>
        <v/>
      </c>
      <c r="AL34" s="216" t="str">
        <f t="shared" si="27"/>
        <v/>
      </c>
      <c r="AM34" s="144" t="str">
        <f t="shared" si="28"/>
        <v/>
      </c>
      <c r="AN34" s="145">
        <f t="shared" si="29"/>
        <v>0</v>
      </c>
      <c r="AO34" s="135" t="str">
        <f t="shared" si="19"/>
        <v/>
      </c>
      <c r="AP34" s="136" t="str">
        <f t="shared" si="20"/>
        <v/>
      </c>
      <c r="AQ34" s="126"/>
      <c r="AR34" s="144" t="str">
        <f t="shared" si="30"/>
        <v/>
      </c>
      <c r="AS34" s="219" t="str">
        <f t="shared" si="31"/>
        <v/>
      </c>
      <c r="AT34" s="219" t="str">
        <f t="shared" si="32"/>
        <v/>
      </c>
      <c r="AU34" s="219" t="str">
        <f t="shared" si="33"/>
        <v/>
      </c>
      <c r="AV34" s="218"/>
      <c r="AW34" s="219" t="str">
        <f t="shared" si="35"/>
        <v/>
      </c>
      <c r="AX34" s="219">
        <f t="shared" si="36"/>
        <v>0</v>
      </c>
      <c r="AY34" s="218"/>
      <c r="AZ34" s="59" t="str">
        <f t="shared" si="34"/>
        <v/>
      </c>
      <c r="BA34" s="60">
        <f t="shared" si="21"/>
        <v>0</v>
      </c>
    </row>
    <row r="35" spans="1:53" ht="15" customHeight="1" x14ac:dyDescent="0.25">
      <c r="A35">
        <v>18</v>
      </c>
      <c r="B35" s="221"/>
      <c r="C35" s="174"/>
      <c r="D35" s="174"/>
      <c r="E35" s="126"/>
      <c r="F35" s="126"/>
      <c r="G35" s="140"/>
      <c r="H35" s="148"/>
      <c r="I35" s="147"/>
      <c r="J35" s="147"/>
      <c r="K35" s="147"/>
      <c r="L35" s="147"/>
      <c r="M35" s="177"/>
      <c r="N35" s="287">
        <f t="shared" si="22"/>
        <v>0</v>
      </c>
      <c r="O35" s="288" t="str">
        <f t="shared" si="23"/>
        <v/>
      </c>
      <c r="P35" s="288" t="str">
        <f t="shared" si="0"/>
        <v/>
      </c>
      <c r="Q35" s="288" t="str">
        <f t="shared" si="1"/>
        <v/>
      </c>
      <c r="R35" s="288">
        <f t="shared" si="24"/>
        <v>0</v>
      </c>
      <c r="S35" s="94" t="str">
        <f t="shared" si="2"/>
        <v/>
      </c>
      <c r="T35" s="94" t="str">
        <f t="shared" si="3"/>
        <v/>
      </c>
      <c r="U35" s="94" t="str">
        <f t="shared" si="4"/>
        <v/>
      </c>
      <c r="V35" s="94" t="str">
        <f t="shared" si="5"/>
        <v/>
      </c>
      <c r="W35" s="94" t="str">
        <f t="shared" si="6"/>
        <v/>
      </c>
      <c r="X35" s="94" t="str">
        <f t="shared" si="7"/>
        <v/>
      </c>
      <c r="Y35" s="94">
        <f t="shared" si="8"/>
        <v>0</v>
      </c>
      <c r="Z35" s="141" t="b">
        <f t="shared" si="9"/>
        <v>0</v>
      </c>
      <c r="AA35" s="141" t="b">
        <f t="shared" si="10"/>
        <v>0</v>
      </c>
      <c r="AB35" s="141" t="b">
        <f t="shared" si="11"/>
        <v>0</v>
      </c>
      <c r="AC35" s="141" t="b">
        <f t="shared" si="12"/>
        <v>0</v>
      </c>
      <c r="AD35" s="141" t="b">
        <f t="shared" si="13"/>
        <v>0</v>
      </c>
      <c r="AE35" s="141" t="b">
        <f t="shared" si="25"/>
        <v>0</v>
      </c>
      <c r="AF35" s="141" t="b">
        <f t="shared" si="14"/>
        <v>0</v>
      </c>
      <c r="AG35" s="141" t="b">
        <f t="shared" si="15"/>
        <v>0</v>
      </c>
      <c r="AH35" s="141" t="b">
        <f t="shared" si="16"/>
        <v>0</v>
      </c>
      <c r="AI35" s="141" t="b">
        <f t="shared" si="17"/>
        <v>0</v>
      </c>
      <c r="AJ35" s="146" t="str">
        <f t="shared" si="18"/>
        <v/>
      </c>
      <c r="AK35" s="143" t="str">
        <f t="shared" si="26"/>
        <v/>
      </c>
      <c r="AL35" s="216" t="str">
        <f t="shared" si="27"/>
        <v/>
      </c>
      <c r="AM35" s="144" t="str">
        <f t="shared" si="28"/>
        <v/>
      </c>
      <c r="AN35" s="145">
        <f t="shared" si="29"/>
        <v>0</v>
      </c>
      <c r="AO35" s="135" t="str">
        <f t="shared" si="19"/>
        <v/>
      </c>
      <c r="AP35" s="136" t="str">
        <f t="shared" si="20"/>
        <v/>
      </c>
      <c r="AQ35" s="126"/>
      <c r="AR35" s="144" t="str">
        <f t="shared" si="30"/>
        <v/>
      </c>
      <c r="AS35" s="219" t="str">
        <f t="shared" si="31"/>
        <v/>
      </c>
      <c r="AT35" s="219" t="str">
        <f t="shared" si="32"/>
        <v/>
      </c>
      <c r="AU35" s="219" t="str">
        <f t="shared" si="33"/>
        <v/>
      </c>
      <c r="AV35" s="218"/>
      <c r="AW35" s="219" t="str">
        <f t="shared" si="35"/>
        <v/>
      </c>
      <c r="AX35" s="219">
        <f t="shared" si="36"/>
        <v>0</v>
      </c>
      <c r="AY35" s="218"/>
      <c r="AZ35" s="59" t="str">
        <f t="shared" si="34"/>
        <v/>
      </c>
      <c r="BA35" s="60">
        <f t="shared" si="21"/>
        <v>0</v>
      </c>
    </row>
    <row r="36" spans="1:53" ht="15" customHeight="1" x14ac:dyDescent="0.25">
      <c r="A36">
        <v>19</v>
      </c>
      <c r="B36" s="221"/>
      <c r="C36" s="174"/>
      <c r="D36" s="174"/>
      <c r="E36" s="126"/>
      <c r="F36" s="126"/>
      <c r="G36" s="140"/>
      <c r="H36" s="148"/>
      <c r="I36" s="147"/>
      <c r="J36" s="147"/>
      <c r="K36" s="147"/>
      <c r="L36" s="147"/>
      <c r="M36" s="149"/>
      <c r="N36" s="287">
        <f t="shared" si="22"/>
        <v>0</v>
      </c>
      <c r="O36" s="288" t="str">
        <f t="shared" si="23"/>
        <v/>
      </c>
      <c r="P36" s="288" t="str">
        <f t="shared" si="0"/>
        <v/>
      </c>
      <c r="Q36" s="288" t="str">
        <f t="shared" si="1"/>
        <v/>
      </c>
      <c r="R36" s="288">
        <f t="shared" si="24"/>
        <v>0</v>
      </c>
      <c r="S36" s="94" t="str">
        <f t="shared" si="2"/>
        <v/>
      </c>
      <c r="T36" s="94" t="str">
        <f t="shared" si="3"/>
        <v/>
      </c>
      <c r="U36" s="94" t="str">
        <f t="shared" si="4"/>
        <v/>
      </c>
      <c r="V36" s="94" t="str">
        <f t="shared" si="5"/>
        <v/>
      </c>
      <c r="W36" s="94" t="str">
        <f t="shared" si="6"/>
        <v/>
      </c>
      <c r="X36" s="94" t="str">
        <f t="shared" si="7"/>
        <v/>
      </c>
      <c r="Y36" s="94">
        <f t="shared" si="8"/>
        <v>0</v>
      </c>
      <c r="Z36" s="141" t="b">
        <f t="shared" si="9"/>
        <v>0</v>
      </c>
      <c r="AA36" s="141" t="b">
        <f t="shared" si="10"/>
        <v>0</v>
      </c>
      <c r="AB36" s="141" t="b">
        <f t="shared" si="11"/>
        <v>0</v>
      </c>
      <c r="AC36" s="141" t="b">
        <f t="shared" si="12"/>
        <v>0</v>
      </c>
      <c r="AD36" s="141" t="b">
        <f t="shared" si="13"/>
        <v>0</v>
      </c>
      <c r="AE36" s="141" t="b">
        <f t="shared" si="25"/>
        <v>0</v>
      </c>
      <c r="AF36" s="141" t="b">
        <f t="shared" si="14"/>
        <v>0</v>
      </c>
      <c r="AG36" s="141" t="b">
        <f t="shared" si="15"/>
        <v>0</v>
      </c>
      <c r="AH36" s="141" t="b">
        <f t="shared" si="16"/>
        <v>0</v>
      </c>
      <c r="AI36" s="141" t="b">
        <f t="shared" si="17"/>
        <v>0</v>
      </c>
      <c r="AJ36" s="146" t="str">
        <f t="shared" si="18"/>
        <v/>
      </c>
      <c r="AK36" s="143" t="str">
        <f t="shared" si="26"/>
        <v/>
      </c>
      <c r="AL36" s="216" t="str">
        <f t="shared" si="27"/>
        <v/>
      </c>
      <c r="AM36" s="144" t="str">
        <f t="shared" si="28"/>
        <v/>
      </c>
      <c r="AN36" s="145">
        <f t="shared" si="29"/>
        <v>0</v>
      </c>
      <c r="AO36" s="135" t="str">
        <f t="shared" si="19"/>
        <v/>
      </c>
      <c r="AP36" s="136" t="str">
        <f t="shared" si="20"/>
        <v/>
      </c>
      <c r="AQ36" s="126"/>
      <c r="AR36" s="144" t="str">
        <f t="shared" si="30"/>
        <v/>
      </c>
      <c r="AS36" s="219" t="str">
        <f t="shared" si="31"/>
        <v/>
      </c>
      <c r="AT36" s="219" t="str">
        <f t="shared" si="32"/>
        <v/>
      </c>
      <c r="AU36" s="219" t="str">
        <f t="shared" si="33"/>
        <v/>
      </c>
      <c r="AV36" s="218"/>
      <c r="AW36" s="219" t="str">
        <f t="shared" si="35"/>
        <v/>
      </c>
      <c r="AX36" s="219">
        <f t="shared" si="36"/>
        <v>0</v>
      </c>
      <c r="AY36" s="218"/>
      <c r="AZ36" s="59" t="str">
        <f t="shared" si="34"/>
        <v/>
      </c>
      <c r="BA36" s="60">
        <f t="shared" si="21"/>
        <v>0</v>
      </c>
    </row>
    <row r="37" spans="1:53" ht="15" customHeight="1" x14ac:dyDescent="0.25">
      <c r="A37">
        <v>20</v>
      </c>
      <c r="B37" s="221"/>
      <c r="C37" s="174"/>
      <c r="D37" s="174"/>
      <c r="E37" s="126"/>
      <c r="F37" s="126"/>
      <c r="G37" s="140"/>
      <c r="H37" s="148"/>
      <c r="I37" s="147"/>
      <c r="J37" s="147"/>
      <c r="K37" s="147"/>
      <c r="L37" s="147"/>
      <c r="M37" s="149"/>
      <c r="N37" s="287">
        <f t="shared" si="22"/>
        <v>0</v>
      </c>
      <c r="O37" s="288" t="str">
        <f t="shared" si="23"/>
        <v/>
      </c>
      <c r="P37" s="288" t="str">
        <f t="shared" si="0"/>
        <v/>
      </c>
      <c r="Q37" s="288" t="str">
        <f t="shared" si="1"/>
        <v/>
      </c>
      <c r="R37" s="288">
        <f t="shared" si="24"/>
        <v>0</v>
      </c>
      <c r="S37" s="94" t="str">
        <f t="shared" si="2"/>
        <v/>
      </c>
      <c r="T37" s="94" t="str">
        <f t="shared" si="3"/>
        <v/>
      </c>
      <c r="U37" s="94" t="str">
        <f t="shared" si="4"/>
        <v/>
      </c>
      <c r="V37" s="94" t="str">
        <f t="shared" si="5"/>
        <v/>
      </c>
      <c r="W37" s="94" t="str">
        <f t="shared" si="6"/>
        <v/>
      </c>
      <c r="X37" s="94" t="str">
        <f t="shared" si="7"/>
        <v/>
      </c>
      <c r="Y37" s="94">
        <f t="shared" si="8"/>
        <v>0</v>
      </c>
      <c r="Z37" s="141" t="b">
        <f t="shared" si="9"/>
        <v>0</v>
      </c>
      <c r="AA37" s="141" t="b">
        <f t="shared" si="10"/>
        <v>0</v>
      </c>
      <c r="AB37" s="141" t="b">
        <f t="shared" si="11"/>
        <v>0</v>
      </c>
      <c r="AC37" s="141" t="b">
        <f t="shared" si="12"/>
        <v>0</v>
      </c>
      <c r="AD37" s="141" t="b">
        <f t="shared" si="13"/>
        <v>0</v>
      </c>
      <c r="AE37" s="141" t="b">
        <f t="shared" si="25"/>
        <v>0</v>
      </c>
      <c r="AF37" s="141" t="b">
        <f t="shared" si="14"/>
        <v>0</v>
      </c>
      <c r="AG37" s="141" t="b">
        <f t="shared" si="15"/>
        <v>0</v>
      </c>
      <c r="AH37" s="141" t="b">
        <f t="shared" si="16"/>
        <v>0</v>
      </c>
      <c r="AI37" s="141" t="b">
        <f t="shared" si="17"/>
        <v>0</v>
      </c>
      <c r="AJ37" s="146" t="str">
        <f t="shared" si="18"/>
        <v/>
      </c>
      <c r="AK37" s="143" t="str">
        <f t="shared" si="26"/>
        <v/>
      </c>
      <c r="AL37" s="216" t="str">
        <f t="shared" si="27"/>
        <v/>
      </c>
      <c r="AM37" s="144" t="str">
        <f t="shared" si="28"/>
        <v/>
      </c>
      <c r="AN37" s="145">
        <f t="shared" si="29"/>
        <v>0</v>
      </c>
      <c r="AO37" s="135" t="str">
        <f t="shared" si="19"/>
        <v/>
      </c>
      <c r="AP37" s="136" t="str">
        <f t="shared" si="20"/>
        <v/>
      </c>
      <c r="AQ37" s="126"/>
      <c r="AR37" s="144" t="str">
        <f t="shared" si="30"/>
        <v/>
      </c>
      <c r="AS37" s="219" t="str">
        <f t="shared" si="31"/>
        <v/>
      </c>
      <c r="AT37" s="219" t="str">
        <f t="shared" si="32"/>
        <v/>
      </c>
      <c r="AU37" s="219" t="str">
        <f t="shared" si="33"/>
        <v/>
      </c>
      <c r="AV37" s="218"/>
      <c r="AW37" s="219" t="str">
        <f t="shared" si="35"/>
        <v/>
      </c>
      <c r="AX37" s="219">
        <f t="shared" si="36"/>
        <v>0</v>
      </c>
      <c r="AY37" s="218"/>
      <c r="AZ37" s="59" t="str">
        <f t="shared" si="34"/>
        <v/>
      </c>
      <c r="BA37" s="60">
        <f t="shared" si="21"/>
        <v>0</v>
      </c>
    </row>
    <row r="38" spans="1:53" ht="15" customHeight="1" x14ac:dyDescent="0.25">
      <c r="A38">
        <v>21</v>
      </c>
      <c r="B38" s="17"/>
      <c r="C38" s="139"/>
      <c r="D38" s="174"/>
      <c r="E38" s="126"/>
      <c r="F38" s="126"/>
      <c r="G38" s="140"/>
      <c r="H38" s="148"/>
      <c r="I38" s="147"/>
      <c r="J38" s="147"/>
      <c r="K38" s="147"/>
      <c r="L38" s="147"/>
      <c r="M38" s="149"/>
      <c r="N38" s="287">
        <f t="shared" si="22"/>
        <v>0</v>
      </c>
      <c r="O38" s="288" t="str">
        <f t="shared" si="23"/>
        <v/>
      </c>
      <c r="P38" s="288" t="str">
        <f t="shared" si="0"/>
        <v/>
      </c>
      <c r="Q38" s="288" t="str">
        <f t="shared" si="1"/>
        <v/>
      </c>
      <c r="R38" s="288">
        <f t="shared" si="24"/>
        <v>0</v>
      </c>
      <c r="S38" s="94" t="str">
        <f t="shared" si="2"/>
        <v/>
      </c>
      <c r="T38" s="94" t="str">
        <f t="shared" si="3"/>
        <v/>
      </c>
      <c r="U38" s="94" t="str">
        <f t="shared" si="4"/>
        <v/>
      </c>
      <c r="V38" s="94" t="str">
        <f t="shared" si="5"/>
        <v/>
      </c>
      <c r="W38" s="94" t="str">
        <f t="shared" si="6"/>
        <v/>
      </c>
      <c r="X38" s="94" t="str">
        <f t="shared" si="7"/>
        <v/>
      </c>
      <c r="Y38" s="94">
        <f t="shared" si="8"/>
        <v>0</v>
      </c>
      <c r="Z38" s="141" t="b">
        <f t="shared" si="9"/>
        <v>0</v>
      </c>
      <c r="AA38" s="141" t="b">
        <f t="shared" si="10"/>
        <v>0</v>
      </c>
      <c r="AB38" s="141" t="b">
        <f t="shared" si="11"/>
        <v>0</v>
      </c>
      <c r="AC38" s="141" t="b">
        <f t="shared" si="12"/>
        <v>0</v>
      </c>
      <c r="AD38" s="141" t="b">
        <f t="shared" si="13"/>
        <v>0</v>
      </c>
      <c r="AE38" s="141" t="b">
        <f t="shared" si="25"/>
        <v>0</v>
      </c>
      <c r="AF38" s="141" t="b">
        <f t="shared" si="14"/>
        <v>0</v>
      </c>
      <c r="AG38" s="141" t="b">
        <f t="shared" si="15"/>
        <v>0</v>
      </c>
      <c r="AH38" s="141" t="b">
        <f t="shared" si="16"/>
        <v>0</v>
      </c>
      <c r="AI38" s="141" t="b">
        <f t="shared" si="17"/>
        <v>0</v>
      </c>
      <c r="AJ38" s="146" t="str">
        <f t="shared" si="18"/>
        <v/>
      </c>
      <c r="AK38" s="143" t="str">
        <f t="shared" si="26"/>
        <v/>
      </c>
      <c r="AL38" s="216" t="str">
        <f t="shared" si="27"/>
        <v/>
      </c>
      <c r="AM38" s="144" t="str">
        <f t="shared" si="28"/>
        <v/>
      </c>
      <c r="AN38" s="145">
        <f t="shared" si="29"/>
        <v>0</v>
      </c>
      <c r="AO38" s="135" t="str">
        <f t="shared" si="19"/>
        <v/>
      </c>
      <c r="AP38" s="136" t="str">
        <f t="shared" si="20"/>
        <v/>
      </c>
      <c r="AQ38" s="126"/>
      <c r="AR38" s="144" t="str">
        <f t="shared" si="30"/>
        <v/>
      </c>
      <c r="AS38" s="219" t="str">
        <f t="shared" si="31"/>
        <v/>
      </c>
      <c r="AT38" s="219" t="str">
        <f t="shared" si="32"/>
        <v/>
      </c>
      <c r="AU38" s="219" t="str">
        <f t="shared" si="33"/>
        <v/>
      </c>
      <c r="AV38" s="218"/>
      <c r="AW38" s="219" t="str">
        <f t="shared" si="35"/>
        <v/>
      </c>
      <c r="AX38" s="219">
        <f t="shared" si="36"/>
        <v>0</v>
      </c>
      <c r="AY38" s="218"/>
      <c r="AZ38" s="59" t="str">
        <f t="shared" si="34"/>
        <v/>
      </c>
      <c r="BA38" s="60">
        <f t="shared" si="21"/>
        <v>0</v>
      </c>
    </row>
    <row r="39" spans="1:53" ht="15" customHeight="1" x14ac:dyDescent="0.25">
      <c r="A39">
        <v>22</v>
      </c>
      <c r="B39" s="17"/>
      <c r="C39" s="139"/>
      <c r="D39" s="174"/>
      <c r="E39" s="126"/>
      <c r="F39" s="126"/>
      <c r="G39" s="140"/>
      <c r="H39" s="148"/>
      <c r="I39" s="147"/>
      <c r="J39" s="147"/>
      <c r="K39" s="147"/>
      <c r="L39" s="147"/>
      <c r="M39" s="149"/>
      <c r="N39" s="287">
        <f t="shared" si="22"/>
        <v>0</v>
      </c>
      <c r="O39" s="288" t="str">
        <f t="shared" si="23"/>
        <v/>
      </c>
      <c r="P39" s="288" t="str">
        <f t="shared" si="0"/>
        <v/>
      </c>
      <c r="Q39" s="288" t="str">
        <f t="shared" si="1"/>
        <v/>
      </c>
      <c r="R39" s="288">
        <f t="shared" si="24"/>
        <v>0</v>
      </c>
      <c r="S39" s="94" t="str">
        <f t="shared" si="2"/>
        <v/>
      </c>
      <c r="T39" s="94" t="str">
        <f t="shared" si="3"/>
        <v/>
      </c>
      <c r="U39" s="94" t="str">
        <f t="shared" si="4"/>
        <v/>
      </c>
      <c r="V39" s="94" t="str">
        <f t="shared" si="5"/>
        <v/>
      </c>
      <c r="W39" s="94" t="str">
        <f t="shared" si="6"/>
        <v/>
      </c>
      <c r="X39" s="94" t="str">
        <f t="shared" si="7"/>
        <v/>
      </c>
      <c r="Y39" s="94">
        <f t="shared" si="8"/>
        <v>0</v>
      </c>
      <c r="Z39" s="141" t="b">
        <f t="shared" si="9"/>
        <v>0</v>
      </c>
      <c r="AA39" s="141" t="b">
        <f t="shared" si="10"/>
        <v>0</v>
      </c>
      <c r="AB39" s="141" t="b">
        <f t="shared" si="11"/>
        <v>0</v>
      </c>
      <c r="AC39" s="141" t="b">
        <f t="shared" si="12"/>
        <v>0</v>
      </c>
      <c r="AD39" s="141" t="b">
        <f t="shared" si="13"/>
        <v>0</v>
      </c>
      <c r="AE39" s="141" t="b">
        <f t="shared" si="25"/>
        <v>0</v>
      </c>
      <c r="AF39" s="141" t="b">
        <f t="shared" si="14"/>
        <v>0</v>
      </c>
      <c r="AG39" s="141" t="b">
        <f t="shared" si="15"/>
        <v>0</v>
      </c>
      <c r="AH39" s="141" t="b">
        <f t="shared" si="16"/>
        <v>0</v>
      </c>
      <c r="AI39" s="141" t="b">
        <f t="shared" si="17"/>
        <v>0</v>
      </c>
      <c r="AJ39" s="146" t="str">
        <f t="shared" si="18"/>
        <v/>
      </c>
      <c r="AK39" s="143" t="str">
        <f t="shared" si="26"/>
        <v/>
      </c>
      <c r="AL39" s="216" t="str">
        <f t="shared" si="27"/>
        <v/>
      </c>
      <c r="AM39" s="144" t="str">
        <f t="shared" si="28"/>
        <v/>
      </c>
      <c r="AN39" s="145">
        <f t="shared" si="29"/>
        <v>0</v>
      </c>
      <c r="AO39" s="135" t="str">
        <f t="shared" si="19"/>
        <v/>
      </c>
      <c r="AP39" s="136" t="str">
        <f t="shared" si="20"/>
        <v/>
      </c>
      <c r="AQ39" s="126"/>
      <c r="AR39" s="144" t="str">
        <f t="shared" si="30"/>
        <v/>
      </c>
      <c r="AS39" s="219" t="str">
        <f t="shared" si="31"/>
        <v/>
      </c>
      <c r="AT39" s="219" t="str">
        <f t="shared" si="32"/>
        <v/>
      </c>
      <c r="AU39" s="219" t="str">
        <f t="shared" si="33"/>
        <v/>
      </c>
      <c r="AV39" s="218"/>
      <c r="AW39" s="219" t="str">
        <f t="shared" si="35"/>
        <v/>
      </c>
      <c r="AX39" s="219">
        <f t="shared" si="36"/>
        <v>0</v>
      </c>
      <c r="AY39" s="218"/>
      <c r="AZ39" s="59" t="str">
        <f t="shared" si="34"/>
        <v/>
      </c>
      <c r="BA39" s="60">
        <f t="shared" si="21"/>
        <v>0</v>
      </c>
    </row>
    <row r="40" spans="1:53" ht="15" customHeight="1" x14ac:dyDescent="0.25">
      <c r="A40">
        <v>23</v>
      </c>
      <c r="B40" s="17"/>
      <c r="C40" s="139"/>
      <c r="D40" s="174"/>
      <c r="E40" s="126"/>
      <c r="F40" s="126"/>
      <c r="G40" s="140"/>
      <c r="H40" s="148"/>
      <c r="I40" s="147"/>
      <c r="J40" s="147"/>
      <c r="K40" s="147"/>
      <c r="L40" s="147"/>
      <c r="M40" s="149"/>
      <c r="N40" s="287">
        <f t="shared" si="22"/>
        <v>0</v>
      </c>
      <c r="O40" s="288" t="str">
        <f t="shared" si="23"/>
        <v/>
      </c>
      <c r="P40" s="288" t="str">
        <f t="shared" si="0"/>
        <v/>
      </c>
      <c r="Q40" s="288" t="str">
        <f t="shared" si="1"/>
        <v/>
      </c>
      <c r="R40" s="288">
        <f t="shared" si="24"/>
        <v>0</v>
      </c>
      <c r="S40" s="94" t="str">
        <f t="shared" si="2"/>
        <v/>
      </c>
      <c r="T40" s="94" t="str">
        <f t="shared" si="3"/>
        <v/>
      </c>
      <c r="U40" s="94" t="str">
        <f t="shared" si="4"/>
        <v/>
      </c>
      <c r="V40" s="94" t="str">
        <f t="shared" si="5"/>
        <v/>
      </c>
      <c r="W40" s="94" t="str">
        <f t="shared" si="6"/>
        <v/>
      </c>
      <c r="X40" s="94" t="str">
        <f t="shared" si="7"/>
        <v/>
      </c>
      <c r="Y40" s="94">
        <f t="shared" si="8"/>
        <v>0</v>
      </c>
      <c r="Z40" s="141" t="b">
        <f t="shared" si="9"/>
        <v>0</v>
      </c>
      <c r="AA40" s="141" t="b">
        <f t="shared" si="10"/>
        <v>0</v>
      </c>
      <c r="AB40" s="141" t="b">
        <f t="shared" si="11"/>
        <v>0</v>
      </c>
      <c r="AC40" s="141" t="b">
        <f t="shared" si="12"/>
        <v>0</v>
      </c>
      <c r="AD40" s="141" t="b">
        <f t="shared" si="13"/>
        <v>0</v>
      </c>
      <c r="AE40" s="141" t="b">
        <f t="shared" si="25"/>
        <v>0</v>
      </c>
      <c r="AF40" s="141" t="b">
        <f t="shared" si="14"/>
        <v>0</v>
      </c>
      <c r="AG40" s="141" t="b">
        <f t="shared" si="15"/>
        <v>0</v>
      </c>
      <c r="AH40" s="141" t="b">
        <f t="shared" si="16"/>
        <v>0</v>
      </c>
      <c r="AI40" s="141" t="b">
        <f t="shared" si="17"/>
        <v>0</v>
      </c>
      <c r="AJ40" s="146" t="str">
        <f t="shared" si="18"/>
        <v/>
      </c>
      <c r="AK40" s="143" t="str">
        <f t="shared" si="26"/>
        <v/>
      </c>
      <c r="AL40" s="216" t="str">
        <f t="shared" si="27"/>
        <v/>
      </c>
      <c r="AM40" s="144" t="str">
        <f t="shared" si="28"/>
        <v/>
      </c>
      <c r="AN40" s="145">
        <f t="shared" si="29"/>
        <v>0</v>
      </c>
      <c r="AO40" s="135" t="str">
        <f t="shared" si="19"/>
        <v/>
      </c>
      <c r="AP40" s="136" t="str">
        <f t="shared" si="20"/>
        <v/>
      </c>
      <c r="AQ40" s="126"/>
      <c r="AR40" s="144" t="str">
        <f t="shared" si="30"/>
        <v/>
      </c>
      <c r="AS40" s="219" t="str">
        <f t="shared" si="31"/>
        <v/>
      </c>
      <c r="AT40" s="219" t="str">
        <f t="shared" si="32"/>
        <v/>
      </c>
      <c r="AU40" s="219" t="str">
        <f t="shared" si="33"/>
        <v/>
      </c>
      <c r="AV40" s="218"/>
      <c r="AW40" s="219" t="str">
        <f t="shared" si="35"/>
        <v/>
      </c>
      <c r="AX40" s="219">
        <f t="shared" si="36"/>
        <v>0</v>
      </c>
      <c r="AY40" s="218"/>
      <c r="AZ40" s="59" t="str">
        <f t="shared" si="34"/>
        <v/>
      </c>
      <c r="BA40" s="60">
        <f t="shared" si="21"/>
        <v>0</v>
      </c>
    </row>
    <row r="41" spans="1:53" ht="15" customHeight="1" x14ac:dyDescent="0.25">
      <c r="A41">
        <v>24</v>
      </c>
      <c r="B41" s="17"/>
      <c r="C41" s="139"/>
      <c r="D41" s="174"/>
      <c r="E41" s="126"/>
      <c r="F41" s="126"/>
      <c r="G41" s="140"/>
      <c r="H41" s="148"/>
      <c r="I41" s="147"/>
      <c r="J41" s="147"/>
      <c r="K41" s="147"/>
      <c r="L41" s="147"/>
      <c r="M41" s="149"/>
      <c r="N41" s="287">
        <f t="shared" si="22"/>
        <v>0</v>
      </c>
      <c r="O41" s="288" t="str">
        <f t="shared" si="23"/>
        <v/>
      </c>
      <c r="P41" s="288" t="str">
        <f t="shared" si="0"/>
        <v/>
      </c>
      <c r="Q41" s="288" t="str">
        <f t="shared" si="1"/>
        <v/>
      </c>
      <c r="R41" s="288">
        <f t="shared" si="24"/>
        <v>0</v>
      </c>
      <c r="S41" s="94" t="str">
        <f t="shared" si="2"/>
        <v/>
      </c>
      <c r="T41" s="94" t="str">
        <f t="shared" si="3"/>
        <v/>
      </c>
      <c r="U41" s="94" t="str">
        <f t="shared" si="4"/>
        <v/>
      </c>
      <c r="V41" s="94" t="str">
        <f t="shared" si="5"/>
        <v/>
      </c>
      <c r="W41" s="94" t="str">
        <f t="shared" si="6"/>
        <v/>
      </c>
      <c r="X41" s="94" t="str">
        <f t="shared" si="7"/>
        <v/>
      </c>
      <c r="Y41" s="94">
        <f t="shared" si="8"/>
        <v>0</v>
      </c>
      <c r="Z41" s="141" t="b">
        <f t="shared" si="9"/>
        <v>0</v>
      </c>
      <c r="AA41" s="141" t="b">
        <f t="shared" si="10"/>
        <v>0</v>
      </c>
      <c r="AB41" s="141" t="b">
        <f t="shared" si="11"/>
        <v>0</v>
      </c>
      <c r="AC41" s="141" t="b">
        <f t="shared" si="12"/>
        <v>0</v>
      </c>
      <c r="AD41" s="141" t="b">
        <f t="shared" si="13"/>
        <v>0</v>
      </c>
      <c r="AE41" s="141" t="b">
        <f t="shared" si="25"/>
        <v>0</v>
      </c>
      <c r="AF41" s="141" t="b">
        <f t="shared" si="14"/>
        <v>0</v>
      </c>
      <c r="AG41" s="141" t="b">
        <f t="shared" si="15"/>
        <v>0</v>
      </c>
      <c r="AH41" s="141" t="b">
        <f t="shared" si="16"/>
        <v>0</v>
      </c>
      <c r="AI41" s="141" t="b">
        <f t="shared" si="17"/>
        <v>0</v>
      </c>
      <c r="AJ41" s="146" t="str">
        <f t="shared" si="18"/>
        <v/>
      </c>
      <c r="AK41" s="143" t="str">
        <f t="shared" si="26"/>
        <v/>
      </c>
      <c r="AL41" s="216" t="str">
        <f t="shared" si="27"/>
        <v/>
      </c>
      <c r="AM41" s="144" t="str">
        <f t="shared" si="28"/>
        <v/>
      </c>
      <c r="AN41" s="145">
        <f t="shared" si="29"/>
        <v>0</v>
      </c>
      <c r="AO41" s="135" t="str">
        <f t="shared" si="19"/>
        <v/>
      </c>
      <c r="AP41" s="136" t="str">
        <f t="shared" si="20"/>
        <v/>
      </c>
      <c r="AQ41" s="126"/>
      <c r="AR41" s="144" t="str">
        <f t="shared" si="30"/>
        <v/>
      </c>
      <c r="AS41" s="219" t="str">
        <f t="shared" si="31"/>
        <v/>
      </c>
      <c r="AT41" s="219" t="str">
        <f t="shared" si="32"/>
        <v/>
      </c>
      <c r="AU41" s="219" t="str">
        <f t="shared" si="33"/>
        <v/>
      </c>
      <c r="AV41" s="218"/>
      <c r="AW41" s="219" t="str">
        <f t="shared" si="35"/>
        <v/>
      </c>
      <c r="AX41" s="219">
        <f t="shared" si="36"/>
        <v>0</v>
      </c>
      <c r="AY41" s="218"/>
      <c r="AZ41" s="59" t="str">
        <f t="shared" si="34"/>
        <v/>
      </c>
      <c r="BA41" s="60">
        <f t="shared" si="21"/>
        <v>0</v>
      </c>
    </row>
    <row r="42" spans="1:53" ht="15" customHeight="1" x14ac:dyDescent="0.25">
      <c r="A42">
        <v>25</v>
      </c>
      <c r="B42" s="17"/>
      <c r="C42" s="139"/>
      <c r="D42" s="174"/>
      <c r="E42" s="126"/>
      <c r="F42" s="126"/>
      <c r="G42" s="140"/>
      <c r="H42" s="148"/>
      <c r="I42" s="147"/>
      <c r="J42" s="147"/>
      <c r="K42" s="147"/>
      <c r="L42" s="147"/>
      <c r="M42" s="149"/>
      <c r="N42" s="287">
        <f t="shared" si="22"/>
        <v>0</v>
      </c>
      <c r="O42" s="288" t="str">
        <f t="shared" si="23"/>
        <v/>
      </c>
      <c r="P42" s="288" t="str">
        <f t="shared" si="0"/>
        <v/>
      </c>
      <c r="Q42" s="288" t="str">
        <f t="shared" si="1"/>
        <v/>
      </c>
      <c r="R42" s="288">
        <f t="shared" si="24"/>
        <v>0</v>
      </c>
      <c r="S42" s="94" t="str">
        <f t="shared" si="2"/>
        <v/>
      </c>
      <c r="T42" s="94" t="str">
        <f t="shared" si="3"/>
        <v/>
      </c>
      <c r="U42" s="94" t="str">
        <f t="shared" si="4"/>
        <v/>
      </c>
      <c r="V42" s="94" t="str">
        <f t="shared" si="5"/>
        <v/>
      </c>
      <c r="W42" s="94" t="str">
        <f t="shared" si="6"/>
        <v/>
      </c>
      <c r="X42" s="94" t="str">
        <f t="shared" si="7"/>
        <v/>
      </c>
      <c r="Y42" s="94">
        <f t="shared" si="8"/>
        <v>0</v>
      </c>
      <c r="Z42" s="141" t="b">
        <f t="shared" si="9"/>
        <v>0</v>
      </c>
      <c r="AA42" s="141" t="b">
        <f t="shared" si="10"/>
        <v>0</v>
      </c>
      <c r="AB42" s="141" t="b">
        <f t="shared" si="11"/>
        <v>0</v>
      </c>
      <c r="AC42" s="141" t="b">
        <f t="shared" si="12"/>
        <v>0</v>
      </c>
      <c r="AD42" s="141" t="b">
        <f t="shared" si="13"/>
        <v>0</v>
      </c>
      <c r="AE42" s="141" t="b">
        <f t="shared" si="25"/>
        <v>0</v>
      </c>
      <c r="AF42" s="141" t="b">
        <f t="shared" si="14"/>
        <v>0</v>
      </c>
      <c r="AG42" s="141" t="b">
        <f t="shared" si="15"/>
        <v>0</v>
      </c>
      <c r="AH42" s="141" t="b">
        <f t="shared" si="16"/>
        <v>0</v>
      </c>
      <c r="AI42" s="141" t="b">
        <f t="shared" si="17"/>
        <v>0</v>
      </c>
      <c r="AJ42" s="146" t="str">
        <f t="shared" si="18"/>
        <v/>
      </c>
      <c r="AK42" s="143" t="str">
        <f t="shared" si="26"/>
        <v/>
      </c>
      <c r="AL42" s="216" t="str">
        <f t="shared" si="27"/>
        <v/>
      </c>
      <c r="AM42" s="144" t="str">
        <f t="shared" si="28"/>
        <v/>
      </c>
      <c r="AN42" s="145">
        <f t="shared" si="29"/>
        <v>0</v>
      </c>
      <c r="AO42" s="135" t="str">
        <f t="shared" si="19"/>
        <v/>
      </c>
      <c r="AP42" s="136" t="str">
        <f t="shared" si="20"/>
        <v/>
      </c>
      <c r="AQ42" s="126"/>
      <c r="AR42" s="144" t="str">
        <f t="shared" si="30"/>
        <v/>
      </c>
      <c r="AS42" s="219" t="str">
        <f t="shared" si="31"/>
        <v/>
      </c>
      <c r="AT42" s="219" t="str">
        <f t="shared" si="32"/>
        <v/>
      </c>
      <c r="AU42" s="219" t="str">
        <f t="shared" si="33"/>
        <v/>
      </c>
      <c r="AV42" s="218"/>
      <c r="AW42" s="219" t="str">
        <f t="shared" si="35"/>
        <v/>
      </c>
      <c r="AX42" s="219">
        <f t="shared" si="36"/>
        <v>0</v>
      </c>
      <c r="AY42" s="218"/>
      <c r="AZ42" s="59" t="str">
        <f t="shared" si="34"/>
        <v/>
      </c>
      <c r="BA42" s="60">
        <f t="shared" si="21"/>
        <v>0</v>
      </c>
    </row>
    <row r="43" spans="1:53" ht="15" customHeight="1" x14ac:dyDescent="0.25">
      <c r="A43">
        <v>26</v>
      </c>
      <c r="B43" s="17"/>
      <c r="C43" s="139"/>
      <c r="D43" s="174"/>
      <c r="E43" s="126"/>
      <c r="F43" s="126"/>
      <c r="G43" s="140"/>
      <c r="H43" s="148"/>
      <c r="I43" s="147"/>
      <c r="J43" s="147"/>
      <c r="K43" s="147"/>
      <c r="L43" s="147"/>
      <c r="M43" s="149"/>
      <c r="N43" s="287">
        <f t="shared" si="22"/>
        <v>0</v>
      </c>
      <c r="O43" s="288" t="str">
        <f t="shared" si="23"/>
        <v/>
      </c>
      <c r="P43" s="288" t="str">
        <f t="shared" si="0"/>
        <v/>
      </c>
      <c r="Q43" s="288" t="str">
        <f t="shared" si="1"/>
        <v/>
      </c>
      <c r="R43" s="288">
        <f t="shared" si="24"/>
        <v>0</v>
      </c>
      <c r="S43" s="94" t="str">
        <f t="shared" si="2"/>
        <v/>
      </c>
      <c r="T43" s="94" t="str">
        <f t="shared" si="3"/>
        <v/>
      </c>
      <c r="U43" s="94" t="str">
        <f t="shared" si="4"/>
        <v/>
      </c>
      <c r="V43" s="94" t="str">
        <f t="shared" si="5"/>
        <v/>
      </c>
      <c r="W43" s="94" t="str">
        <f t="shared" si="6"/>
        <v/>
      </c>
      <c r="X43" s="94" t="str">
        <f t="shared" si="7"/>
        <v/>
      </c>
      <c r="Y43" s="94">
        <f t="shared" si="8"/>
        <v>0</v>
      </c>
      <c r="Z43" s="141" t="b">
        <f t="shared" si="9"/>
        <v>0</v>
      </c>
      <c r="AA43" s="141" t="b">
        <f t="shared" si="10"/>
        <v>0</v>
      </c>
      <c r="AB43" s="141" t="b">
        <f t="shared" si="11"/>
        <v>0</v>
      </c>
      <c r="AC43" s="141" t="b">
        <f t="shared" si="12"/>
        <v>0</v>
      </c>
      <c r="AD43" s="141" t="b">
        <f t="shared" si="13"/>
        <v>0</v>
      </c>
      <c r="AE43" s="141" t="b">
        <f t="shared" si="25"/>
        <v>0</v>
      </c>
      <c r="AF43" s="141" t="b">
        <f t="shared" si="14"/>
        <v>0</v>
      </c>
      <c r="AG43" s="141" t="b">
        <f t="shared" si="15"/>
        <v>0</v>
      </c>
      <c r="AH43" s="141" t="b">
        <f t="shared" si="16"/>
        <v>0</v>
      </c>
      <c r="AI43" s="141" t="b">
        <f t="shared" si="17"/>
        <v>0</v>
      </c>
      <c r="AJ43" s="146" t="str">
        <f t="shared" si="18"/>
        <v/>
      </c>
      <c r="AK43" s="143" t="str">
        <f t="shared" si="26"/>
        <v/>
      </c>
      <c r="AL43" s="216" t="str">
        <f t="shared" si="27"/>
        <v/>
      </c>
      <c r="AM43" s="144" t="str">
        <f t="shared" si="28"/>
        <v/>
      </c>
      <c r="AN43" s="145">
        <f t="shared" si="29"/>
        <v>0</v>
      </c>
      <c r="AO43" s="135" t="str">
        <f t="shared" si="19"/>
        <v/>
      </c>
      <c r="AP43" s="136" t="str">
        <f t="shared" si="20"/>
        <v/>
      </c>
      <c r="AQ43" s="126"/>
      <c r="AR43" s="144" t="str">
        <f t="shared" si="30"/>
        <v/>
      </c>
      <c r="AS43" s="219" t="str">
        <f t="shared" si="31"/>
        <v/>
      </c>
      <c r="AT43" s="219" t="str">
        <f t="shared" si="32"/>
        <v/>
      </c>
      <c r="AU43" s="219" t="str">
        <f t="shared" si="33"/>
        <v/>
      </c>
      <c r="AV43" s="218"/>
      <c r="AW43" s="219" t="str">
        <f t="shared" si="35"/>
        <v/>
      </c>
      <c r="AX43" s="219">
        <f t="shared" si="36"/>
        <v>0</v>
      </c>
      <c r="AY43" s="218"/>
      <c r="AZ43" s="59" t="str">
        <f t="shared" si="34"/>
        <v/>
      </c>
      <c r="BA43" s="60">
        <f t="shared" si="21"/>
        <v>0</v>
      </c>
    </row>
    <row r="44" spans="1:53" ht="15" customHeight="1" x14ac:dyDescent="0.25">
      <c r="A44">
        <v>27</v>
      </c>
      <c r="B44" s="17"/>
      <c r="C44" s="139"/>
      <c r="D44" s="174"/>
      <c r="E44" s="126"/>
      <c r="F44" s="126"/>
      <c r="G44" s="140"/>
      <c r="H44" s="148"/>
      <c r="I44" s="147"/>
      <c r="J44" s="147"/>
      <c r="K44" s="147"/>
      <c r="L44" s="147"/>
      <c r="M44" s="149"/>
      <c r="N44" s="287">
        <f t="shared" si="22"/>
        <v>0</v>
      </c>
      <c r="O44" s="288" t="str">
        <f t="shared" si="23"/>
        <v/>
      </c>
      <c r="P44" s="288" t="str">
        <f t="shared" si="0"/>
        <v/>
      </c>
      <c r="Q44" s="288" t="str">
        <f t="shared" si="1"/>
        <v/>
      </c>
      <c r="R44" s="288">
        <f t="shared" si="24"/>
        <v>0</v>
      </c>
      <c r="S44" s="94" t="str">
        <f t="shared" si="2"/>
        <v/>
      </c>
      <c r="T44" s="94" t="str">
        <f t="shared" si="3"/>
        <v/>
      </c>
      <c r="U44" s="94" t="str">
        <f t="shared" si="4"/>
        <v/>
      </c>
      <c r="V44" s="94" t="str">
        <f t="shared" si="5"/>
        <v/>
      </c>
      <c r="W44" s="94" t="str">
        <f t="shared" si="6"/>
        <v/>
      </c>
      <c r="X44" s="94" t="str">
        <f t="shared" si="7"/>
        <v/>
      </c>
      <c r="Y44" s="94">
        <f t="shared" si="8"/>
        <v>0</v>
      </c>
      <c r="Z44" s="141" t="b">
        <f t="shared" si="9"/>
        <v>0</v>
      </c>
      <c r="AA44" s="141" t="b">
        <f t="shared" si="10"/>
        <v>0</v>
      </c>
      <c r="AB44" s="141" t="b">
        <f t="shared" si="11"/>
        <v>0</v>
      </c>
      <c r="AC44" s="141" t="b">
        <f t="shared" si="12"/>
        <v>0</v>
      </c>
      <c r="AD44" s="141" t="b">
        <f t="shared" si="13"/>
        <v>0</v>
      </c>
      <c r="AE44" s="141" t="b">
        <f t="shared" si="25"/>
        <v>0</v>
      </c>
      <c r="AF44" s="141" t="b">
        <f t="shared" si="14"/>
        <v>0</v>
      </c>
      <c r="AG44" s="141" t="b">
        <f t="shared" si="15"/>
        <v>0</v>
      </c>
      <c r="AH44" s="141" t="b">
        <f t="shared" si="16"/>
        <v>0</v>
      </c>
      <c r="AI44" s="141" t="b">
        <f t="shared" si="17"/>
        <v>0</v>
      </c>
      <c r="AJ44" s="146" t="str">
        <f t="shared" si="18"/>
        <v/>
      </c>
      <c r="AK44" s="143" t="str">
        <f t="shared" si="26"/>
        <v/>
      </c>
      <c r="AL44" s="216" t="str">
        <f t="shared" si="27"/>
        <v/>
      </c>
      <c r="AM44" s="144" t="str">
        <f t="shared" si="28"/>
        <v/>
      </c>
      <c r="AN44" s="145">
        <f t="shared" si="29"/>
        <v>0</v>
      </c>
      <c r="AO44" s="135" t="str">
        <f t="shared" si="19"/>
        <v/>
      </c>
      <c r="AP44" s="136" t="str">
        <f t="shared" si="20"/>
        <v/>
      </c>
      <c r="AQ44" s="126"/>
      <c r="AR44" s="144" t="str">
        <f t="shared" si="30"/>
        <v/>
      </c>
      <c r="AS44" s="219" t="str">
        <f t="shared" si="31"/>
        <v/>
      </c>
      <c r="AT44" s="219" t="str">
        <f t="shared" si="32"/>
        <v/>
      </c>
      <c r="AU44" s="219" t="str">
        <f t="shared" si="33"/>
        <v/>
      </c>
      <c r="AV44" s="218"/>
      <c r="AW44" s="219" t="str">
        <f t="shared" si="35"/>
        <v/>
      </c>
      <c r="AX44" s="219">
        <f t="shared" si="36"/>
        <v>0</v>
      </c>
      <c r="AY44" s="218"/>
      <c r="AZ44" s="59" t="str">
        <f t="shared" si="34"/>
        <v/>
      </c>
      <c r="BA44" s="60">
        <f t="shared" si="21"/>
        <v>0</v>
      </c>
    </row>
    <row r="45" spans="1:53" ht="15" customHeight="1" x14ac:dyDescent="0.25">
      <c r="A45">
        <v>28</v>
      </c>
      <c r="B45" s="17"/>
      <c r="C45" s="139"/>
      <c r="D45" s="174"/>
      <c r="E45" s="126"/>
      <c r="F45" s="126"/>
      <c r="G45" s="140"/>
      <c r="H45" s="148"/>
      <c r="I45" s="147"/>
      <c r="J45" s="147"/>
      <c r="K45" s="147"/>
      <c r="L45" s="147"/>
      <c r="M45" s="149"/>
      <c r="N45" s="287">
        <f t="shared" si="22"/>
        <v>0</v>
      </c>
      <c r="O45" s="288" t="str">
        <f t="shared" si="23"/>
        <v/>
      </c>
      <c r="P45" s="288" t="str">
        <f t="shared" si="0"/>
        <v/>
      </c>
      <c r="Q45" s="288" t="str">
        <f t="shared" si="1"/>
        <v/>
      </c>
      <c r="R45" s="288">
        <f t="shared" si="24"/>
        <v>0</v>
      </c>
      <c r="S45" s="94" t="str">
        <f t="shared" si="2"/>
        <v/>
      </c>
      <c r="T45" s="94" t="str">
        <f t="shared" si="3"/>
        <v/>
      </c>
      <c r="U45" s="94" t="str">
        <f t="shared" si="4"/>
        <v/>
      </c>
      <c r="V45" s="94" t="str">
        <f t="shared" si="5"/>
        <v/>
      </c>
      <c r="W45" s="94" t="str">
        <f t="shared" si="6"/>
        <v/>
      </c>
      <c r="X45" s="94" t="str">
        <f t="shared" si="7"/>
        <v/>
      </c>
      <c r="Y45" s="94">
        <f t="shared" si="8"/>
        <v>0</v>
      </c>
      <c r="Z45" s="141" t="b">
        <f t="shared" si="9"/>
        <v>0</v>
      </c>
      <c r="AA45" s="141" t="b">
        <f t="shared" si="10"/>
        <v>0</v>
      </c>
      <c r="AB45" s="141" t="b">
        <f t="shared" si="11"/>
        <v>0</v>
      </c>
      <c r="AC45" s="141" t="b">
        <f t="shared" si="12"/>
        <v>0</v>
      </c>
      <c r="AD45" s="141" t="b">
        <f t="shared" si="13"/>
        <v>0</v>
      </c>
      <c r="AE45" s="141" t="b">
        <f t="shared" si="25"/>
        <v>0</v>
      </c>
      <c r="AF45" s="141" t="b">
        <f t="shared" si="14"/>
        <v>0</v>
      </c>
      <c r="AG45" s="141" t="b">
        <f t="shared" si="15"/>
        <v>0</v>
      </c>
      <c r="AH45" s="141" t="b">
        <f t="shared" si="16"/>
        <v>0</v>
      </c>
      <c r="AI45" s="141" t="b">
        <f t="shared" si="17"/>
        <v>0</v>
      </c>
      <c r="AJ45" s="146" t="str">
        <f t="shared" si="18"/>
        <v/>
      </c>
      <c r="AK45" s="143" t="str">
        <f t="shared" si="26"/>
        <v/>
      </c>
      <c r="AL45" s="216" t="str">
        <f t="shared" si="27"/>
        <v/>
      </c>
      <c r="AM45" s="144" t="str">
        <f t="shared" si="28"/>
        <v/>
      </c>
      <c r="AN45" s="145">
        <f t="shared" si="29"/>
        <v>0</v>
      </c>
      <c r="AO45" s="135" t="str">
        <f t="shared" si="19"/>
        <v/>
      </c>
      <c r="AP45" s="136" t="str">
        <f t="shared" si="20"/>
        <v/>
      </c>
      <c r="AQ45" s="126"/>
      <c r="AR45" s="144" t="str">
        <f t="shared" si="30"/>
        <v/>
      </c>
      <c r="AS45" s="219" t="str">
        <f t="shared" si="31"/>
        <v/>
      </c>
      <c r="AT45" s="219" t="str">
        <f t="shared" si="32"/>
        <v/>
      </c>
      <c r="AU45" s="219" t="str">
        <f t="shared" si="33"/>
        <v/>
      </c>
      <c r="AV45" s="218"/>
      <c r="AW45" s="219" t="str">
        <f t="shared" si="35"/>
        <v/>
      </c>
      <c r="AX45" s="219">
        <f t="shared" si="36"/>
        <v>0</v>
      </c>
      <c r="AY45" s="218"/>
      <c r="AZ45" s="59" t="str">
        <f t="shared" si="34"/>
        <v/>
      </c>
      <c r="BA45" s="60">
        <f t="shared" si="21"/>
        <v>0</v>
      </c>
    </row>
    <row r="46" spans="1:53" ht="15" customHeight="1" x14ac:dyDescent="0.25">
      <c r="A46">
        <v>29</v>
      </c>
      <c r="B46" s="17"/>
      <c r="C46" s="139"/>
      <c r="D46" s="174"/>
      <c r="E46" s="126"/>
      <c r="F46" s="126"/>
      <c r="G46" s="140"/>
      <c r="H46" s="148"/>
      <c r="I46" s="147"/>
      <c r="J46" s="147"/>
      <c r="K46" s="147"/>
      <c r="L46" s="147"/>
      <c r="M46" s="149"/>
      <c r="N46" s="287">
        <f t="shared" si="22"/>
        <v>0</v>
      </c>
      <c r="O46" s="288" t="str">
        <f t="shared" si="23"/>
        <v/>
      </c>
      <c r="P46" s="288" t="str">
        <f t="shared" si="0"/>
        <v/>
      </c>
      <c r="Q46" s="288" t="str">
        <f t="shared" si="1"/>
        <v/>
      </c>
      <c r="R46" s="288">
        <f t="shared" si="24"/>
        <v>0</v>
      </c>
      <c r="S46" s="94" t="str">
        <f t="shared" si="2"/>
        <v/>
      </c>
      <c r="T46" s="94" t="str">
        <f t="shared" si="3"/>
        <v/>
      </c>
      <c r="U46" s="94" t="str">
        <f t="shared" si="4"/>
        <v/>
      </c>
      <c r="V46" s="94" t="str">
        <f t="shared" si="5"/>
        <v/>
      </c>
      <c r="W46" s="94" t="str">
        <f t="shared" si="6"/>
        <v/>
      </c>
      <c r="X46" s="94" t="str">
        <f t="shared" si="7"/>
        <v/>
      </c>
      <c r="Y46" s="94">
        <f t="shared" si="8"/>
        <v>0</v>
      </c>
      <c r="Z46" s="141" t="b">
        <f t="shared" si="9"/>
        <v>0</v>
      </c>
      <c r="AA46" s="141" t="b">
        <f t="shared" si="10"/>
        <v>0</v>
      </c>
      <c r="AB46" s="141" t="b">
        <f t="shared" si="11"/>
        <v>0</v>
      </c>
      <c r="AC46" s="141" t="b">
        <f t="shared" si="12"/>
        <v>0</v>
      </c>
      <c r="AD46" s="141" t="b">
        <f t="shared" si="13"/>
        <v>0</v>
      </c>
      <c r="AE46" s="141" t="b">
        <f t="shared" si="25"/>
        <v>0</v>
      </c>
      <c r="AF46" s="141" t="b">
        <f t="shared" si="14"/>
        <v>0</v>
      </c>
      <c r="AG46" s="141" t="b">
        <f t="shared" si="15"/>
        <v>0</v>
      </c>
      <c r="AH46" s="141" t="b">
        <f t="shared" si="16"/>
        <v>0</v>
      </c>
      <c r="AI46" s="141" t="b">
        <f t="shared" si="17"/>
        <v>0</v>
      </c>
      <c r="AJ46" s="146" t="str">
        <f t="shared" si="18"/>
        <v/>
      </c>
      <c r="AK46" s="143" t="str">
        <f t="shared" si="26"/>
        <v/>
      </c>
      <c r="AL46" s="216" t="str">
        <f t="shared" si="27"/>
        <v/>
      </c>
      <c r="AM46" s="144" t="str">
        <f t="shared" si="28"/>
        <v/>
      </c>
      <c r="AN46" s="145">
        <f t="shared" si="29"/>
        <v>0</v>
      </c>
      <c r="AO46" s="135" t="str">
        <f t="shared" si="19"/>
        <v/>
      </c>
      <c r="AP46" s="136" t="str">
        <f t="shared" si="20"/>
        <v/>
      </c>
      <c r="AQ46" s="126"/>
      <c r="AR46" s="144" t="str">
        <f t="shared" si="30"/>
        <v/>
      </c>
      <c r="AS46" s="219" t="str">
        <f t="shared" si="31"/>
        <v/>
      </c>
      <c r="AT46" s="219" t="str">
        <f t="shared" si="32"/>
        <v/>
      </c>
      <c r="AU46" s="219" t="str">
        <f t="shared" si="33"/>
        <v/>
      </c>
      <c r="AV46" s="218"/>
      <c r="AW46" s="219" t="str">
        <f t="shared" si="35"/>
        <v/>
      </c>
      <c r="AX46" s="219">
        <f t="shared" si="36"/>
        <v>0</v>
      </c>
      <c r="AY46" s="218"/>
      <c r="AZ46" s="59" t="str">
        <f t="shared" si="34"/>
        <v/>
      </c>
      <c r="BA46" s="60">
        <f t="shared" si="21"/>
        <v>0</v>
      </c>
    </row>
    <row r="47" spans="1:53" ht="15" customHeight="1" x14ac:dyDescent="0.25">
      <c r="A47">
        <v>30</v>
      </c>
      <c r="B47" s="17"/>
      <c r="C47" s="139"/>
      <c r="D47" s="174"/>
      <c r="E47" s="126"/>
      <c r="F47" s="126"/>
      <c r="G47" s="140"/>
      <c r="H47" s="148"/>
      <c r="I47" s="147"/>
      <c r="J47" s="147"/>
      <c r="K47" s="147"/>
      <c r="L47" s="147"/>
      <c r="M47" s="149"/>
      <c r="N47" s="287">
        <f t="shared" si="22"/>
        <v>0</v>
      </c>
      <c r="O47" s="288" t="str">
        <f t="shared" si="23"/>
        <v/>
      </c>
      <c r="P47" s="288" t="str">
        <f t="shared" si="0"/>
        <v/>
      </c>
      <c r="Q47" s="288" t="str">
        <f t="shared" si="1"/>
        <v/>
      </c>
      <c r="R47" s="288">
        <f t="shared" si="24"/>
        <v>0</v>
      </c>
      <c r="S47" s="94" t="str">
        <f t="shared" si="2"/>
        <v/>
      </c>
      <c r="T47" s="94" t="str">
        <f t="shared" si="3"/>
        <v/>
      </c>
      <c r="U47" s="94" t="str">
        <f t="shared" si="4"/>
        <v/>
      </c>
      <c r="V47" s="94" t="str">
        <f t="shared" si="5"/>
        <v/>
      </c>
      <c r="W47" s="94" t="str">
        <f t="shared" si="6"/>
        <v/>
      </c>
      <c r="X47" s="94" t="str">
        <f t="shared" si="7"/>
        <v/>
      </c>
      <c r="Y47" s="94">
        <f t="shared" si="8"/>
        <v>0</v>
      </c>
      <c r="Z47" s="141" t="b">
        <f t="shared" si="9"/>
        <v>0</v>
      </c>
      <c r="AA47" s="141" t="b">
        <f t="shared" si="10"/>
        <v>0</v>
      </c>
      <c r="AB47" s="141" t="b">
        <f t="shared" si="11"/>
        <v>0</v>
      </c>
      <c r="AC47" s="141" t="b">
        <f t="shared" si="12"/>
        <v>0</v>
      </c>
      <c r="AD47" s="141" t="b">
        <f t="shared" si="13"/>
        <v>0</v>
      </c>
      <c r="AE47" s="141" t="b">
        <f t="shared" si="25"/>
        <v>0</v>
      </c>
      <c r="AF47" s="141" t="b">
        <f t="shared" si="14"/>
        <v>0</v>
      </c>
      <c r="AG47" s="141" t="b">
        <f t="shared" si="15"/>
        <v>0</v>
      </c>
      <c r="AH47" s="141" t="b">
        <f t="shared" si="16"/>
        <v>0</v>
      </c>
      <c r="AI47" s="141" t="b">
        <f t="shared" si="17"/>
        <v>0</v>
      </c>
      <c r="AJ47" s="146" t="str">
        <f t="shared" si="18"/>
        <v/>
      </c>
      <c r="AK47" s="143" t="str">
        <f t="shared" si="26"/>
        <v/>
      </c>
      <c r="AL47" s="216" t="str">
        <f t="shared" si="27"/>
        <v/>
      </c>
      <c r="AM47" s="144" t="str">
        <f t="shared" si="28"/>
        <v/>
      </c>
      <c r="AN47" s="145">
        <f t="shared" si="29"/>
        <v>0</v>
      </c>
      <c r="AO47" s="135" t="str">
        <f t="shared" si="19"/>
        <v/>
      </c>
      <c r="AP47" s="136" t="str">
        <f t="shared" si="20"/>
        <v/>
      </c>
      <c r="AQ47" s="126"/>
      <c r="AR47" s="144" t="str">
        <f t="shared" si="30"/>
        <v/>
      </c>
      <c r="AS47" s="219" t="str">
        <f t="shared" si="31"/>
        <v/>
      </c>
      <c r="AT47" s="219" t="str">
        <f t="shared" si="32"/>
        <v/>
      </c>
      <c r="AU47" s="219" t="str">
        <f t="shared" si="33"/>
        <v/>
      </c>
      <c r="AV47" s="218"/>
      <c r="AW47" s="219" t="str">
        <f t="shared" si="35"/>
        <v/>
      </c>
      <c r="AX47" s="219">
        <f t="shared" si="36"/>
        <v>0</v>
      </c>
      <c r="AY47" s="218"/>
      <c r="AZ47" s="59" t="str">
        <f t="shared" si="34"/>
        <v/>
      </c>
      <c r="BA47" s="60">
        <f t="shared" si="21"/>
        <v>0</v>
      </c>
    </row>
    <row r="48" spans="1:53" ht="15" customHeight="1" x14ac:dyDescent="0.25">
      <c r="A48">
        <v>31</v>
      </c>
      <c r="B48" s="17"/>
      <c r="C48" s="139"/>
      <c r="D48" s="174"/>
      <c r="E48" s="126"/>
      <c r="F48" s="126"/>
      <c r="G48" s="140"/>
      <c r="H48" s="148"/>
      <c r="I48" s="147"/>
      <c r="J48" s="147"/>
      <c r="K48" s="147"/>
      <c r="L48" s="147"/>
      <c r="M48" s="149"/>
      <c r="N48" s="287">
        <f t="shared" si="22"/>
        <v>0</v>
      </c>
      <c r="O48" s="288" t="str">
        <f t="shared" si="23"/>
        <v/>
      </c>
      <c r="P48" s="288" t="str">
        <f t="shared" si="0"/>
        <v/>
      </c>
      <c r="Q48" s="288" t="str">
        <f t="shared" si="1"/>
        <v/>
      </c>
      <c r="R48" s="288">
        <f t="shared" si="24"/>
        <v>0</v>
      </c>
      <c r="S48" s="94" t="str">
        <f t="shared" si="2"/>
        <v/>
      </c>
      <c r="T48" s="94" t="str">
        <f t="shared" si="3"/>
        <v/>
      </c>
      <c r="U48" s="94" t="str">
        <f t="shared" si="4"/>
        <v/>
      </c>
      <c r="V48" s="94" t="str">
        <f t="shared" si="5"/>
        <v/>
      </c>
      <c r="W48" s="94" t="str">
        <f t="shared" si="6"/>
        <v/>
      </c>
      <c r="X48" s="94" t="str">
        <f t="shared" si="7"/>
        <v/>
      </c>
      <c r="Y48" s="94">
        <f t="shared" si="8"/>
        <v>0</v>
      </c>
      <c r="Z48" s="141" t="b">
        <f t="shared" si="9"/>
        <v>0</v>
      </c>
      <c r="AA48" s="141" t="b">
        <f t="shared" si="10"/>
        <v>0</v>
      </c>
      <c r="AB48" s="141" t="b">
        <f t="shared" si="11"/>
        <v>0</v>
      </c>
      <c r="AC48" s="141" t="b">
        <f t="shared" si="12"/>
        <v>0</v>
      </c>
      <c r="AD48" s="141" t="b">
        <f t="shared" si="13"/>
        <v>0</v>
      </c>
      <c r="AE48" s="141" t="b">
        <f t="shared" si="25"/>
        <v>0</v>
      </c>
      <c r="AF48" s="141" t="b">
        <f t="shared" si="14"/>
        <v>0</v>
      </c>
      <c r="AG48" s="141" t="b">
        <f t="shared" si="15"/>
        <v>0</v>
      </c>
      <c r="AH48" s="141" t="b">
        <f t="shared" si="16"/>
        <v>0</v>
      </c>
      <c r="AI48" s="141" t="b">
        <f t="shared" si="17"/>
        <v>0</v>
      </c>
      <c r="AJ48" s="146" t="str">
        <f t="shared" si="18"/>
        <v/>
      </c>
      <c r="AK48" s="143" t="str">
        <f t="shared" si="26"/>
        <v/>
      </c>
      <c r="AL48" s="216" t="str">
        <f t="shared" si="27"/>
        <v/>
      </c>
      <c r="AM48" s="144" t="str">
        <f t="shared" si="28"/>
        <v/>
      </c>
      <c r="AN48" s="145">
        <f t="shared" si="29"/>
        <v>0</v>
      </c>
      <c r="AO48" s="135" t="str">
        <f t="shared" si="19"/>
        <v/>
      </c>
      <c r="AP48" s="136" t="str">
        <f t="shared" si="20"/>
        <v/>
      </c>
      <c r="AQ48" s="126"/>
      <c r="AR48" s="144" t="str">
        <f t="shared" si="30"/>
        <v/>
      </c>
      <c r="AS48" s="219" t="str">
        <f t="shared" si="31"/>
        <v/>
      </c>
      <c r="AT48" s="219" t="str">
        <f t="shared" si="32"/>
        <v/>
      </c>
      <c r="AU48" s="219" t="str">
        <f t="shared" si="33"/>
        <v/>
      </c>
      <c r="AV48" s="218"/>
      <c r="AW48" s="219" t="str">
        <f t="shared" si="35"/>
        <v/>
      </c>
      <c r="AX48" s="219">
        <f t="shared" si="36"/>
        <v>0</v>
      </c>
      <c r="AY48" s="218"/>
      <c r="AZ48" s="59" t="str">
        <f t="shared" si="34"/>
        <v/>
      </c>
      <c r="BA48" s="60">
        <f t="shared" si="21"/>
        <v>0</v>
      </c>
    </row>
    <row r="49" spans="1:53" ht="15" customHeight="1" x14ac:dyDescent="0.25">
      <c r="A49">
        <v>32</v>
      </c>
      <c r="B49" s="17"/>
      <c r="C49" s="139"/>
      <c r="D49" s="174"/>
      <c r="E49" s="126"/>
      <c r="F49" s="126"/>
      <c r="G49" s="140"/>
      <c r="H49" s="148"/>
      <c r="I49" s="147"/>
      <c r="J49" s="147"/>
      <c r="K49" s="147"/>
      <c r="L49" s="147"/>
      <c r="M49" s="149"/>
      <c r="N49" s="287">
        <f t="shared" si="22"/>
        <v>0</v>
      </c>
      <c r="O49" s="288" t="str">
        <f t="shared" si="23"/>
        <v/>
      </c>
      <c r="P49" s="288" t="str">
        <f t="shared" si="0"/>
        <v/>
      </c>
      <c r="Q49" s="288" t="str">
        <f t="shared" si="1"/>
        <v/>
      </c>
      <c r="R49" s="288">
        <f t="shared" si="24"/>
        <v>0</v>
      </c>
      <c r="S49" s="94" t="str">
        <f t="shared" si="2"/>
        <v/>
      </c>
      <c r="T49" s="94" t="str">
        <f t="shared" si="3"/>
        <v/>
      </c>
      <c r="U49" s="94" t="str">
        <f t="shared" si="4"/>
        <v/>
      </c>
      <c r="V49" s="94" t="str">
        <f t="shared" si="5"/>
        <v/>
      </c>
      <c r="W49" s="94" t="str">
        <f t="shared" si="6"/>
        <v/>
      </c>
      <c r="X49" s="94" t="str">
        <f t="shared" si="7"/>
        <v/>
      </c>
      <c r="Y49" s="94">
        <f t="shared" si="8"/>
        <v>0</v>
      </c>
      <c r="Z49" s="141" t="b">
        <f t="shared" si="9"/>
        <v>0</v>
      </c>
      <c r="AA49" s="141" t="b">
        <f t="shared" si="10"/>
        <v>0</v>
      </c>
      <c r="AB49" s="141" t="b">
        <f t="shared" si="11"/>
        <v>0</v>
      </c>
      <c r="AC49" s="141" t="b">
        <f t="shared" si="12"/>
        <v>0</v>
      </c>
      <c r="AD49" s="141" t="b">
        <f t="shared" si="13"/>
        <v>0</v>
      </c>
      <c r="AE49" s="141" t="b">
        <f t="shared" si="25"/>
        <v>0</v>
      </c>
      <c r="AF49" s="141" t="b">
        <f t="shared" si="14"/>
        <v>0</v>
      </c>
      <c r="AG49" s="141" t="b">
        <f t="shared" si="15"/>
        <v>0</v>
      </c>
      <c r="AH49" s="141" t="b">
        <f t="shared" si="16"/>
        <v>0</v>
      </c>
      <c r="AI49" s="141" t="b">
        <f t="shared" si="17"/>
        <v>0</v>
      </c>
      <c r="AJ49" s="146" t="str">
        <f t="shared" si="18"/>
        <v/>
      </c>
      <c r="AK49" s="143" t="str">
        <f t="shared" si="26"/>
        <v/>
      </c>
      <c r="AL49" s="216" t="str">
        <f t="shared" si="27"/>
        <v/>
      </c>
      <c r="AM49" s="144" t="str">
        <f t="shared" si="28"/>
        <v/>
      </c>
      <c r="AN49" s="145">
        <f t="shared" si="29"/>
        <v>0</v>
      </c>
      <c r="AO49" s="135" t="str">
        <f t="shared" si="19"/>
        <v/>
      </c>
      <c r="AP49" s="136" t="str">
        <f t="shared" si="20"/>
        <v/>
      </c>
      <c r="AQ49" s="126"/>
      <c r="AR49" s="144" t="str">
        <f t="shared" si="30"/>
        <v/>
      </c>
      <c r="AS49" s="219" t="str">
        <f t="shared" si="31"/>
        <v/>
      </c>
      <c r="AT49" s="219" t="str">
        <f t="shared" si="32"/>
        <v/>
      </c>
      <c r="AU49" s="219" t="str">
        <f t="shared" si="33"/>
        <v/>
      </c>
      <c r="AV49" s="218"/>
      <c r="AW49" s="219" t="str">
        <f t="shared" si="35"/>
        <v/>
      </c>
      <c r="AX49" s="219">
        <f t="shared" si="36"/>
        <v>0</v>
      </c>
      <c r="AY49" s="218"/>
      <c r="AZ49" s="59" t="str">
        <f t="shared" si="34"/>
        <v/>
      </c>
      <c r="BA49" s="60">
        <f t="shared" si="21"/>
        <v>0</v>
      </c>
    </row>
    <row r="50" spans="1:53" ht="15" customHeight="1" x14ac:dyDescent="0.25">
      <c r="A50">
        <v>33</v>
      </c>
      <c r="B50" s="17"/>
      <c r="C50" s="139"/>
      <c r="D50" s="174"/>
      <c r="E50" s="126"/>
      <c r="F50" s="126"/>
      <c r="G50" s="140"/>
      <c r="H50" s="148"/>
      <c r="I50" s="147"/>
      <c r="J50" s="147"/>
      <c r="K50" s="147"/>
      <c r="L50" s="147"/>
      <c r="M50" s="149"/>
      <c r="N50" s="287">
        <f t="shared" si="22"/>
        <v>0</v>
      </c>
      <c r="O50" s="288" t="str">
        <f t="shared" si="23"/>
        <v/>
      </c>
      <c r="P50" s="288" t="str">
        <f t="shared" si="0"/>
        <v/>
      </c>
      <c r="Q50" s="288" t="str">
        <f t="shared" si="1"/>
        <v/>
      </c>
      <c r="R50" s="288">
        <f t="shared" si="24"/>
        <v>0</v>
      </c>
      <c r="S50" s="94" t="str">
        <f t="shared" si="2"/>
        <v/>
      </c>
      <c r="T50" s="94" t="str">
        <f t="shared" si="3"/>
        <v/>
      </c>
      <c r="U50" s="94" t="str">
        <f t="shared" si="4"/>
        <v/>
      </c>
      <c r="V50" s="94" t="str">
        <f t="shared" si="5"/>
        <v/>
      </c>
      <c r="W50" s="94" t="str">
        <f t="shared" si="6"/>
        <v/>
      </c>
      <c r="X50" s="94" t="str">
        <f t="shared" si="7"/>
        <v/>
      </c>
      <c r="Y50" s="94">
        <f t="shared" si="8"/>
        <v>0</v>
      </c>
      <c r="Z50" s="141" t="b">
        <f t="shared" si="9"/>
        <v>0</v>
      </c>
      <c r="AA50" s="141" t="b">
        <f t="shared" si="10"/>
        <v>0</v>
      </c>
      <c r="AB50" s="141" t="b">
        <f t="shared" si="11"/>
        <v>0</v>
      </c>
      <c r="AC50" s="141" t="b">
        <f t="shared" si="12"/>
        <v>0</v>
      </c>
      <c r="AD50" s="141" t="b">
        <f t="shared" si="13"/>
        <v>0</v>
      </c>
      <c r="AE50" s="141" t="b">
        <f t="shared" si="25"/>
        <v>0</v>
      </c>
      <c r="AF50" s="141" t="b">
        <f t="shared" si="14"/>
        <v>0</v>
      </c>
      <c r="AG50" s="141" t="b">
        <f t="shared" si="15"/>
        <v>0</v>
      </c>
      <c r="AH50" s="141" t="b">
        <f t="shared" si="16"/>
        <v>0</v>
      </c>
      <c r="AI50" s="141" t="b">
        <f t="shared" si="17"/>
        <v>0</v>
      </c>
      <c r="AJ50" s="146" t="str">
        <f t="shared" si="18"/>
        <v/>
      </c>
      <c r="AK50" s="143" t="str">
        <f t="shared" si="26"/>
        <v/>
      </c>
      <c r="AL50" s="216" t="str">
        <f t="shared" si="27"/>
        <v/>
      </c>
      <c r="AM50" s="144" t="str">
        <f t="shared" si="28"/>
        <v/>
      </c>
      <c r="AN50" s="145">
        <f t="shared" si="29"/>
        <v>0</v>
      </c>
      <c r="AO50" s="135" t="str">
        <f t="shared" si="19"/>
        <v/>
      </c>
      <c r="AP50" s="136" t="str">
        <f t="shared" si="20"/>
        <v/>
      </c>
      <c r="AQ50" s="126"/>
      <c r="AR50" s="144" t="str">
        <f t="shared" si="30"/>
        <v/>
      </c>
      <c r="AS50" s="219" t="str">
        <f t="shared" si="31"/>
        <v/>
      </c>
      <c r="AT50" s="219" t="str">
        <f t="shared" si="32"/>
        <v/>
      </c>
      <c r="AU50" s="219" t="str">
        <f t="shared" si="33"/>
        <v/>
      </c>
      <c r="AV50" s="218"/>
      <c r="AW50" s="219" t="str">
        <f t="shared" si="35"/>
        <v/>
      </c>
      <c r="AX50" s="219">
        <f t="shared" si="36"/>
        <v>0</v>
      </c>
      <c r="AY50" s="218"/>
      <c r="AZ50" s="59" t="str">
        <f t="shared" si="34"/>
        <v/>
      </c>
      <c r="BA50" s="60">
        <f t="shared" si="21"/>
        <v>0</v>
      </c>
    </row>
    <row r="51" spans="1:53" ht="15" customHeight="1" x14ac:dyDescent="0.25">
      <c r="A51">
        <v>34</v>
      </c>
      <c r="B51" s="17"/>
      <c r="C51" s="139"/>
      <c r="D51" s="174"/>
      <c r="E51" s="126"/>
      <c r="F51" s="150"/>
      <c r="G51" s="140"/>
      <c r="H51" s="148"/>
      <c r="I51" s="147"/>
      <c r="J51" s="147"/>
      <c r="K51" s="147"/>
      <c r="L51" s="147"/>
      <c r="M51" s="149"/>
      <c r="N51" s="287">
        <f t="shared" si="22"/>
        <v>0</v>
      </c>
      <c r="O51" s="288" t="str">
        <f t="shared" si="23"/>
        <v/>
      </c>
      <c r="P51" s="288" t="str">
        <f t="shared" si="0"/>
        <v/>
      </c>
      <c r="Q51" s="288" t="str">
        <f t="shared" si="1"/>
        <v/>
      </c>
      <c r="R51" s="288">
        <f t="shared" si="24"/>
        <v>0</v>
      </c>
      <c r="S51" s="94" t="str">
        <f t="shared" si="2"/>
        <v/>
      </c>
      <c r="T51" s="94" t="str">
        <f t="shared" si="3"/>
        <v/>
      </c>
      <c r="U51" s="94" t="str">
        <f t="shared" si="4"/>
        <v/>
      </c>
      <c r="V51" s="94" t="str">
        <f t="shared" si="5"/>
        <v/>
      </c>
      <c r="W51" s="94" t="str">
        <f t="shared" si="6"/>
        <v/>
      </c>
      <c r="X51" s="94" t="str">
        <f t="shared" si="7"/>
        <v/>
      </c>
      <c r="Y51" s="94">
        <f t="shared" si="8"/>
        <v>0</v>
      </c>
      <c r="Z51" s="141" t="b">
        <f t="shared" si="9"/>
        <v>0</v>
      </c>
      <c r="AA51" s="141" t="b">
        <f t="shared" si="10"/>
        <v>0</v>
      </c>
      <c r="AB51" s="141" t="b">
        <f t="shared" si="11"/>
        <v>0</v>
      </c>
      <c r="AC51" s="141" t="b">
        <f t="shared" si="12"/>
        <v>0</v>
      </c>
      <c r="AD51" s="141" t="b">
        <f t="shared" si="13"/>
        <v>0</v>
      </c>
      <c r="AE51" s="141" t="b">
        <f t="shared" si="25"/>
        <v>0</v>
      </c>
      <c r="AF51" s="141" t="b">
        <f t="shared" si="14"/>
        <v>0</v>
      </c>
      <c r="AG51" s="141" t="b">
        <f t="shared" si="15"/>
        <v>0</v>
      </c>
      <c r="AH51" s="141" t="b">
        <f t="shared" si="16"/>
        <v>0</v>
      </c>
      <c r="AI51" s="141" t="b">
        <f t="shared" si="17"/>
        <v>0</v>
      </c>
      <c r="AJ51" s="146" t="str">
        <f t="shared" si="18"/>
        <v/>
      </c>
      <c r="AK51" s="143" t="str">
        <f t="shared" si="26"/>
        <v/>
      </c>
      <c r="AL51" s="216" t="str">
        <f t="shared" si="27"/>
        <v/>
      </c>
      <c r="AM51" s="144" t="str">
        <f t="shared" si="28"/>
        <v/>
      </c>
      <c r="AN51" s="145">
        <f t="shared" si="29"/>
        <v>0</v>
      </c>
      <c r="AO51" s="135" t="str">
        <f t="shared" si="19"/>
        <v/>
      </c>
      <c r="AP51" s="136" t="str">
        <f t="shared" si="20"/>
        <v/>
      </c>
      <c r="AQ51" s="126"/>
      <c r="AR51" s="144" t="str">
        <f t="shared" si="30"/>
        <v/>
      </c>
      <c r="AS51" s="219" t="str">
        <f t="shared" si="31"/>
        <v/>
      </c>
      <c r="AT51" s="219" t="str">
        <f t="shared" si="32"/>
        <v/>
      </c>
      <c r="AU51" s="219" t="str">
        <f t="shared" si="33"/>
        <v/>
      </c>
      <c r="AV51" s="218"/>
      <c r="AW51" s="219" t="str">
        <f t="shared" si="35"/>
        <v/>
      </c>
      <c r="AX51" s="219">
        <f t="shared" si="36"/>
        <v>0</v>
      </c>
      <c r="AY51" s="218"/>
      <c r="AZ51" s="59" t="str">
        <f t="shared" si="34"/>
        <v/>
      </c>
      <c r="BA51" s="60">
        <f t="shared" si="21"/>
        <v>0</v>
      </c>
    </row>
    <row r="52" spans="1:53" ht="15" customHeight="1" x14ac:dyDescent="0.25">
      <c r="A52">
        <v>35</v>
      </c>
      <c r="B52" s="17"/>
      <c r="C52" s="139"/>
      <c r="D52" s="174"/>
      <c r="E52" s="126"/>
      <c r="F52" s="150"/>
      <c r="G52" s="140"/>
      <c r="H52" s="148"/>
      <c r="I52" s="147"/>
      <c r="J52" s="147"/>
      <c r="K52" s="147"/>
      <c r="L52" s="147"/>
      <c r="M52" s="149"/>
      <c r="N52" s="287">
        <f t="shared" si="22"/>
        <v>0</v>
      </c>
      <c r="O52" s="288" t="str">
        <f t="shared" si="23"/>
        <v/>
      </c>
      <c r="P52" s="288" t="str">
        <f t="shared" si="0"/>
        <v/>
      </c>
      <c r="Q52" s="288" t="str">
        <f t="shared" si="1"/>
        <v/>
      </c>
      <c r="R52" s="288">
        <f t="shared" si="24"/>
        <v>0</v>
      </c>
      <c r="S52" s="94" t="str">
        <f t="shared" si="2"/>
        <v/>
      </c>
      <c r="T52" s="94" t="str">
        <f t="shared" si="3"/>
        <v/>
      </c>
      <c r="U52" s="94" t="str">
        <f t="shared" si="4"/>
        <v/>
      </c>
      <c r="V52" s="94" t="str">
        <f t="shared" si="5"/>
        <v/>
      </c>
      <c r="W52" s="94" t="str">
        <f t="shared" si="6"/>
        <v/>
      </c>
      <c r="X52" s="94" t="str">
        <f t="shared" si="7"/>
        <v/>
      </c>
      <c r="Y52" s="94">
        <f t="shared" si="8"/>
        <v>0</v>
      </c>
      <c r="Z52" s="141" t="b">
        <f t="shared" si="9"/>
        <v>0</v>
      </c>
      <c r="AA52" s="141" t="b">
        <f t="shared" si="10"/>
        <v>0</v>
      </c>
      <c r="AB52" s="141" t="b">
        <f t="shared" si="11"/>
        <v>0</v>
      </c>
      <c r="AC52" s="141" t="b">
        <f t="shared" si="12"/>
        <v>0</v>
      </c>
      <c r="AD52" s="141" t="b">
        <f t="shared" si="13"/>
        <v>0</v>
      </c>
      <c r="AE52" s="141" t="b">
        <f t="shared" si="25"/>
        <v>0</v>
      </c>
      <c r="AF52" s="141" t="b">
        <f t="shared" si="14"/>
        <v>0</v>
      </c>
      <c r="AG52" s="141" t="b">
        <f t="shared" si="15"/>
        <v>0</v>
      </c>
      <c r="AH52" s="141" t="b">
        <f t="shared" si="16"/>
        <v>0</v>
      </c>
      <c r="AI52" s="141" t="b">
        <f t="shared" si="17"/>
        <v>0</v>
      </c>
      <c r="AJ52" s="146" t="str">
        <f t="shared" si="18"/>
        <v/>
      </c>
      <c r="AK52" s="143" t="str">
        <f t="shared" si="26"/>
        <v/>
      </c>
      <c r="AL52" s="216" t="str">
        <f t="shared" si="27"/>
        <v/>
      </c>
      <c r="AM52" s="144" t="str">
        <f t="shared" si="28"/>
        <v/>
      </c>
      <c r="AN52" s="145">
        <f t="shared" si="29"/>
        <v>0</v>
      </c>
      <c r="AO52" s="135" t="str">
        <f t="shared" si="19"/>
        <v/>
      </c>
      <c r="AP52" s="136" t="str">
        <f t="shared" si="20"/>
        <v/>
      </c>
      <c r="AQ52" s="126"/>
      <c r="AR52" s="144" t="str">
        <f t="shared" si="30"/>
        <v/>
      </c>
      <c r="AS52" s="219" t="str">
        <f t="shared" si="31"/>
        <v/>
      </c>
      <c r="AT52" s="219" t="str">
        <f t="shared" si="32"/>
        <v/>
      </c>
      <c r="AU52" s="219" t="str">
        <f t="shared" si="33"/>
        <v/>
      </c>
      <c r="AV52" s="218"/>
      <c r="AW52" s="219" t="str">
        <f t="shared" si="35"/>
        <v/>
      </c>
      <c r="AX52" s="219">
        <f t="shared" si="36"/>
        <v>0</v>
      </c>
      <c r="AY52" s="218"/>
      <c r="AZ52" s="59" t="str">
        <f t="shared" si="34"/>
        <v/>
      </c>
      <c r="BA52" s="60">
        <f t="shared" si="21"/>
        <v>0</v>
      </c>
    </row>
    <row r="53" spans="1:53" ht="15" customHeight="1" thickBot="1" x14ac:dyDescent="0.3">
      <c r="A53">
        <v>36</v>
      </c>
      <c r="B53" s="17"/>
      <c r="C53" s="139"/>
      <c r="D53" s="174"/>
      <c r="E53" s="151"/>
      <c r="F53" s="152"/>
      <c r="G53" s="140"/>
      <c r="H53" s="148"/>
      <c r="I53" s="147"/>
      <c r="J53" s="147"/>
      <c r="K53" s="147"/>
      <c r="L53" s="147"/>
      <c r="M53" s="149"/>
      <c r="N53" s="287">
        <f t="shared" si="22"/>
        <v>0</v>
      </c>
      <c r="O53" s="288" t="str">
        <f t="shared" si="23"/>
        <v/>
      </c>
      <c r="P53" s="288" t="str">
        <f t="shared" si="0"/>
        <v/>
      </c>
      <c r="Q53" s="288" t="str">
        <f t="shared" si="1"/>
        <v/>
      </c>
      <c r="R53" s="288">
        <f t="shared" si="24"/>
        <v>0</v>
      </c>
      <c r="S53" s="94" t="str">
        <f t="shared" si="2"/>
        <v/>
      </c>
      <c r="T53" s="94" t="str">
        <f t="shared" si="3"/>
        <v/>
      </c>
      <c r="U53" s="94" t="str">
        <f t="shared" si="4"/>
        <v/>
      </c>
      <c r="V53" s="94" t="str">
        <f t="shared" si="5"/>
        <v/>
      </c>
      <c r="W53" s="94" t="str">
        <f t="shared" si="6"/>
        <v/>
      </c>
      <c r="X53" s="94" t="str">
        <f t="shared" si="7"/>
        <v/>
      </c>
      <c r="Y53" s="94">
        <f t="shared" si="8"/>
        <v>0</v>
      </c>
      <c r="Z53" s="141" t="b">
        <f t="shared" si="9"/>
        <v>0</v>
      </c>
      <c r="AA53" s="141" t="b">
        <f t="shared" si="10"/>
        <v>0</v>
      </c>
      <c r="AB53" s="141" t="b">
        <f t="shared" si="11"/>
        <v>0</v>
      </c>
      <c r="AC53" s="141" t="b">
        <f t="shared" si="12"/>
        <v>0</v>
      </c>
      <c r="AD53" s="141" t="b">
        <f t="shared" si="13"/>
        <v>0</v>
      </c>
      <c r="AE53" s="141" t="b">
        <f t="shared" si="25"/>
        <v>0</v>
      </c>
      <c r="AF53" s="141" t="b">
        <f t="shared" si="14"/>
        <v>0</v>
      </c>
      <c r="AG53" s="141" t="b">
        <f t="shared" si="15"/>
        <v>0</v>
      </c>
      <c r="AH53" s="141" t="b">
        <f t="shared" si="16"/>
        <v>0</v>
      </c>
      <c r="AI53" s="141" t="b">
        <f t="shared" si="17"/>
        <v>0</v>
      </c>
      <c r="AJ53" s="153" t="str">
        <f t="shared" si="18"/>
        <v/>
      </c>
      <c r="AK53" s="143" t="str">
        <f t="shared" si="26"/>
        <v/>
      </c>
      <c r="AL53" s="216" t="str">
        <f t="shared" si="27"/>
        <v/>
      </c>
      <c r="AM53" s="144" t="str">
        <f t="shared" si="28"/>
        <v/>
      </c>
      <c r="AN53" s="145">
        <f t="shared" si="29"/>
        <v>0</v>
      </c>
      <c r="AO53" s="135" t="str">
        <f t="shared" si="19"/>
        <v/>
      </c>
      <c r="AP53" s="136" t="str">
        <f t="shared" si="20"/>
        <v/>
      </c>
      <c r="AQ53" s="126"/>
      <c r="AR53" s="144" t="str">
        <f t="shared" si="30"/>
        <v/>
      </c>
      <c r="AS53" s="219" t="str">
        <f t="shared" si="31"/>
        <v/>
      </c>
      <c r="AT53" s="219" t="str">
        <f t="shared" si="32"/>
        <v/>
      </c>
      <c r="AU53" s="219" t="str">
        <f t="shared" si="33"/>
        <v/>
      </c>
      <c r="AV53" s="218"/>
      <c r="AW53" s="219" t="str">
        <f t="shared" si="35"/>
        <v/>
      </c>
      <c r="AX53" s="219">
        <f t="shared" si="36"/>
        <v>0</v>
      </c>
      <c r="AY53" s="218"/>
      <c r="AZ53" s="59" t="str">
        <f t="shared" si="34"/>
        <v/>
      </c>
      <c r="BA53" s="60">
        <f t="shared" si="21"/>
        <v>0</v>
      </c>
    </row>
    <row r="54" spans="1:53" ht="15" customHeight="1" thickBot="1" x14ac:dyDescent="0.3">
      <c r="A54" t="s">
        <v>105</v>
      </c>
      <c r="B54" s="64">
        <f>COUNTA(B18:B53)</f>
        <v>9</v>
      </c>
      <c r="C54" s="98"/>
      <c r="D54" s="328" t="s">
        <v>106</v>
      </c>
      <c r="E54" s="328"/>
      <c r="F54" s="328"/>
      <c r="G54" s="328"/>
      <c r="H54" s="154" t="str">
        <f>IF(S56=0,"",IF(S56&gt;0,S55))</f>
        <v/>
      </c>
      <c r="I54" s="155" t="str">
        <f>IF(T56=0,"",IF(T56&gt;0,T55))</f>
        <v/>
      </c>
      <c r="J54" s="155" t="str">
        <f>IF(U56=0,"",IF(U56&gt;0,U55))</f>
        <v/>
      </c>
      <c r="K54" s="155" t="str">
        <f t="shared" ref="K54:M54" si="37">IF(V56=0,"",IF(V56&gt;0,V55))</f>
        <v/>
      </c>
      <c r="L54" s="155" t="str">
        <f t="shared" si="37"/>
        <v/>
      </c>
      <c r="M54" s="155" t="str">
        <f t="shared" si="37"/>
        <v/>
      </c>
      <c r="N54" s="155"/>
      <c r="O54" s="155"/>
      <c r="P54" s="155"/>
      <c r="Q54" s="155"/>
      <c r="R54" s="155"/>
      <c r="S54" s="156">
        <f t="shared" ref="S54:X54" si="38">SUM(S18:S53)</f>
        <v>0</v>
      </c>
      <c r="T54" s="156">
        <f t="shared" si="38"/>
        <v>0</v>
      </c>
      <c r="U54" s="156">
        <f t="shared" si="38"/>
        <v>0</v>
      </c>
      <c r="V54" s="156">
        <f t="shared" si="38"/>
        <v>0</v>
      </c>
      <c r="W54" s="156">
        <f t="shared" si="38"/>
        <v>0</v>
      </c>
      <c r="X54" s="156">
        <f t="shared" si="38"/>
        <v>0</v>
      </c>
      <c r="Y54" s="157">
        <f>SUM(AK18:AK53)</f>
        <v>0</v>
      </c>
      <c r="Z54" s="157">
        <f t="shared" ref="Z54:AI54" si="39">SUM(Z18:Z53)</f>
        <v>0</v>
      </c>
      <c r="AA54" s="157">
        <f t="shared" si="39"/>
        <v>0</v>
      </c>
      <c r="AB54" s="157">
        <f t="shared" si="39"/>
        <v>0</v>
      </c>
      <c r="AC54" s="157">
        <f t="shared" si="39"/>
        <v>0</v>
      </c>
      <c r="AD54" s="157">
        <f t="shared" si="39"/>
        <v>0</v>
      </c>
      <c r="AE54" s="157">
        <f t="shared" si="39"/>
        <v>0</v>
      </c>
      <c r="AF54" s="157">
        <f t="shared" si="39"/>
        <v>0</v>
      </c>
      <c r="AG54" s="157">
        <f t="shared" si="39"/>
        <v>0</v>
      </c>
      <c r="AH54" s="157">
        <f t="shared" si="39"/>
        <v>0</v>
      </c>
      <c r="AI54" s="157">
        <f t="shared" si="39"/>
        <v>0</v>
      </c>
      <c r="AJ54" s="158"/>
      <c r="AK54" s="220" t="str">
        <f>IF(Y57=0,"",IF(Y57&gt;0,$Y$55))</f>
        <v/>
      </c>
      <c r="AL54" s="220" t="str">
        <f>IF(Z57=0,"",IF(Z57&gt;0,$Y$55))</f>
        <v/>
      </c>
      <c r="AM54" s="159"/>
      <c r="AN54" s="159"/>
      <c r="AO54" s="160">
        <f>IF(B54=0,"",IF(B54&gt;0,AO55/B54))</f>
        <v>0</v>
      </c>
      <c r="AP54" s="160">
        <f>IF(B54=0,"",IF(B54&gt;0,AP55/B54))</f>
        <v>0</v>
      </c>
      <c r="AQ54" s="161">
        <f>IF(B54=0,"",IF(B54&gt;0,AQ56/B54))</f>
        <v>1</v>
      </c>
      <c r="AR54" s="162"/>
      <c r="AS54" s="222" t="s">
        <v>107</v>
      </c>
      <c r="AT54" s="222" t="s">
        <v>107</v>
      </c>
      <c r="AU54" s="222" t="s">
        <v>108</v>
      </c>
      <c r="AV54" s="223" t="str">
        <f>IF(AX54=0,"",IF(AX54&gt;0,AX54/AV55))</f>
        <v/>
      </c>
      <c r="AW54" s="224"/>
      <c r="AX54" s="224">
        <f>SUM(AX18:AX53)</f>
        <v>0</v>
      </c>
      <c r="AY54" s="223" t="str">
        <f>IF(BA54=0,"",IF(BA54&gt;0,BA54/AY55))</f>
        <v/>
      </c>
      <c r="AZ54" s="11"/>
      <c r="BA54" s="12">
        <f>SUM(BA18:BA53)</f>
        <v>0</v>
      </c>
    </row>
    <row r="55" spans="1:53" x14ac:dyDescent="0.25">
      <c r="D55" s="94"/>
      <c r="E55" s="163">
        <f>COUNTA(E18:E53)</f>
        <v>0</v>
      </c>
      <c r="F55" s="163">
        <f>COUNTA(F18:F53)</f>
        <v>0</v>
      </c>
      <c r="G55" s="94"/>
      <c r="H55" s="335" t="s">
        <v>34</v>
      </c>
      <c r="I55" s="329"/>
      <c r="J55" s="335" t="s">
        <v>35</v>
      </c>
      <c r="K55" s="329"/>
      <c r="L55" s="329" t="s">
        <v>36</v>
      </c>
      <c r="M55" s="329"/>
      <c r="N55" s="94"/>
      <c r="O55" s="94"/>
      <c r="P55" s="94"/>
      <c r="Q55" s="94"/>
      <c r="R55" s="94"/>
      <c r="S55" s="164" t="e">
        <f t="shared" ref="S55:X55" si="40">S54/S56</f>
        <v>#DIV/0!</v>
      </c>
      <c r="T55" s="164" t="e">
        <f t="shared" si="40"/>
        <v>#DIV/0!</v>
      </c>
      <c r="U55" s="164" t="e">
        <f t="shared" si="40"/>
        <v>#DIV/0!</v>
      </c>
      <c r="V55" s="164" t="e">
        <f t="shared" si="40"/>
        <v>#DIV/0!</v>
      </c>
      <c r="W55" s="164" t="e">
        <f t="shared" si="40"/>
        <v>#DIV/0!</v>
      </c>
      <c r="X55" s="164" t="e">
        <f t="shared" si="40"/>
        <v>#DIV/0!</v>
      </c>
      <c r="Y55" s="164" t="e">
        <f>Y54/Y57</f>
        <v>#DIV/0!</v>
      </c>
      <c r="Z55" s="141">
        <f>Z54/10</f>
        <v>0</v>
      </c>
      <c r="AA55" s="141">
        <f t="shared" ref="AA55:AI55" si="41">AA54/10</f>
        <v>0</v>
      </c>
      <c r="AB55" s="141">
        <f t="shared" si="41"/>
        <v>0</v>
      </c>
      <c r="AC55" s="141">
        <f t="shared" si="41"/>
        <v>0</v>
      </c>
      <c r="AD55" s="141">
        <f t="shared" si="41"/>
        <v>0</v>
      </c>
      <c r="AE55" s="141">
        <f t="shared" si="41"/>
        <v>0</v>
      </c>
      <c r="AF55" s="141">
        <f t="shared" si="41"/>
        <v>0</v>
      </c>
      <c r="AG55" s="141">
        <f t="shared" si="41"/>
        <v>0</v>
      </c>
      <c r="AH55" s="141">
        <f t="shared" si="41"/>
        <v>0</v>
      </c>
      <c r="AI55" s="141">
        <f t="shared" si="41"/>
        <v>0</v>
      </c>
      <c r="AJ55" s="141"/>
      <c r="AK55" s="98"/>
      <c r="AL55" s="98"/>
      <c r="AM55" s="98"/>
      <c r="AN55" s="98"/>
      <c r="AO55" s="165">
        <f>COUNTIF(AO18:AO53,1)</f>
        <v>0</v>
      </c>
      <c r="AP55" s="165">
        <f>SUM(AP18:AP52)</f>
        <v>0</v>
      </c>
      <c r="AQ55" s="163">
        <f>COUNTA(AQ18:AQ53)</f>
        <v>0</v>
      </c>
      <c r="AR55" s="98"/>
      <c r="AS55" s="119" t="str">
        <f>IF($AS$57=0,"",IF($D$2&lt;6,"",IF($D$2&gt;=6,(AS58+AS59)/AS57)))</f>
        <v/>
      </c>
      <c r="AT55" s="119" t="str">
        <f t="shared" ref="AT55:AU55" si="42">IF($AS$57=0,"",IF($D$2&lt;6,"",IF($D$2&gt;=6,(AT58+AT59)/AT57)))</f>
        <v/>
      </c>
      <c r="AU55" s="119" t="str">
        <f t="shared" si="42"/>
        <v/>
      </c>
      <c r="AV55" s="163">
        <f>COUNTA(AV18:AV53)</f>
        <v>0</v>
      </c>
      <c r="AW55" s="163"/>
      <c r="AX55" s="163"/>
      <c r="AY55" s="163">
        <f>COUNTA(AY18:AY53)</f>
        <v>0</v>
      </c>
      <c r="AZ55" s="3"/>
      <c r="BA55" s="3"/>
    </row>
    <row r="56" spans="1:53" ht="13.8" thickBot="1" x14ac:dyDescent="0.3">
      <c r="E56" s="3"/>
      <c r="F56" s="3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3">
        <f t="shared" ref="S56:X56" si="43">COUNTA(H18:H53)</f>
        <v>0</v>
      </c>
      <c r="T56" s="3">
        <f t="shared" si="43"/>
        <v>0</v>
      </c>
      <c r="U56" s="3">
        <f t="shared" si="43"/>
        <v>0</v>
      </c>
      <c r="V56" s="3">
        <f t="shared" si="43"/>
        <v>0</v>
      </c>
      <c r="W56" s="3">
        <f t="shared" si="43"/>
        <v>0</v>
      </c>
      <c r="X56" s="3">
        <f t="shared" si="43"/>
        <v>0</v>
      </c>
      <c r="Y56" s="3">
        <f>COUNTIF(AK18:AK53,"")</f>
        <v>36</v>
      </c>
      <c r="Z56" s="10" t="e">
        <f>Z54/D68*D70</f>
        <v>#DIV/0!</v>
      </c>
      <c r="AA56" s="10" t="e">
        <f>AA54/E68*E70</f>
        <v>#DIV/0!</v>
      </c>
      <c r="AB56" s="10" t="e">
        <f>AB54/F68*F70</f>
        <v>#DIV/0!</v>
      </c>
      <c r="AC56" s="10" t="e">
        <f>AC54/G68*G70</f>
        <v>#DIV/0!</v>
      </c>
      <c r="AD56" s="10" t="e">
        <f>AD54/H68*H70</f>
        <v>#DIV/0!</v>
      </c>
      <c r="AE56" s="10" t="e">
        <f>AE54/D69*D72</f>
        <v>#DIV/0!</v>
      </c>
      <c r="AF56" s="10" t="e">
        <f>AF54/E69*E72</f>
        <v>#DIV/0!</v>
      </c>
      <c r="AG56" s="10" t="e">
        <f>AG54/F69*F72</f>
        <v>#DIV/0!</v>
      </c>
      <c r="AH56" s="10" t="e">
        <f>AH54/G69*G72</f>
        <v>#DIV/0!</v>
      </c>
      <c r="AI56" s="10" t="e">
        <f>AI54/H69*H72</f>
        <v>#DIV/0!</v>
      </c>
      <c r="AO56" s="3"/>
      <c r="AP56" s="3"/>
      <c r="AQ56" s="2">
        <f>(B54-AQ55)</f>
        <v>9</v>
      </c>
      <c r="AR56" s="3"/>
      <c r="AS56" s="119" t="str">
        <f>IF($AS$57=0,"",IF($D$2&lt;6,"",IF($D$2&gt;=6,(AS59/AS57))))</f>
        <v/>
      </c>
      <c r="AT56" s="119" t="str">
        <f t="shared" ref="AT56:AU56" si="44">IF($AS$57=0,"",IF($D$2&lt;6,"",IF($D$2&gt;=6,(AT59/AT57))))</f>
        <v/>
      </c>
      <c r="AU56" s="119" t="str">
        <f t="shared" si="44"/>
        <v/>
      </c>
      <c r="AV56" s="2"/>
      <c r="AW56" s="2"/>
      <c r="AX56" s="2"/>
      <c r="AY56" s="2"/>
      <c r="AZ56" s="3"/>
      <c r="BA56" s="3"/>
    </row>
    <row r="57" spans="1:53" ht="20.399999999999999" thickBot="1" x14ac:dyDescent="0.55000000000000004">
      <c r="B57" s="54" t="s">
        <v>26</v>
      </c>
      <c r="C57" s="268"/>
      <c r="D57" s="53">
        <f>D2</f>
        <v>6</v>
      </c>
      <c r="E57" s="86" t="str">
        <f>E2</f>
        <v>*</v>
      </c>
      <c r="F57" s="13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T57" s="3"/>
      <c r="U57" s="3"/>
      <c r="V57" s="3"/>
      <c r="W57" s="3"/>
      <c r="X57" s="3"/>
      <c r="Y57" s="3">
        <f>36-Y56</f>
        <v>0</v>
      </c>
      <c r="AE57" s="3"/>
      <c r="AO57" s="3"/>
      <c r="AP57" s="3"/>
      <c r="AQ57" s="2"/>
      <c r="AR57" s="3"/>
      <c r="AS57" s="72">
        <f t="shared" ref="AS57:AT57" si="45">COUNTIF(AS18:AS53,"&gt;""")</f>
        <v>0</v>
      </c>
      <c r="AT57" s="72">
        <f t="shared" si="45"/>
        <v>0</v>
      </c>
      <c r="AU57" s="72">
        <f>COUNTIF(AU18:AU53,"&gt;""")</f>
        <v>0</v>
      </c>
      <c r="AV57" s="2"/>
      <c r="AW57" s="2"/>
      <c r="AX57" s="2"/>
      <c r="AY57" s="2"/>
      <c r="AZ57" s="3"/>
      <c r="BA57" s="3"/>
    </row>
    <row r="58" spans="1:53" ht="20.399999999999999" thickBot="1" x14ac:dyDescent="0.55000000000000004">
      <c r="B58" s="54" t="s">
        <v>27</v>
      </c>
      <c r="C58" s="268"/>
      <c r="D58" s="324">
        <f>D3</f>
        <v>46132</v>
      </c>
      <c r="E58" s="325"/>
      <c r="F58" s="13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3"/>
      <c r="T58" s="3"/>
      <c r="U58" s="3"/>
      <c r="V58" s="3"/>
      <c r="W58" s="3"/>
      <c r="X58" s="3"/>
      <c r="Y58" s="3"/>
      <c r="AE58" s="3"/>
      <c r="AO58" s="3"/>
      <c r="AP58" s="3"/>
      <c r="AQ58" s="2"/>
      <c r="AR58" s="3"/>
      <c r="AS58" s="93">
        <f>COUNTIF(AS18:AS53,"1F")</f>
        <v>0</v>
      </c>
      <c r="AT58" s="93">
        <f t="shared" ref="AT58:AU58" si="46">COUNTIF(AT18:AT53,"1F")</f>
        <v>0</v>
      </c>
      <c r="AU58" s="93">
        <f t="shared" si="46"/>
        <v>0</v>
      </c>
      <c r="AV58" s="2"/>
      <c r="AW58" s="2"/>
      <c r="AX58" s="2"/>
      <c r="AY58" s="2"/>
      <c r="AZ58" s="3"/>
      <c r="BA58" s="3"/>
    </row>
    <row r="59" spans="1:53" ht="19.8" x14ac:dyDescent="0.5">
      <c r="B59" s="54"/>
      <c r="C59" s="268"/>
      <c r="D59" s="69"/>
      <c r="E59" s="69"/>
      <c r="F59" s="13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3"/>
      <c r="T59" s="3"/>
      <c r="U59" s="3"/>
      <c r="V59" s="3"/>
      <c r="W59" s="3"/>
      <c r="X59" s="3"/>
      <c r="Y59" s="3"/>
      <c r="AE59" s="3"/>
      <c r="AO59" s="3"/>
      <c r="AP59" s="3"/>
      <c r="AQ59" s="2"/>
      <c r="AR59" s="3"/>
      <c r="AS59" s="93">
        <f>COUNTIF(AS18:AS53,"2F")</f>
        <v>0</v>
      </c>
      <c r="AT59" s="93">
        <f t="shared" ref="AT59" si="47">COUNTIF(AT18:AT53,"2F")</f>
        <v>0</v>
      </c>
      <c r="AU59" s="93">
        <f>COUNTIF(AU18:AU53,"1S")</f>
        <v>0</v>
      </c>
      <c r="AV59" s="2"/>
      <c r="AW59" s="2"/>
      <c r="AX59" s="2"/>
      <c r="AY59" s="2"/>
      <c r="AZ59" s="3"/>
      <c r="BA59" s="3"/>
    </row>
    <row r="60" spans="1:53" ht="19.8" x14ac:dyDescent="0.5">
      <c r="B60" s="54"/>
      <c r="C60" s="268"/>
      <c r="D60" s="69"/>
      <c r="E60" s="69"/>
      <c r="F60" s="13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3"/>
      <c r="T60" s="3"/>
      <c r="U60" s="3"/>
      <c r="V60" s="3"/>
      <c r="W60" s="3"/>
      <c r="X60" s="3"/>
      <c r="Y60" s="3"/>
      <c r="AE60" s="3"/>
      <c r="AO60" s="3"/>
      <c r="AP60" s="3"/>
      <c r="AQ60" s="2"/>
      <c r="AR60" s="3"/>
      <c r="AS60" s="3"/>
      <c r="AT60" s="3"/>
      <c r="AU60" s="3"/>
      <c r="AV60" s="2"/>
      <c r="AW60" s="2"/>
      <c r="AX60" s="2"/>
      <c r="AY60" s="2"/>
      <c r="AZ60" s="3"/>
      <c r="BA60" s="3"/>
    </row>
    <row r="61" spans="1:53" x14ac:dyDescent="0.25">
      <c r="E61" s="13"/>
      <c r="F61" s="13"/>
      <c r="Z61" s="3"/>
      <c r="AE61" s="3"/>
      <c r="AO61" s="13"/>
      <c r="AP61" s="13"/>
    </row>
    <row r="62" spans="1:53" x14ac:dyDescent="0.25">
      <c r="D62" s="4" t="s">
        <v>54</v>
      </c>
      <c r="E62" s="4" t="s">
        <v>55</v>
      </c>
      <c r="F62" s="4" t="s">
        <v>56</v>
      </c>
      <c r="G62" s="3" t="s">
        <v>109</v>
      </c>
      <c r="H62" s="4" t="s">
        <v>58</v>
      </c>
      <c r="I62" s="4" t="s">
        <v>59</v>
      </c>
      <c r="J62" s="4" t="s">
        <v>110</v>
      </c>
      <c r="K62" s="4" t="s">
        <v>111</v>
      </c>
      <c r="L62" s="4" t="s">
        <v>112</v>
      </c>
      <c r="M62" s="4" t="s">
        <v>113</v>
      </c>
      <c r="AE62" s="3"/>
      <c r="AJ62" s="4" t="s">
        <v>114</v>
      </c>
      <c r="AK62" s="4" t="s">
        <v>114</v>
      </c>
      <c r="AL62" s="4" t="s">
        <v>114</v>
      </c>
      <c r="AO62" s="4" t="s">
        <v>115</v>
      </c>
      <c r="AQ62" s="4"/>
    </row>
    <row r="63" spans="1:53" x14ac:dyDescent="0.25">
      <c r="D63" s="10" t="e">
        <f t="shared" ref="D63:I63" si="48">S55</f>
        <v>#DIV/0!</v>
      </c>
      <c r="E63" s="10" t="e">
        <f t="shared" si="48"/>
        <v>#DIV/0!</v>
      </c>
      <c r="F63" s="10" t="e">
        <f t="shared" si="48"/>
        <v>#DIV/0!</v>
      </c>
      <c r="G63" s="10" t="e">
        <f t="shared" si="48"/>
        <v>#DIV/0!</v>
      </c>
      <c r="H63" s="10" t="e">
        <f t="shared" si="48"/>
        <v>#DIV/0!</v>
      </c>
      <c r="I63" s="10" t="e">
        <f t="shared" si="48"/>
        <v>#DIV/0!</v>
      </c>
      <c r="J63" s="10" t="str">
        <f>$AK$54</f>
        <v/>
      </c>
      <c r="K63" s="14">
        <f>$AO$54</f>
        <v>0</v>
      </c>
      <c r="L63" s="10">
        <f>$AP$54</f>
        <v>0</v>
      </c>
      <c r="M63" s="10">
        <f>$AQ$54</f>
        <v>1</v>
      </c>
      <c r="N63" s="10"/>
      <c r="O63" s="10"/>
      <c r="P63" s="10"/>
      <c r="Q63" s="10"/>
      <c r="R63" s="10"/>
      <c r="AJ63" s="10" t="str">
        <f>$AV$54</f>
        <v/>
      </c>
      <c r="AK63" s="10" t="str">
        <f>$AV$54</f>
        <v/>
      </c>
      <c r="AL63" s="10" t="str">
        <f>$AV$54</f>
        <v/>
      </c>
      <c r="AM63" s="10"/>
      <c r="AN63" s="10"/>
      <c r="AO63" s="10" t="str">
        <f>$AY$54</f>
        <v/>
      </c>
      <c r="AQ63" s="13"/>
    </row>
    <row r="64" spans="1:53" x14ac:dyDescent="0.25">
      <c r="E64" s="13"/>
      <c r="F64" s="13"/>
      <c r="AO64" s="13"/>
      <c r="AP64" s="13"/>
    </row>
    <row r="65" spans="1:43" x14ac:dyDescent="0.25">
      <c r="E65" s="13"/>
      <c r="F65" s="13"/>
      <c r="AO65" s="13"/>
      <c r="AP65" s="13"/>
    </row>
    <row r="66" spans="1:43" x14ac:dyDescent="0.25">
      <c r="B66" s="5"/>
      <c r="D66" s="4" t="str">
        <f>IF($E$7="ja","A",IF($E$7="nee",1))</f>
        <v>A</v>
      </c>
      <c r="E66" s="4" t="str">
        <f>IF($E$7="ja","B",IF($E$7="nee",2))</f>
        <v>B</v>
      </c>
      <c r="F66" s="4" t="str">
        <f>IF($E$7="ja","C",IF($E$7="nee",3))</f>
        <v>C</v>
      </c>
      <c r="G66" s="4" t="str">
        <f>IF($E$7="ja","D",IF($E$7="nee",4))</f>
        <v>D</v>
      </c>
      <c r="H66" s="4" t="str">
        <f>IF($E$7="ja","E",IF($E$7="nee",5))</f>
        <v>E</v>
      </c>
    </row>
    <row r="67" spans="1:43" s="4" customFormat="1" x14ac:dyDescent="0.25">
      <c r="A67"/>
      <c r="B67" s="5" t="s">
        <v>116</v>
      </c>
      <c r="C67" s="94"/>
      <c r="D67" s="10">
        <f>IF($E$7="ja",0.25,IF($E$7="nee",0.2))</f>
        <v>0.25</v>
      </c>
      <c r="E67" s="10">
        <f>IF($E$7="ja",0.25,IF($E$7="nee",0.2))</f>
        <v>0.25</v>
      </c>
      <c r="F67" s="10">
        <f>IF($E$7="ja",0.25,IF($E$7="nee",0.2))</f>
        <v>0.25</v>
      </c>
      <c r="G67" s="10">
        <f>IF($E$7="ja",0.15,IF($E$7="nee",0.2))</f>
        <v>0.15</v>
      </c>
      <c r="H67" s="10">
        <f>IF($E$7="ja",0.1,IF($E$7="nee",0.2))</f>
        <v>0.1</v>
      </c>
      <c r="AO67"/>
      <c r="AP67"/>
      <c r="AQ67"/>
    </row>
    <row r="68" spans="1:43" s="4" customFormat="1" x14ac:dyDescent="0.25">
      <c r="A68"/>
      <c r="B68" s="5"/>
      <c r="C68" s="94"/>
      <c r="D68" s="4">
        <f>COUNTIF($D$18:$D$53,"A")</f>
        <v>0</v>
      </c>
      <c r="E68" s="4">
        <f>COUNTIF($D$18:$D$53,"B")</f>
        <v>0</v>
      </c>
      <c r="F68" s="4">
        <f>COUNTIF($D$18:$D$53,"C")</f>
        <v>0</v>
      </c>
      <c r="G68" s="4">
        <f>COUNTIF($D$18:$D$53,"D")</f>
        <v>0</v>
      </c>
      <c r="H68" s="4">
        <f>COUNTIF($D$18:$D$53,"E")</f>
        <v>0</v>
      </c>
      <c r="AO68"/>
      <c r="AP68"/>
      <c r="AQ68"/>
    </row>
    <row r="69" spans="1:43" s="4" customFormat="1" x14ac:dyDescent="0.25">
      <c r="A69"/>
      <c r="B69" s="5"/>
      <c r="C69" s="94"/>
      <c r="D69" s="4">
        <f>COUNTIF($D$18:$D$53,1)</f>
        <v>0</v>
      </c>
      <c r="E69" s="4">
        <f>COUNTIF($D$18:$D$53,2)</f>
        <v>0</v>
      </c>
      <c r="F69" s="4">
        <f>COUNTIF($D$18:$D$53,3)</f>
        <v>0</v>
      </c>
      <c r="G69" s="4">
        <f>COUNTIF($D$18:$D$53,4)</f>
        <v>0</v>
      </c>
      <c r="H69" s="4">
        <f>COUNTIF($D$18:$D$53,5)</f>
        <v>0</v>
      </c>
      <c r="AO69"/>
      <c r="AP69"/>
      <c r="AQ69"/>
    </row>
    <row r="70" spans="1:43" s="4" customFormat="1" x14ac:dyDescent="0.25">
      <c r="A70"/>
      <c r="B70" s="5" t="s">
        <v>117</v>
      </c>
      <c r="C70" s="94"/>
      <c r="D70" s="10">
        <f>D68/$B$54</f>
        <v>0</v>
      </c>
      <c r="E70" s="10">
        <f>E68/$B$54</f>
        <v>0</v>
      </c>
      <c r="F70" s="10">
        <f>F68/$B$54</f>
        <v>0</v>
      </c>
      <c r="G70" s="10">
        <f>G68/$B$54</f>
        <v>0</v>
      </c>
      <c r="H70" s="10">
        <f>H68/$B$54</f>
        <v>0</v>
      </c>
      <c r="AO70"/>
      <c r="AP70"/>
      <c r="AQ70"/>
    </row>
    <row r="71" spans="1:43" s="4" customFormat="1" x14ac:dyDescent="0.25">
      <c r="A71"/>
      <c r="B71" s="5" t="s">
        <v>118</v>
      </c>
      <c r="C71" s="94"/>
      <c r="D71" s="10" t="e">
        <f>Z56</f>
        <v>#DIV/0!</v>
      </c>
      <c r="E71" s="10" t="e">
        <f>AA56</f>
        <v>#DIV/0!</v>
      </c>
      <c r="F71" s="10" t="e">
        <f>AB56</f>
        <v>#DIV/0!</v>
      </c>
      <c r="G71" s="10" t="e">
        <f>AC56</f>
        <v>#DIV/0!</v>
      </c>
      <c r="H71" s="10" t="e">
        <f>AD56</f>
        <v>#DIV/0!</v>
      </c>
      <c r="AO71"/>
      <c r="AP71"/>
      <c r="AQ71"/>
    </row>
    <row r="72" spans="1:43" s="4" customFormat="1" x14ac:dyDescent="0.25">
      <c r="A72"/>
      <c r="B72" s="5" t="s">
        <v>119</v>
      </c>
      <c r="C72" s="94"/>
      <c r="D72" s="10">
        <f>D69/$B$54</f>
        <v>0</v>
      </c>
      <c r="E72" s="10">
        <f>E69/$B$54</f>
        <v>0</v>
      </c>
      <c r="F72" s="10">
        <f>F69/$B$54</f>
        <v>0</v>
      </c>
      <c r="G72" s="10">
        <f>G69/$B$54</f>
        <v>0</v>
      </c>
      <c r="H72" s="10">
        <f>H69/$B$54</f>
        <v>0</v>
      </c>
      <c r="AO72"/>
      <c r="AP72"/>
      <c r="AQ72"/>
    </row>
    <row r="73" spans="1:43" s="4" customFormat="1" x14ac:dyDescent="0.25">
      <c r="A73"/>
      <c r="B73" s="5" t="s">
        <v>120</v>
      </c>
      <c r="C73" s="94"/>
      <c r="D73" s="10" t="e">
        <f>AE56</f>
        <v>#DIV/0!</v>
      </c>
      <c r="E73" s="10" t="e">
        <f>AF56</f>
        <v>#DIV/0!</v>
      </c>
      <c r="F73" s="10" t="e">
        <f>AG56</f>
        <v>#DIV/0!</v>
      </c>
      <c r="G73" s="10" t="e">
        <f>AH56</f>
        <v>#DIV/0!</v>
      </c>
      <c r="H73" s="10" t="e">
        <f>AI56</f>
        <v>#DIV/0!</v>
      </c>
      <c r="AO73"/>
      <c r="AP73"/>
      <c r="AQ73"/>
    </row>
    <row r="74" spans="1:43" s="4" customFormat="1" x14ac:dyDescent="0.25">
      <c r="A74"/>
      <c r="B74" s="5" t="s">
        <v>121</v>
      </c>
      <c r="C74" s="94"/>
      <c r="D74" s="10">
        <f>IF($E$7="ja",D70,IF($E7="nee",D72))</f>
        <v>0</v>
      </c>
      <c r="E74" s="10">
        <f>IF($E$7="ja",E70,IF($E7="nee",E72))</f>
        <v>0</v>
      </c>
      <c r="F74" s="10">
        <f>IF($E$7="ja",F70,IF($E7="nee",F72))</f>
        <v>0</v>
      </c>
      <c r="G74" s="10">
        <f>IF($E$7="ja",G70,IF($E7="nee",G72))</f>
        <v>0</v>
      </c>
      <c r="H74" s="10">
        <f>IF($E$7="ja",H70,IF($E7="nee",H72))</f>
        <v>0</v>
      </c>
      <c r="AO74"/>
      <c r="AP74"/>
      <c r="AQ74"/>
    </row>
    <row r="75" spans="1:43" s="4" customFormat="1" x14ac:dyDescent="0.25">
      <c r="A75"/>
      <c r="B75" s="5" t="s">
        <v>122</v>
      </c>
      <c r="C75" s="94"/>
      <c r="D75" s="10" t="e">
        <f>IF($E$7="ja",D71,IF($E$7="nee",D73))</f>
        <v>#DIV/0!</v>
      </c>
      <c r="E75" s="10" t="e">
        <f>IF($E$7="ja",E71,IF($E$7="nee",E73))</f>
        <v>#DIV/0!</v>
      </c>
      <c r="F75" s="10" t="e">
        <f>IF($E$7="ja",F71,IF($E$7="nee",F73))</f>
        <v>#DIV/0!</v>
      </c>
      <c r="G75" s="10" t="e">
        <f>IF($E$7="ja",G71,IF($E$7="nee",G73))</f>
        <v>#DIV/0!</v>
      </c>
      <c r="H75" s="10" t="e">
        <f>IF($E$7="ja",H71,IF($E$7="nee",H73))</f>
        <v>#DIV/0!</v>
      </c>
      <c r="AO75"/>
      <c r="AP75"/>
      <c r="AQ75"/>
    </row>
  </sheetData>
  <sheetProtection sheet="1" objects="1" scenarios="1"/>
  <mergeCells count="14">
    <mergeCell ref="D58:E58"/>
    <mergeCell ref="L10:M10"/>
    <mergeCell ref="D54:G54"/>
    <mergeCell ref="L55:M55"/>
    <mergeCell ref="D3:E3"/>
    <mergeCell ref="B5:AY5"/>
    <mergeCell ref="B7:D7"/>
    <mergeCell ref="B8:D8"/>
    <mergeCell ref="H10:I10"/>
    <mergeCell ref="J10:K10"/>
    <mergeCell ref="H55:I55"/>
    <mergeCell ref="J55:K55"/>
    <mergeCell ref="AS10:AU10"/>
    <mergeCell ref="C11:C13"/>
  </mergeCells>
  <phoneticPr fontId="24" type="noConversion"/>
  <conditionalFormatting sqref="B18:C53">
    <cfRule type="cellIs" dxfId="899" priority="87" stopIfTrue="1" operator="equal">
      <formula>""</formula>
    </cfRule>
  </conditionalFormatting>
  <conditionalFormatting sqref="D18:E53">
    <cfRule type="cellIs" dxfId="898" priority="293" stopIfTrue="1" operator="equal">
      <formula>""</formula>
    </cfRule>
  </conditionalFormatting>
  <conditionalFormatting sqref="E7:E8 D9">
    <cfRule type="cellIs" dxfId="897" priority="275" stopIfTrue="1" operator="equal">
      <formula>"nee"</formula>
    </cfRule>
    <cfRule type="cellIs" dxfId="896" priority="274" stopIfTrue="1" operator="equal">
      <formula>"ja"</formula>
    </cfRule>
  </conditionalFormatting>
  <conditionalFormatting sqref="E18:F53">
    <cfRule type="cellIs" dxfId="895" priority="291" stopIfTrue="1" operator="equal">
      <formula>"x"</formula>
    </cfRule>
  </conditionalFormatting>
  <conditionalFormatting sqref="F18:F53">
    <cfRule type="cellIs" dxfId="894" priority="292" stopIfTrue="1" operator="equal">
      <formula>""</formula>
    </cfRule>
  </conditionalFormatting>
  <conditionalFormatting sqref="G11:G13">
    <cfRule type="expression" dxfId="893" priority="29" stopIfTrue="1">
      <formula>$J$3="ja"</formula>
    </cfRule>
    <cfRule type="expression" dxfId="892" priority="30" stopIfTrue="1">
      <formula>$L$3="ja"</formula>
    </cfRule>
  </conditionalFormatting>
  <conditionalFormatting sqref="G18:G53">
    <cfRule type="cellIs" dxfId="891" priority="153" stopIfTrue="1" operator="greaterThan">
      <formula>""</formula>
    </cfRule>
    <cfRule type="cellIs" dxfId="890" priority="152" stopIfTrue="1" operator="equal">
      <formula>""</formula>
    </cfRule>
  </conditionalFormatting>
  <conditionalFormatting sqref="H11:H13">
    <cfRule type="expression" dxfId="889" priority="27">
      <formula>$K$2="ja"</formula>
    </cfRule>
    <cfRule type="expression" dxfId="888" priority="31" stopIfTrue="1">
      <formula>$J$2="ja"</formula>
    </cfRule>
    <cfRule type="expression" dxfId="887" priority="32" stopIfTrue="1">
      <formula>$L$2="ja"</formula>
    </cfRule>
  </conditionalFormatting>
  <conditionalFormatting sqref="H18:M53">
    <cfRule type="cellIs" dxfId="886" priority="267" stopIfTrue="1" operator="notEqual">
      <formula>$D18</formula>
    </cfRule>
    <cfRule type="cellIs" dxfId="885" priority="266" stopIfTrue="1" operator="lessThanOrEqual">
      <formula>$D18</formula>
    </cfRule>
    <cfRule type="cellIs" dxfId="884" priority="265" stopIfTrue="1" operator="equal">
      <formula>0</formula>
    </cfRule>
  </conditionalFormatting>
  <conditionalFormatting sqref="I11:I13">
    <cfRule type="expression" dxfId="883" priority="33" stopIfTrue="1">
      <formula>$J$3="ja"</formula>
    </cfRule>
  </conditionalFormatting>
  <conditionalFormatting sqref="I11:J13">
    <cfRule type="expression" dxfId="882" priority="25">
      <formula>$M$2="ja"</formula>
    </cfRule>
  </conditionalFormatting>
  <conditionalFormatting sqref="I11:K13">
    <cfRule type="expression" dxfId="881" priority="24">
      <formula>$L$3="ja"</formula>
    </cfRule>
  </conditionalFormatting>
  <conditionalFormatting sqref="J11:J13">
    <cfRule type="expression" dxfId="880" priority="26">
      <formula>$K$2="ja"</formula>
    </cfRule>
    <cfRule type="expression" dxfId="879" priority="28">
      <formula>$L$2="ja"</formula>
    </cfRule>
  </conditionalFormatting>
  <conditionalFormatting sqref="J11:R13">
    <cfRule type="expression" dxfId="878" priority="20">
      <formula>$J$3="ja"</formula>
    </cfRule>
  </conditionalFormatting>
  <conditionalFormatting sqref="L11:R13">
    <cfRule type="expression" dxfId="877" priority="19">
      <formula>$K$2="ja"</formula>
    </cfRule>
    <cfRule type="expression" dxfId="876" priority="21" stopIfTrue="1">
      <formula>$L$2="ja"</formula>
    </cfRule>
    <cfRule type="expression" dxfId="875" priority="22" stopIfTrue="1">
      <formula>$M$2="ja"</formula>
    </cfRule>
    <cfRule type="expression" dxfId="874" priority="23" stopIfTrue="1">
      <formula>$S$2="ja"</formula>
    </cfRule>
  </conditionalFormatting>
  <conditionalFormatting sqref="AJ18:AJ53">
    <cfRule type="cellIs" dxfId="873" priority="288" stopIfTrue="1" operator="notEqual">
      <formula>""</formula>
    </cfRule>
  </conditionalFormatting>
  <conditionalFormatting sqref="AL11:AL13">
    <cfRule type="cellIs" dxfId="870" priority="16" stopIfTrue="1" operator="equal">
      <formula>1</formula>
    </cfRule>
    <cfRule type="cellIs" dxfId="869" priority="17" stopIfTrue="1" operator="lessThan">
      <formula>1</formula>
    </cfRule>
  </conditionalFormatting>
  <conditionalFormatting sqref="AL18:AL53">
    <cfRule type="expression" dxfId="868" priority="36">
      <formula>$AM18=""</formula>
    </cfRule>
    <cfRule type="expression" dxfId="867" priority="37">
      <formula>$AM18&lt;$AR18</formula>
    </cfRule>
    <cfRule type="expression" dxfId="866" priority="38">
      <formula>$AM18&gt;=$AR18</formula>
    </cfRule>
    <cfRule type="expression" dxfId="865" priority="35">
      <formula>$G18=""</formula>
    </cfRule>
  </conditionalFormatting>
  <conditionalFormatting sqref="AL18:AL54">
    <cfRule type="expression" dxfId="864" priority="34">
      <formula>$B18&gt;0</formula>
    </cfRule>
  </conditionalFormatting>
  <conditionalFormatting sqref="AM18:AN53">
    <cfRule type="expression" dxfId="863" priority="157" stopIfTrue="1">
      <formula>$L$3="ja"</formula>
    </cfRule>
  </conditionalFormatting>
  <conditionalFormatting sqref="AO18:AO53">
    <cfRule type="cellIs" dxfId="862" priority="240" stopIfTrue="1" operator="equal">
      <formula>1</formula>
    </cfRule>
    <cfRule type="cellIs" dxfId="861" priority="241" stopIfTrue="1" operator="equal">
      <formula>""</formula>
    </cfRule>
  </conditionalFormatting>
  <conditionalFormatting sqref="AP18:AP53">
    <cfRule type="cellIs" dxfId="860" priority="243" stopIfTrue="1" operator="equal">
      <formula>""</formula>
    </cfRule>
    <cfRule type="cellIs" dxfId="859" priority="242" stopIfTrue="1" operator="equal">
      <formula>1</formula>
    </cfRule>
  </conditionalFormatting>
  <conditionalFormatting sqref="AQ18:AQ53">
    <cfRule type="cellIs" dxfId="858" priority="70" stopIfTrue="1" operator="equal">
      <formula>""</formula>
    </cfRule>
    <cfRule type="cellIs" dxfId="857" priority="68" stopIfTrue="1" operator="equal">
      <formula>"x"</formula>
    </cfRule>
    <cfRule type="expression" dxfId="856" priority="69" stopIfTrue="1">
      <formula>$B18&gt;0</formula>
    </cfRule>
  </conditionalFormatting>
  <conditionalFormatting sqref="AR18:AR54">
    <cfRule type="expression" dxfId="855" priority="67" stopIfTrue="1">
      <formula>$L$3="ja"</formula>
    </cfRule>
  </conditionalFormatting>
  <conditionalFormatting sqref="AR54">
    <cfRule type="expression" dxfId="854" priority="66" stopIfTrue="1">
      <formula>$J$3="ja"</formula>
    </cfRule>
  </conditionalFormatting>
  <conditionalFormatting sqref="AS11:AS13">
    <cfRule type="expression" dxfId="853" priority="12" stopIfTrue="1">
      <formula>$J$3="ja"</formula>
    </cfRule>
  </conditionalFormatting>
  <conditionalFormatting sqref="AS11:AT13">
    <cfRule type="expression" dxfId="852" priority="14">
      <formula>$M$2="ja"</formula>
    </cfRule>
    <cfRule type="expression" dxfId="851" priority="15">
      <formula>$L$3="ja"</formula>
    </cfRule>
  </conditionalFormatting>
  <conditionalFormatting sqref="AS18:AT53">
    <cfRule type="cellIs" dxfId="850" priority="51" operator="equal">
      <formula>"2F"</formula>
    </cfRule>
  </conditionalFormatting>
  <conditionalFormatting sqref="AS18:AU53">
    <cfRule type="expression" dxfId="849" priority="55" stopIfTrue="1">
      <formula>$L$3="ja"</formula>
    </cfRule>
    <cfRule type="cellIs" dxfId="848" priority="53" operator="equal">
      <formula>"&lt;1F"</formula>
    </cfRule>
    <cfRule type="cellIs" dxfId="847" priority="54" operator="equal">
      <formula>"1F"</formula>
    </cfRule>
  </conditionalFormatting>
  <conditionalFormatting sqref="AS54:AU54">
    <cfRule type="expression" dxfId="846" priority="63" stopIfTrue="1">
      <formula>$L$3="ja"</formula>
    </cfRule>
  </conditionalFormatting>
  <conditionalFormatting sqref="AS54:AY54">
    <cfRule type="expression" dxfId="845" priority="64" stopIfTrue="1">
      <formula>$J$3="ja"</formula>
    </cfRule>
  </conditionalFormatting>
  <conditionalFormatting sqref="AT11:AT13">
    <cfRule type="expression" dxfId="844" priority="13">
      <formula>$L$2="ja"</formula>
    </cfRule>
  </conditionalFormatting>
  <conditionalFormatting sqref="AT11:AU13">
    <cfRule type="expression" dxfId="843" priority="7">
      <formula>$K$2="ja"</formula>
    </cfRule>
  </conditionalFormatting>
  <conditionalFormatting sqref="AT11:AV13">
    <cfRule type="expression" dxfId="842" priority="8">
      <formula>$J$3="ja"</formula>
    </cfRule>
  </conditionalFormatting>
  <conditionalFormatting sqref="AU11:AU13">
    <cfRule type="expression" dxfId="841" priority="9" stopIfTrue="1">
      <formula>$L$2="ja"</formula>
    </cfRule>
    <cfRule type="expression" dxfId="840" priority="10" stopIfTrue="1">
      <formula>$M$2="ja"</formula>
    </cfRule>
    <cfRule type="expression" dxfId="839" priority="11" stopIfTrue="1">
      <formula>$S$2="ja"</formula>
    </cfRule>
  </conditionalFormatting>
  <conditionalFormatting sqref="AU18:AU53">
    <cfRule type="cellIs" dxfId="838" priority="52" operator="equal">
      <formula>"1S"</formula>
    </cfRule>
  </conditionalFormatting>
  <conditionalFormatting sqref="AV11:AV13 AY11:AY13">
    <cfRule type="expression" dxfId="837" priority="18" stopIfTrue="1">
      <formula>$L$3="ja"</formula>
    </cfRule>
  </conditionalFormatting>
  <conditionalFormatting sqref="AV18:AV53">
    <cfRule type="expression" dxfId="836" priority="61">
      <formula>$AW18&gt;=$AR18</formula>
    </cfRule>
    <cfRule type="expression" dxfId="835" priority="60">
      <formula>$AW18&lt;$AR18</formula>
    </cfRule>
    <cfRule type="expression" dxfId="834" priority="59">
      <formula>$AW18=""</formula>
    </cfRule>
  </conditionalFormatting>
  <conditionalFormatting sqref="AV54:AY54">
    <cfRule type="expression" dxfId="833" priority="65" stopIfTrue="1">
      <formula>$L$3="ja"</formula>
    </cfRule>
  </conditionalFormatting>
  <conditionalFormatting sqref="AW18:AX53">
    <cfRule type="expression" dxfId="832" priority="62" stopIfTrue="1">
      <formula>$L$3="ja"</formula>
    </cfRule>
  </conditionalFormatting>
  <conditionalFormatting sqref="AY18:AY53">
    <cfRule type="expression" dxfId="831" priority="56">
      <formula>$AZ18=""</formula>
    </cfRule>
    <cfRule type="expression" dxfId="830" priority="57">
      <formula>$AZ18&lt;$AW18</formula>
    </cfRule>
    <cfRule type="expression" dxfId="829" priority="58">
      <formula>$AZ18&gt;=$AW18</formula>
    </cfRule>
  </conditionalFormatting>
  <conditionalFormatting sqref="AZ18:BA53">
    <cfRule type="expression" dxfId="828" priority="215" stopIfTrue="1">
      <formula>$L$3="ja"</formula>
    </cfRule>
  </conditionalFormatting>
  <conditionalFormatting sqref="BA54">
    <cfRule type="expression" dxfId="827" priority="212" stopIfTrue="1">
      <formula>$J$3="ja"</formula>
    </cfRule>
    <cfRule type="expression" dxfId="826" priority="213" stopIfTrue="1">
      <formula>$L$3="ja"</formula>
    </cfRule>
  </conditionalFormatting>
  <conditionalFormatting sqref="AK18:AK53">
    <cfRule type="expression" dxfId="70" priority="1" stopIfTrue="1">
      <formula>$AK18=1</formula>
    </cfRule>
    <cfRule type="expression" dxfId="69" priority="6" stopIfTrue="1">
      <formula>$AK18&lt;$AK$54</formula>
    </cfRule>
  </conditionalFormatting>
  <conditionalFormatting sqref="AK11:AK13">
    <cfRule type="cellIs" dxfId="68" priority="3" stopIfTrue="1" operator="equal">
      <formula>1</formula>
    </cfRule>
    <cfRule type="cellIs" dxfId="67" priority="4" stopIfTrue="1" operator="lessThan">
      <formula>1</formula>
    </cfRule>
  </conditionalFormatting>
  <conditionalFormatting sqref="AK18:AK53">
    <cfRule type="expression" dxfId="66" priority="5">
      <formula>$AK18&gt;=$AK$54</formula>
    </cfRule>
  </conditionalFormatting>
  <conditionalFormatting sqref="AK18:AK53">
    <cfRule type="cellIs" dxfId="65" priority="2" operator="equal">
      <formula>""</formula>
    </cfRule>
  </conditionalFormatting>
  <dataValidations count="5">
    <dataValidation type="list" allowBlank="1" showInputMessage="1" showErrorMessage="1" sqref="E7" xr:uid="{D7080D4E-64D8-49C6-80A8-22AF35223782}">
      <formula1>"ja,nee,"</formula1>
    </dataValidation>
    <dataValidation type="list" allowBlank="1" showInputMessage="1" showErrorMessage="1" sqref="D2" xr:uid="{4D57580C-C1EA-4228-9455-72C1DD8B2F23}">
      <formula1>"3,4,5,6,7,8,"</formula1>
    </dataValidation>
    <dataValidation type="list" allowBlank="1" showInputMessage="1" showErrorMessage="1" sqref="E2" xr:uid="{2B5B8F18-7DF4-4ED4-8EFE-CBBCBC252890}">
      <formula1>"*,--,A,B,C,D,E,F,G,H,I,J,"</formula1>
    </dataValidation>
    <dataValidation type="list" allowBlank="1" showInputMessage="1" showErrorMessage="1" sqref="AY18:AY53 AV18:AV53" xr:uid="{0CFCE2F9-320B-46B0-8C11-3138BCE9D31F}">
      <formula1>"PRO,LWOO,BBL,BBL/Kader,Kader,Kader/TL,TL,TL/Havo,Havo,Havo/Vwo,Vwo,"</formula1>
    </dataValidation>
    <dataValidation type="list" allowBlank="1" showInputMessage="1" showErrorMessage="1" sqref="G18:G53" xr:uid="{6E182AB5-8615-45A2-9F67-B937DBF34470}">
      <formula1>"PRO,PRO/BBL,BBL,BBL/Kader,Kader,Kader/TL,TL,TL/Havo,Havo,Havo/Vwo,Vwo,"</formula1>
    </dataValidation>
  </dataValidations>
  <pageMargins left="0.89" right="0.28000000000000003" top="0.57999999999999996" bottom="0.22" header="0.13" footer="0.14000000000000001"/>
  <pageSetup paperSize="9" scale="56" orientation="landscape" r:id="rId1"/>
  <headerFooter alignWithMargins="0">
    <oddFooter>&amp;L&amp;8© Meesterwerk</oddFooter>
  </headerFooter>
  <rowBreaks count="1" manualBreakCount="1">
    <brk id="56" max="48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02E81-52E5-40E2-BF86-C4F7E3EBD3BC}">
  <sheetPr codeName="Blad9">
    <tabColor rgb="FFCCCCFF"/>
  </sheetPr>
  <dimension ref="B2:J10"/>
  <sheetViews>
    <sheetView showGridLines="0" showRowColHeaders="0" zoomScaleNormal="100" workbookViewId="0"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RowHeight="13.2" x14ac:dyDescent="0.25"/>
  <sheetData>
    <row r="2" spans="2:10" ht="24.6" x14ac:dyDescent="0.4">
      <c r="B2" s="213" t="s">
        <v>0</v>
      </c>
    </row>
    <row r="3" spans="2:10" ht="13.8" x14ac:dyDescent="0.25">
      <c r="B3" s="212"/>
    </row>
    <row r="4" spans="2:10" ht="27.6" x14ac:dyDescent="0.45">
      <c r="B4" s="212" t="s">
        <v>1</v>
      </c>
      <c r="J4" s="212" t="s">
        <v>2</v>
      </c>
    </row>
    <row r="5" spans="2:10" ht="24.6" x14ac:dyDescent="0.4">
      <c r="B5" s="212" t="s">
        <v>3</v>
      </c>
    </row>
    <row r="6" spans="2:10" ht="13.8" x14ac:dyDescent="0.25">
      <c r="B6" s="212"/>
    </row>
    <row r="7" spans="2:10" ht="13.8" x14ac:dyDescent="0.25">
      <c r="B7" s="212" t="s">
        <v>4</v>
      </c>
      <c r="J7" s="13" t="s">
        <v>5</v>
      </c>
    </row>
    <row r="8" spans="2:10" ht="13.8" x14ac:dyDescent="0.25">
      <c r="B8" s="212" t="s">
        <v>6</v>
      </c>
      <c r="J8" s="13" t="s">
        <v>7</v>
      </c>
    </row>
    <row r="9" spans="2:10" x14ac:dyDescent="0.25">
      <c r="J9" s="13" t="s">
        <v>8</v>
      </c>
    </row>
    <row r="10" spans="2:10" x14ac:dyDescent="0.25">
      <c r="J10" s="13" t="s">
        <v>9</v>
      </c>
    </row>
  </sheetData>
  <sheetProtection sheet="1" objects="1" scenarios="1"/>
  <pageMargins left="0.7" right="0.7" top="0.75" bottom="0.75" header="0.3" footer="0.3"/>
  <pageSetup paperSize="9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1707D-0E37-4BBE-94FC-F2C99388C86E}">
  <sheetPr codeName="Blad16">
    <tabColor rgb="FFCC00FF"/>
  </sheetPr>
  <dimension ref="A1:BA75"/>
  <sheetViews>
    <sheetView showGridLines="0" showRowColHeaders="0" zoomScale="85" zoomScaleNormal="85" workbookViewId="0">
      <selection activeCell="L32" sqref="L32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RowHeight="13.2" x14ac:dyDescent="0.25"/>
  <cols>
    <col min="1" max="1" width="3.6640625" customWidth="1"/>
    <col min="2" max="2" width="20.6640625" customWidth="1"/>
    <col min="3" max="3" width="10.6640625" customWidth="1"/>
    <col min="4" max="4" width="10.6640625" style="4" customWidth="1"/>
    <col min="5" max="6" width="10.6640625" customWidth="1"/>
    <col min="7" max="13" width="10.6640625" style="4" customWidth="1"/>
    <col min="14" max="19" width="10.5546875" style="4" hidden="1" customWidth="1"/>
    <col min="20" max="36" width="9.33203125" style="4" hidden="1" customWidth="1"/>
    <col min="37" max="38" width="10.6640625" style="4" customWidth="1"/>
    <col min="39" max="40" width="11.33203125" style="4" hidden="1" customWidth="1"/>
    <col min="41" max="43" width="10.6640625" customWidth="1"/>
    <col min="44" max="44" width="9.33203125" style="4" hidden="1" customWidth="1"/>
    <col min="45" max="47" width="9.33203125" style="4" customWidth="1"/>
    <col min="48" max="48" width="10.6640625" style="4" customWidth="1"/>
    <col min="49" max="50" width="9.33203125" style="4" hidden="1" customWidth="1"/>
    <col min="51" max="51" width="10.6640625" style="4" customWidth="1"/>
    <col min="52" max="53" width="9.33203125" style="4" hidden="1" customWidth="1"/>
    <col min="54" max="54" width="9.5546875" customWidth="1"/>
  </cols>
  <sheetData>
    <row r="1" spans="1:53" ht="13.8" thickBot="1" x14ac:dyDescent="0.3"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</row>
    <row r="2" spans="1:53" ht="20.399999999999999" thickBot="1" x14ac:dyDescent="0.55000000000000004">
      <c r="A2" s="52"/>
      <c r="B2" s="54" t="s">
        <v>26</v>
      </c>
      <c r="C2" s="54"/>
      <c r="D2" s="53">
        <v>6</v>
      </c>
      <c r="E2" s="71"/>
      <c r="F2" s="13"/>
      <c r="G2" s="167"/>
      <c r="H2" s="167"/>
      <c r="J2" s="72" t="b">
        <f>IF($D$2=3,"ja",IF($D$2="3A","ja",IF($D$2="3B","ja",IF($D$2="3C","ja"))))</f>
        <v>0</v>
      </c>
      <c r="K2" s="72" t="b">
        <f>IF($D$2=5,"ja",IF($D$2="5A","ja",IF($D$2="5B","ja",IF($D$2="5C","ja"))))</f>
        <v>0</v>
      </c>
      <c r="L2" s="72" t="b">
        <f>IF($D$2=4,"ja",IF($D$2="4A","ja",IF($D$2="4B","ja",IF($D$2="4C","ja"))))</f>
        <v>0</v>
      </c>
      <c r="M2" s="72" t="str">
        <f>IF($D$2=6,"ja",IF($D$2="6A","ja",IF($D$2="6B","ja",IF($D$2="6C","ja"))))</f>
        <v>ja</v>
      </c>
      <c r="N2" s="72"/>
      <c r="O2" s="72"/>
      <c r="P2" s="72"/>
      <c r="Q2" s="72"/>
      <c r="R2" s="72"/>
      <c r="S2" s="70" t="b">
        <f>IF($D$2=8,"ja",IF($D$2="8A","ja",IF($D$2="8B","ja",IF($D$2="8C","ja"))))</f>
        <v>0</v>
      </c>
      <c r="T2" s="70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70"/>
      <c r="AM2" s="3"/>
      <c r="AN2" s="3"/>
    </row>
    <row r="3" spans="1:53" ht="20.399999999999999" thickBot="1" x14ac:dyDescent="0.55000000000000004">
      <c r="A3" s="52"/>
      <c r="B3" s="54" t="s">
        <v>27</v>
      </c>
      <c r="C3" s="54"/>
      <c r="D3" s="324">
        <v>46031</v>
      </c>
      <c r="E3" s="325"/>
      <c r="F3" s="13"/>
      <c r="G3" s="168"/>
      <c r="H3" s="168"/>
      <c r="I3" s="3"/>
      <c r="J3" s="72" t="b">
        <f>IF($D$2=7,"ja",IF($D$2="7A","ja",IF($D$2="7B","ja",IF($D$2="7C","ja"))))</f>
        <v>0</v>
      </c>
      <c r="K3" s="72"/>
      <c r="L3" s="72" t="b">
        <f>IF($D$2=8,"ja",IF($D$2="8A","ja",IF($D$2="8B","ja",IF($D$2="8C","ja"))))</f>
        <v>0</v>
      </c>
      <c r="M3" s="72"/>
      <c r="N3" s="72"/>
      <c r="O3" s="72"/>
      <c r="P3" s="72"/>
      <c r="Q3" s="72"/>
      <c r="R3" s="72"/>
      <c r="S3" s="70"/>
      <c r="T3" s="70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70"/>
      <c r="AM3" s="3"/>
      <c r="AN3" s="3"/>
    </row>
    <row r="4" spans="1:53" ht="19.8" x14ac:dyDescent="0.45">
      <c r="B4" s="1"/>
      <c r="C4" s="1"/>
      <c r="D4" s="51"/>
      <c r="E4" s="51"/>
      <c r="F4" s="13"/>
      <c r="G4" s="3"/>
      <c r="H4" s="3"/>
      <c r="I4" s="3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3"/>
      <c r="AN4" s="3"/>
    </row>
    <row r="5" spans="1:53" s="94" customFormat="1" ht="20.100000000000001" customHeight="1" x14ac:dyDescent="0.25">
      <c r="B5" s="330" t="s">
        <v>28</v>
      </c>
      <c r="C5" s="331"/>
      <c r="D5" s="331"/>
      <c r="E5" s="331"/>
      <c r="F5" s="331"/>
      <c r="G5" s="331"/>
      <c r="H5" s="331"/>
      <c r="I5" s="331"/>
      <c r="J5" s="331"/>
      <c r="K5" s="331"/>
      <c r="L5" s="331"/>
      <c r="M5" s="331"/>
      <c r="N5" s="331"/>
      <c r="O5" s="331"/>
      <c r="P5" s="331"/>
      <c r="Q5" s="331"/>
      <c r="R5" s="331"/>
      <c r="S5" s="331"/>
      <c r="T5" s="331"/>
      <c r="U5" s="331"/>
      <c r="V5" s="331"/>
      <c r="W5" s="331"/>
      <c r="X5" s="331"/>
      <c r="Y5" s="331"/>
      <c r="Z5" s="331"/>
      <c r="AA5" s="331"/>
      <c r="AB5" s="331"/>
      <c r="AC5" s="331"/>
      <c r="AD5" s="331"/>
      <c r="AE5" s="331"/>
      <c r="AF5" s="331"/>
      <c r="AG5" s="331"/>
      <c r="AH5" s="331"/>
      <c r="AI5" s="331"/>
      <c r="AJ5" s="331"/>
      <c r="AK5" s="331"/>
      <c r="AL5" s="331"/>
      <c r="AM5" s="331"/>
      <c r="AN5" s="331"/>
      <c r="AO5" s="331"/>
      <c r="AP5" s="331"/>
      <c r="AQ5" s="331"/>
      <c r="AR5" s="331"/>
      <c r="AS5" s="331"/>
      <c r="AT5" s="331"/>
      <c r="AU5" s="331"/>
      <c r="AV5" s="331"/>
      <c r="AW5" s="331"/>
      <c r="AX5" s="331"/>
      <c r="AY5" s="332"/>
    </row>
    <row r="6" spans="1:53" x14ac:dyDescent="0.25"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</row>
    <row r="7" spans="1:53" x14ac:dyDescent="0.25">
      <c r="B7" s="333" t="s">
        <v>29</v>
      </c>
      <c r="C7" s="334"/>
      <c r="D7" s="334"/>
      <c r="E7" s="49" t="s">
        <v>30</v>
      </c>
      <c r="I7" s="3"/>
      <c r="J7" s="3"/>
      <c r="K7" s="3"/>
    </row>
    <row r="8" spans="1:53" x14ac:dyDescent="0.25">
      <c r="B8" s="333" t="s">
        <v>31</v>
      </c>
      <c r="C8" s="334"/>
      <c r="D8" s="334"/>
      <c r="E8" s="50" t="str">
        <f>IF(E7="ja","nee",IF(E7="nee","ja",IF(E7="","")))</f>
        <v>nee</v>
      </c>
    </row>
    <row r="9" spans="1:53" x14ac:dyDescent="0.25">
      <c r="B9" s="15"/>
      <c r="C9" s="15"/>
      <c r="D9" s="16"/>
    </row>
    <row r="10" spans="1:53" s="94" customFormat="1" ht="20.100000000000001" customHeight="1" x14ac:dyDescent="0.25">
      <c r="B10" s="134" t="s">
        <v>32</v>
      </c>
      <c r="C10" s="137" t="s">
        <v>33</v>
      </c>
      <c r="D10" s="137" t="s">
        <v>33</v>
      </c>
      <c r="E10" s="137" t="s">
        <v>33</v>
      </c>
      <c r="F10" s="137" t="s">
        <v>33</v>
      </c>
      <c r="G10" s="138" t="s">
        <v>33</v>
      </c>
      <c r="H10" s="326" t="s">
        <v>34</v>
      </c>
      <c r="I10" s="327"/>
      <c r="J10" s="326" t="s">
        <v>35</v>
      </c>
      <c r="K10" s="327"/>
      <c r="L10" s="326" t="s">
        <v>36</v>
      </c>
      <c r="M10" s="327"/>
      <c r="AK10" s="137" t="s">
        <v>33</v>
      </c>
      <c r="AL10" s="137" t="s">
        <v>33</v>
      </c>
      <c r="AM10" s="137"/>
      <c r="AN10" s="137"/>
      <c r="AO10" s="137" t="s">
        <v>33</v>
      </c>
      <c r="AP10" s="137" t="s">
        <v>33</v>
      </c>
      <c r="AQ10" s="137" t="s">
        <v>33</v>
      </c>
      <c r="AR10" s="136"/>
      <c r="AS10" s="336" t="s">
        <v>37</v>
      </c>
      <c r="AT10" s="337"/>
      <c r="AU10" s="327"/>
      <c r="AV10" s="137" t="s">
        <v>33</v>
      </c>
      <c r="AW10" s="137"/>
      <c r="AX10" s="137"/>
      <c r="AY10" s="137" t="s">
        <v>33</v>
      </c>
    </row>
    <row r="11" spans="1:53" x14ac:dyDescent="0.25">
      <c r="B11" s="286" t="s">
        <v>38</v>
      </c>
      <c r="C11" s="338" t="s">
        <v>39</v>
      </c>
      <c r="D11" s="23" t="s">
        <v>40</v>
      </c>
      <c r="E11" s="26" t="s">
        <v>41</v>
      </c>
      <c r="F11" s="26" t="s">
        <v>42</v>
      </c>
      <c r="G11" s="29" t="s">
        <v>43</v>
      </c>
      <c r="H11" s="30" t="s">
        <v>44</v>
      </c>
      <c r="I11" s="29" t="s">
        <v>45</v>
      </c>
      <c r="J11" s="31" t="s">
        <v>46</v>
      </c>
      <c r="K11" s="31" t="s">
        <v>47</v>
      </c>
      <c r="L11" s="29" t="s">
        <v>48</v>
      </c>
      <c r="M11" s="29" t="s">
        <v>49</v>
      </c>
      <c r="N11" s="133" t="s">
        <v>50</v>
      </c>
      <c r="O11" s="133" t="s">
        <v>51</v>
      </c>
      <c r="P11" s="133" t="s">
        <v>52</v>
      </c>
      <c r="Q11" s="133" t="s">
        <v>51</v>
      </c>
      <c r="R11" s="133" t="s">
        <v>53</v>
      </c>
      <c r="S11" s="4" t="s">
        <v>54</v>
      </c>
      <c r="T11" s="4" t="s">
        <v>55</v>
      </c>
      <c r="U11" s="4" t="s">
        <v>56</v>
      </c>
      <c r="V11" s="3" t="s">
        <v>57</v>
      </c>
      <c r="W11" s="4" t="s">
        <v>58</v>
      </c>
      <c r="X11" s="4" t="s">
        <v>59</v>
      </c>
      <c r="Y11" s="4" t="s">
        <v>60</v>
      </c>
      <c r="AJ11" s="43" t="s">
        <v>53</v>
      </c>
      <c r="AK11" s="66" t="s">
        <v>61</v>
      </c>
      <c r="AL11" s="66" t="s">
        <v>43</v>
      </c>
      <c r="AM11" s="6" t="s">
        <v>62</v>
      </c>
      <c r="AN11" s="6" t="s">
        <v>63</v>
      </c>
      <c r="AO11" s="46" t="s">
        <v>42</v>
      </c>
      <c r="AP11" s="38" t="s">
        <v>41</v>
      </c>
      <c r="AQ11" s="23" t="s">
        <v>64</v>
      </c>
      <c r="AR11" s="22" t="s">
        <v>62</v>
      </c>
      <c r="AS11" s="29" t="s">
        <v>45</v>
      </c>
      <c r="AT11" s="31" t="s">
        <v>46</v>
      </c>
      <c r="AU11" s="29" t="s">
        <v>49</v>
      </c>
      <c r="AV11" s="29" t="s">
        <v>65</v>
      </c>
      <c r="AW11" s="6" t="s">
        <v>62</v>
      </c>
      <c r="AX11" s="6" t="s">
        <v>63</v>
      </c>
      <c r="AY11" s="29" t="s">
        <v>66</v>
      </c>
      <c r="AZ11" s="6" t="s">
        <v>62</v>
      </c>
      <c r="BA11" s="6" t="s">
        <v>63</v>
      </c>
    </row>
    <row r="12" spans="1:53" x14ac:dyDescent="0.25">
      <c r="B12" s="41"/>
      <c r="C12" s="339"/>
      <c r="D12" s="24" t="s">
        <v>67</v>
      </c>
      <c r="E12" s="27" t="s">
        <v>68</v>
      </c>
      <c r="F12" s="27"/>
      <c r="G12" s="32" t="s">
        <v>69</v>
      </c>
      <c r="H12" s="33" t="s">
        <v>70</v>
      </c>
      <c r="I12" s="32" t="s">
        <v>71</v>
      </c>
      <c r="J12" s="34"/>
      <c r="K12" s="34" t="s">
        <v>46</v>
      </c>
      <c r="L12" s="32" t="s">
        <v>72</v>
      </c>
      <c r="M12" s="32" t="s">
        <v>73</v>
      </c>
      <c r="N12" s="133"/>
      <c r="O12" s="133" t="s">
        <v>74</v>
      </c>
      <c r="P12" s="133" t="s">
        <v>75</v>
      </c>
      <c r="Q12" s="133" t="s">
        <v>76</v>
      </c>
      <c r="R12" s="133" t="s">
        <v>77</v>
      </c>
      <c r="S12" s="4" t="s">
        <v>70</v>
      </c>
      <c r="T12" s="4" t="s">
        <v>71</v>
      </c>
      <c r="U12" s="4" t="s">
        <v>56</v>
      </c>
      <c r="V12" s="4" t="s">
        <v>56</v>
      </c>
      <c r="W12" s="4" t="s">
        <v>72</v>
      </c>
      <c r="X12" s="4" t="s">
        <v>73</v>
      </c>
      <c r="Z12" s="4" t="s">
        <v>78</v>
      </c>
      <c r="AA12" s="4" t="s">
        <v>79</v>
      </c>
      <c r="AB12" s="4" t="s">
        <v>80</v>
      </c>
      <c r="AC12" s="4" t="s">
        <v>81</v>
      </c>
      <c r="AD12" s="4" t="s">
        <v>82</v>
      </c>
      <c r="AE12" s="4">
        <v>1</v>
      </c>
      <c r="AF12" s="4">
        <v>2</v>
      </c>
      <c r="AG12" s="4">
        <v>3</v>
      </c>
      <c r="AH12" s="4">
        <v>4</v>
      </c>
      <c r="AI12" s="4">
        <v>5</v>
      </c>
      <c r="AJ12" s="44" t="s">
        <v>83</v>
      </c>
      <c r="AK12" s="67" t="s">
        <v>84</v>
      </c>
      <c r="AL12" s="67" t="s">
        <v>85</v>
      </c>
      <c r="AM12" s="8"/>
      <c r="AN12" s="8"/>
      <c r="AO12" s="47"/>
      <c r="AP12" s="39" t="s">
        <v>68</v>
      </c>
      <c r="AQ12" s="24" t="s">
        <v>86</v>
      </c>
      <c r="AR12" s="20"/>
      <c r="AS12" s="32" t="s">
        <v>71</v>
      </c>
      <c r="AT12" s="34"/>
      <c r="AU12" s="32" t="s">
        <v>73</v>
      </c>
      <c r="AV12" s="32" t="s">
        <v>69</v>
      </c>
      <c r="AW12" s="8"/>
      <c r="AX12" s="8"/>
      <c r="AY12" s="32" t="s">
        <v>87</v>
      </c>
      <c r="AZ12" s="8"/>
      <c r="BA12" s="8"/>
    </row>
    <row r="13" spans="1:53" s="13" customFormat="1" x14ac:dyDescent="0.25">
      <c r="B13" s="42"/>
      <c r="C13" s="340"/>
      <c r="D13" s="25"/>
      <c r="E13" s="28"/>
      <c r="F13" s="28"/>
      <c r="G13" s="36"/>
      <c r="H13" s="35" t="s">
        <v>88</v>
      </c>
      <c r="I13" s="36" t="s">
        <v>88</v>
      </c>
      <c r="J13" s="37" t="s">
        <v>88</v>
      </c>
      <c r="K13" s="37" t="s">
        <v>88</v>
      </c>
      <c r="L13" s="36" t="s">
        <v>89</v>
      </c>
      <c r="M13" s="36" t="s">
        <v>89</v>
      </c>
      <c r="N13" s="133"/>
      <c r="O13" s="133"/>
      <c r="P13" s="133"/>
      <c r="Q13" s="133"/>
      <c r="R13" s="13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45"/>
      <c r="AK13" s="55" t="s">
        <v>90</v>
      </c>
      <c r="AL13" s="55" t="s">
        <v>91</v>
      </c>
      <c r="AM13" s="7"/>
      <c r="AN13" s="7"/>
      <c r="AO13" s="48" t="s">
        <v>92</v>
      </c>
      <c r="AP13" s="18" t="s">
        <v>93</v>
      </c>
      <c r="AQ13" s="25" t="s">
        <v>94</v>
      </c>
      <c r="AR13" s="20"/>
      <c r="AS13" s="36" t="s">
        <v>88</v>
      </c>
      <c r="AT13" s="37" t="s">
        <v>88</v>
      </c>
      <c r="AU13" s="36" t="s">
        <v>89</v>
      </c>
      <c r="AV13" s="36" t="s">
        <v>95</v>
      </c>
      <c r="AW13" s="7"/>
      <c r="AX13" s="7"/>
      <c r="AY13" s="36" t="s">
        <v>96</v>
      </c>
      <c r="AZ13" s="7"/>
      <c r="BA13" s="7"/>
    </row>
    <row r="14" spans="1:53" s="13" customFormat="1" hidden="1" x14ac:dyDescent="0.25">
      <c r="B14" s="61" t="s">
        <v>97</v>
      </c>
      <c r="C14" s="61"/>
      <c r="D14" s="62" t="s">
        <v>78</v>
      </c>
      <c r="E14" s="63" t="s">
        <v>98</v>
      </c>
      <c r="F14" s="63" t="s">
        <v>81</v>
      </c>
      <c r="G14" s="62" t="s">
        <v>78</v>
      </c>
      <c r="H14" s="62" t="s">
        <v>99</v>
      </c>
      <c r="I14" s="62" t="s">
        <v>79</v>
      </c>
      <c r="J14" s="63" t="s">
        <v>98</v>
      </c>
      <c r="K14" s="63"/>
      <c r="L14" s="62" t="s">
        <v>100</v>
      </c>
      <c r="M14" s="62" t="s">
        <v>101</v>
      </c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44"/>
      <c r="AK14" s="65" t="s">
        <v>82</v>
      </c>
      <c r="AL14" s="65" t="s">
        <v>82</v>
      </c>
      <c r="AM14" s="3"/>
      <c r="AN14" s="3"/>
      <c r="AO14" s="57" t="s">
        <v>81</v>
      </c>
      <c r="AP14" s="55" t="s">
        <v>98</v>
      </c>
      <c r="AQ14" s="7" t="s">
        <v>98</v>
      </c>
      <c r="AR14" s="3"/>
      <c r="AS14" s="3"/>
      <c r="AT14" s="3"/>
      <c r="AU14" s="3"/>
      <c r="AV14" s="3" t="s">
        <v>102</v>
      </c>
      <c r="AW14" s="3"/>
      <c r="AX14" s="3"/>
      <c r="AY14" s="56" t="s">
        <v>102</v>
      </c>
      <c r="AZ14" s="3"/>
      <c r="BA14" s="3"/>
    </row>
    <row r="15" spans="1:53" s="13" customFormat="1" hidden="1" x14ac:dyDescent="0.25">
      <c r="B15" s="61" t="s">
        <v>81</v>
      </c>
      <c r="C15" s="61"/>
      <c r="D15" s="62"/>
      <c r="E15" s="63"/>
      <c r="F15" s="63"/>
      <c r="G15" s="62"/>
      <c r="H15" s="62"/>
      <c r="I15" s="62"/>
      <c r="J15" s="63"/>
      <c r="K15" s="63"/>
      <c r="L15" s="62"/>
      <c r="M15" s="62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44"/>
      <c r="AK15" s="65"/>
      <c r="AL15" s="65"/>
      <c r="AM15" s="3"/>
      <c r="AN15" s="3"/>
      <c r="AO15" s="57"/>
      <c r="AP15" s="55"/>
      <c r="AQ15" s="7"/>
      <c r="AR15" s="3"/>
      <c r="AS15" s="3"/>
      <c r="AT15" s="3"/>
      <c r="AU15" s="3"/>
      <c r="AV15" s="3"/>
      <c r="AW15" s="3"/>
      <c r="AX15" s="3"/>
      <c r="AY15" s="56"/>
      <c r="AZ15" s="3"/>
      <c r="BA15" s="3"/>
    </row>
    <row r="16" spans="1:53" s="13" customFormat="1" hidden="1" x14ac:dyDescent="0.25">
      <c r="B16" s="61" t="s">
        <v>103</v>
      </c>
      <c r="C16" s="61"/>
      <c r="D16" s="62"/>
      <c r="E16" s="63"/>
      <c r="F16" s="63"/>
      <c r="G16" s="62"/>
      <c r="H16" s="62"/>
      <c r="I16" s="62"/>
      <c r="J16" s="63"/>
      <c r="K16" s="63"/>
      <c r="L16" s="62"/>
      <c r="M16" s="62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44"/>
      <c r="AK16" s="65"/>
      <c r="AL16" s="65"/>
      <c r="AM16" s="3"/>
      <c r="AN16" s="3"/>
      <c r="AO16" s="57"/>
      <c r="AP16" s="55"/>
      <c r="AQ16" s="7"/>
      <c r="AR16" s="3"/>
      <c r="AS16" s="3"/>
      <c r="AT16" s="3"/>
      <c r="AU16" s="3"/>
      <c r="AV16" s="3"/>
      <c r="AW16" s="3"/>
      <c r="AX16" s="3"/>
      <c r="AY16" s="56"/>
      <c r="AZ16" s="3"/>
      <c r="BA16" s="3"/>
    </row>
    <row r="17" spans="1:53" s="13" customFormat="1" hidden="1" x14ac:dyDescent="0.25">
      <c r="B17" s="61" t="s">
        <v>104</v>
      </c>
      <c r="C17" s="61"/>
      <c r="D17" s="62"/>
      <c r="E17" s="63"/>
      <c r="F17" s="63"/>
      <c r="G17" s="62"/>
      <c r="H17" s="62"/>
      <c r="I17" s="62"/>
      <c r="J17" s="63"/>
      <c r="K17" s="63"/>
      <c r="L17" s="62"/>
      <c r="M17" s="62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44"/>
      <c r="AK17" s="65"/>
      <c r="AL17" s="65"/>
      <c r="AM17" s="3"/>
      <c r="AN17" s="3"/>
      <c r="AO17" s="57"/>
      <c r="AP17" s="55"/>
      <c r="AQ17" s="7"/>
      <c r="AR17" s="3"/>
      <c r="AS17" s="3"/>
      <c r="AT17" s="3"/>
      <c r="AU17" s="3"/>
      <c r="AV17" s="3"/>
      <c r="AW17" s="3"/>
      <c r="AX17" s="3"/>
      <c r="AY17" s="56"/>
      <c r="AZ17" s="3"/>
      <c r="BA17" s="3"/>
    </row>
    <row r="18" spans="1:53" ht="15" customHeight="1" x14ac:dyDescent="0.25">
      <c r="A18">
        <v>1</v>
      </c>
      <c r="B18" s="237" t="str">
        <f>'M6'!B18</f>
        <v>leerling 1</v>
      </c>
      <c r="C18" s="234">
        <f>'M6'!C18</f>
        <v>0</v>
      </c>
      <c r="D18" s="234" t="str">
        <f>IF('M6'!D18="","",IF('M6'!D18&gt;0,'M6'!D18))</f>
        <v/>
      </c>
      <c r="E18" s="139"/>
      <c r="F18" s="139"/>
      <c r="G18" s="140"/>
      <c r="H18" s="179"/>
      <c r="I18" s="178"/>
      <c r="J18" s="178"/>
      <c r="K18" s="178"/>
      <c r="L18" s="178"/>
      <c r="M18" s="177"/>
      <c r="N18" s="287">
        <f>COUNTA(I18,J18,M18)</f>
        <v>0</v>
      </c>
      <c r="O18" s="288" t="str">
        <f>IF(M18="E",1,IF(M18="D",2,IF(M18="C",3,IF(M18="B",4,IF(M18="A",5,IF(M18=5,1,IF(M18=4,2,IF(M18=3,3,IF(M18=2,4,IF(M18=1,5,IF(M18="","")))))))))))</f>
        <v/>
      </c>
      <c r="P18" s="288" t="str">
        <f t="shared" ref="P18:Q53" si="0">IF(I18="E",1,IF(I18="D",2,IF(I18="C",3,IF(I18="B",4,IF(I18="A",5,IF(I18=5,1,IF(I18=4,2,IF(I18=3,3,IF(I18=2,4,IF(I18=1,5,IF(I18="","")))))))))))</f>
        <v/>
      </c>
      <c r="Q18" s="288" t="str">
        <f t="shared" si="0"/>
        <v/>
      </c>
      <c r="R18" s="288">
        <f>IF(N18&lt;3,2,IF($D$2&lt;6,0,IF($D$2&gt;=6,SUM(O18:Q18))))</f>
        <v>2</v>
      </c>
      <c r="S18" s="94" t="str">
        <f t="shared" ref="S18:S53" si="1">IF(D18="","",IF(H18="","",IF(H18=$D18,1,IF(H18&lt;$D18,1,IF(H18&gt;$D18,"",IF(H18="A+",1))))))</f>
        <v/>
      </c>
      <c r="T18" s="94" t="str">
        <f t="shared" ref="T18:T53" si="2">IF(D18="","",IF(I18="","",IF(I18=$D18,1,IF(I18&lt;$D18,1,IF(I18&gt;$D18,"",IF(I18="A+",1))))))</f>
        <v/>
      </c>
      <c r="U18" s="94" t="str">
        <f t="shared" ref="U18:U53" si="3">IF(D18="","",IF(J18="","",IF(J18=$D18,1,IF(J18&lt;$D18,1,IF(J18&gt;$D18,"",IF(J18="A+",1))))))</f>
        <v/>
      </c>
      <c r="V18" s="94" t="str">
        <f t="shared" ref="V18:V53" si="4">IF(D18="","",IF(K18="","",IF(K18=$D18,1,IF(K18&lt;$D18,1,IF(K18&gt;$D18,"",IF(K18="A+",1))))))</f>
        <v/>
      </c>
      <c r="W18" s="94" t="str">
        <f t="shared" ref="W18:W53" si="5">IF(D18="","",IF(L18="","",IF(L18=$D18,1,IF(L18&lt;$D18,1,IF(L18&gt;$D18,"",IF(L18="A+",1))))))</f>
        <v/>
      </c>
      <c r="X18" s="94" t="str">
        <f t="shared" ref="X18:X53" si="6">IF(D18="","",IF(M18="","",IF(M18=$D18,1,IF(M18&lt;$D18,1,IF(M18&gt;$D18,"",IF(M18="A+",1))))))</f>
        <v/>
      </c>
      <c r="Y18" s="94">
        <f t="shared" ref="Y18:Y53" si="7">SUM(S18:X18)</f>
        <v>0</v>
      </c>
      <c r="Z18" s="141" t="b">
        <f t="shared" ref="Z18:Z53" si="8">IF($D18="A",$AK18)</f>
        <v>0</v>
      </c>
      <c r="AA18" s="141" t="b">
        <f t="shared" ref="AA18:AA53" si="9">IF($D18="B",$AK18)</f>
        <v>0</v>
      </c>
      <c r="AB18" s="141" t="b">
        <f t="shared" ref="AB18:AB53" si="10">IF($D18="C",$AK18)</f>
        <v>0</v>
      </c>
      <c r="AC18" s="141" t="b">
        <f t="shared" ref="AC18:AC53" si="11">IF($D18="D",$AK18)</f>
        <v>0</v>
      </c>
      <c r="AD18" s="141" t="b">
        <f t="shared" ref="AD18:AD53" si="12">IF($D18="E",$AK18)</f>
        <v>0</v>
      </c>
      <c r="AE18" s="141" t="b">
        <f>IF($D18=1,$AK18)</f>
        <v>0</v>
      </c>
      <c r="AF18" s="141" t="b">
        <f t="shared" ref="AF18:AF53" si="13">IF($D18=2,$AK18)</f>
        <v>0</v>
      </c>
      <c r="AG18" s="141" t="b">
        <f t="shared" ref="AG18:AG53" si="14">IF($D18=3,$AK18)</f>
        <v>0</v>
      </c>
      <c r="AH18" s="141" t="b">
        <f t="shared" ref="AH18:AH53" si="15">IF($D18=4,$AK18)</f>
        <v>0</v>
      </c>
      <c r="AI18" s="141" t="b">
        <f t="shared" ref="AI18:AI53" si="16">IF($D18=5,$AK18)</f>
        <v>0</v>
      </c>
      <c r="AJ18" s="142" t="str">
        <f t="shared" ref="AJ18:AJ53" si="17">IF(D18="","",IF(D18&gt;0,COUNTA(H18:M18)))</f>
        <v/>
      </c>
      <c r="AK18" s="143" t="str">
        <f>IF(AJ18=0,"",IF(AJ18="","",IF(AJ18&gt;0,Y18/AJ18)))</f>
        <v/>
      </c>
      <c r="AL18" s="216" t="str">
        <f>IF($D$2&lt;6,"",IF(N18&lt;3,"",IF(R18=15,"Vwo",IF(R18&gt;13,"Havo/Vwo",IF(R18=13,"Havo",IF(R18&gt;11,"TL/Havo",IF(R18=11,"TL",IF(R18&gt;9,"Kader/TL",IF(R18=9,"Kader",IF(R18&gt;6,"BBL/Kader",IF(R18=6,"BBL",IF(R18&gt;3,"PRO/BBL",IF(R18=3,"PRO")))))))))))))</f>
        <v/>
      </c>
      <c r="AM18" s="144" t="str">
        <f>IF(AL18="","",IF(AL18="PRO",1,IF(AL18="PRO/BBL",2,IF(AL18="BBL",3,IF(AL18="BBL/Kader",4,IF(AL18="Kader",5,IF(AL18="Kader/TL",6,IF(AL18="TL",7,IF(AL18="TL/Havo",8,IF(AL18="Havo",9,IF(AL18="Havo/VWO",10,IF(AL18="VWO",11))))))))))))</f>
        <v/>
      </c>
      <c r="AN18" s="145">
        <f>IF(AM18="",0,IF(AM18&lt;AR18,0,IF(AM18&gt;=AR18,1)))</f>
        <v>0</v>
      </c>
      <c r="AO18" s="135" t="str">
        <f t="shared" ref="AO18:AO53" si="18">IF(F18="","",IF(F18="x",1))</f>
        <v/>
      </c>
      <c r="AP18" s="136" t="str">
        <f t="shared" ref="AP18:AP53" si="19">IF(E18="","",IF(E18="X",1))</f>
        <v/>
      </c>
      <c r="AQ18" s="126"/>
      <c r="AR18" s="144" t="str">
        <f>IF(G18="","",IF(G18="PRO",1,IF(G18="LWOO",2,IF(G18="BBL",3,IF(G18="BBL/Kader",4,IF(G18="Kader",5,IF(G18="Kader/TL",6,IF(G18="TL",7,IF(G18="TL/Havo",8,IF(G18="Havo",9,IF(G18="Havo/VWO",10,IF(G18="VWO",11))))))))))))</f>
        <v/>
      </c>
      <c r="AS18" s="219" t="str">
        <f>IF($D$2&lt;6,"",IF($N18&lt;3,"",IF(P18=1,"&lt;1F",IF(P18&gt;3,"2F",IF(P18&gt;1,"1F")))))</f>
        <v/>
      </c>
      <c r="AT18" s="219" t="str">
        <f>IF($D$2&lt;6,"",IF($N18&lt;3,"",IF(Q18=1,"&lt;1F",IF(Q18&gt;3,"2F",IF(Q18&gt;1,"1F")))))</f>
        <v/>
      </c>
      <c r="AU18" s="219" t="str">
        <f>IF($D$2&lt;6,"",IF($N18&lt;3,"",IF(O18&lt;=2,"&lt;1F",IF(O18&gt;3,"1S",IF(O18&gt;2,"1F")))))</f>
        <v/>
      </c>
      <c r="AV18" s="218"/>
      <c r="AW18" s="219"/>
      <c r="AX18" s="219"/>
      <c r="AY18" s="218"/>
      <c r="AZ18" s="59" t="str">
        <f>IF(AY18="","",IF(AY18="PRO",1,IF(AY18="LWOO",2,IF(AY18="BBL",3,IF(AY18="BBL/Kader",4,IF(AY18="Kader",5,IF(AY18="Kader/TL",6,IF(AY18="TL",7,IF(AY18="TL/Havo",8,IF(AY18="Havo",9,IF(AY18="Havo/VWO",10,IF(AY18="VWO",11))))))))))))</f>
        <v/>
      </c>
      <c r="BA18" s="60">
        <f t="shared" ref="BA18:BA53" si="20">IF(AZ18="",0,IF(AZ18&lt;AW18,0,IF(AZ18&gt;=AW18,1)))</f>
        <v>0</v>
      </c>
    </row>
    <row r="19" spans="1:53" ht="15" customHeight="1" x14ac:dyDescent="0.25">
      <c r="A19">
        <v>2</v>
      </c>
      <c r="B19" s="237" t="str">
        <f>'M6'!B19</f>
        <v>leerling 2</v>
      </c>
      <c r="C19" s="234">
        <f>'M6'!C19</f>
        <v>0</v>
      </c>
      <c r="D19" s="234" t="str">
        <f>IF('M6'!D19="","",IF('M6'!D19&gt;0,'M6'!D19))</f>
        <v/>
      </c>
      <c r="E19" s="150"/>
      <c r="F19" s="150"/>
      <c r="G19" s="140"/>
      <c r="H19" s="179"/>
      <c r="I19" s="178"/>
      <c r="J19" s="178"/>
      <c r="K19" s="178"/>
      <c r="L19" s="178"/>
      <c r="M19" s="177"/>
      <c r="N19" s="287">
        <f t="shared" ref="N19:N53" si="21">COUNTA(I19,J19,M19)</f>
        <v>0</v>
      </c>
      <c r="O19" s="288" t="str">
        <f t="shared" ref="O19:O53" si="22">IF(M19="E",1,IF(M19="D",2,IF(M19="C",3,IF(M19="B",4,IF(M19="A",5,IF(M19=5,1,IF(M19=4,2,IF(M19=3,3,IF(M19=2,4,IF(M19=1,5,IF(M19="","")))))))))))</f>
        <v/>
      </c>
      <c r="P19" s="288" t="str">
        <f t="shared" si="0"/>
        <v/>
      </c>
      <c r="Q19" s="288" t="str">
        <f t="shared" si="0"/>
        <v/>
      </c>
      <c r="R19" s="288">
        <f t="shared" ref="R19:R53" si="23">IF($D$2&lt;6,0,IF($D$2&gt;=6,SUM(O19:Q19)))</f>
        <v>0</v>
      </c>
      <c r="S19" s="94" t="str">
        <f t="shared" si="1"/>
        <v/>
      </c>
      <c r="T19" s="94" t="str">
        <f t="shared" si="2"/>
        <v/>
      </c>
      <c r="U19" s="94" t="str">
        <f t="shared" si="3"/>
        <v/>
      </c>
      <c r="V19" s="94" t="str">
        <f t="shared" si="4"/>
        <v/>
      </c>
      <c r="W19" s="94" t="str">
        <f t="shared" si="5"/>
        <v/>
      </c>
      <c r="X19" s="94" t="str">
        <f t="shared" si="6"/>
        <v/>
      </c>
      <c r="Y19" s="94">
        <f t="shared" si="7"/>
        <v>0</v>
      </c>
      <c r="Z19" s="141" t="b">
        <f t="shared" si="8"/>
        <v>0</v>
      </c>
      <c r="AA19" s="141" t="b">
        <f t="shared" si="9"/>
        <v>0</v>
      </c>
      <c r="AB19" s="141" t="b">
        <f t="shared" si="10"/>
        <v>0</v>
      </c>
      <c r="AC19" s="141" t="b">
        <f t="shared" si="11"/>
        <v>0</v>
      </c>
      <c r="AD19" s="141" t="b">
        <f t="shared" si="12"/>
        <v>0</v>
      </c>
      <c r="AE19" s="141" t="b">
        <f t="shared" ref="AE19:AE53" si="24">IF($D19="1",$AK19)</f>
        <v>0</v>
      </c>
      <c r="AF19" s="141" t="b">
        <f t="shared" si="13"/>
        <v>0</v>
      </c>
      <c r="AG19" s="141" t="b">
        <f t="shared" si="14"/>
        <v>0</v>
      </c>
      <c r="AH19" s="141" t="b">
        <f t="shared" si="15"/>
        <v>0</v>
      </c>
      <c r="AI19" s="141" t="b">
        <f t="shared" si="16"/>
        <v>0</v>
      </c>
      <c r="AJ19" s="146" t="str">
        <f t="shared" si="17"/>
        <v/>
      </c>
      <c r="AK19" s="143" t="str">
        <f t="shared" ref="AK19:AK53" si="25">IF(AJ19=0,"",IF(AJ19="","",IF(AJ19&gt;0,Y19/AJ19)))</f>
        <v/>
      </c>
      <c r="AL19" s="216" t="str">
        <f t="shared" ref="AL19:AL53" si="26">IF($D$2&lt;6,"",IF(N19&lt;3,"",IF(R19=15,"Vwo",IF(R19&gt;13,"Havo/Vwo",IF(R19=13,"Havo",IF(R19&gt;11,"TL/Havo",IF(R19=11,"TL",IF(R19&gt;9,"Kader/TL",IF(R19=9,"Kader",IF(R19&gt;6,"BBL/Kader",IF(R19=6,"BBL",IF(R19&gt;3,"PRO/BBL",IF(R19=3,"PRO")))))))))))))</f>
        <v/>
      </c>
      <c r="AM19" s="144" t="str">
        <f t="shared" ref="AM19:AM53" si="27">IF(AL19="","",IF(AL19="PRO",1,IF(AL19="PRO/BBL",2,IF(AL19="BBL",3,IF(AL19="BBL/Kader",4,IF(AL19="Kader",5,IF(AL19="Kader/TL",6,IF(AL19="TL",7,IF(AL19="TL/Havo",8,IF(AL19="Havo",9,IF(AL19="Havo/VWO",10,IF(AL19="VWO",11))))))))))))</f>
        <v/>
      </c>
      <c r="AN19" s="145">
        <f t="shared" ref="AN19:AN53" si="28">IF(AM19="",0,IF(AM19&lt;AR19,0,IF(AM19&gt;=AR19,1)))</f>
        <v>0</v>
      </c>
      <c r="AO19" s="135" t="str">
        <f t="shared" si="18"/>
        <v/>
      </c>
      <c r="AP19" s="136" t="str">
        <f t="shared" si="19"/>
        <v/>
      </c>
      <c r="AQ19" s="126"/>
      <c r="AR19" s="144" t="str">
        <f t="shared" ref="AR19:AR53" si="29">IF(G19="","",IF(G19="PRO",1,IF(G19="LWOO",2,IF(G19="BBL",3,IF(G19="BBL/Kader",4,IF(G19="Kader",5,IF(G19="Kader/TL",6,IF(G19="TL",7,IF(G19="TL/Havo",8,IF(G19="Havo",9,IF(G19="Havo/VWO",10,IF(G19="VWO",11))))))))))))</f>
        <v/>
      </c>
      <c r="AS19" s="219" t="str">
        <f t="shared" ref="AS19:AS53" si="30">IF($D$2&lt;6,"",IF(N19&lt;3,"",IF(P19=1,"&lt;1F",IF(P19&gt;3,"2F",IF(P19&gt;1,"1F")))))</f>
        <v/>
      </c>
      <c r="AT19" s="219" t="str">
        <f t="shared" ref="AT19:AT53" si="31">IF($D$2&lt;6,"",IF($N19&lt;3,"",IF(Q19=1,"&lt;1F",IF(Q19&gt;3,"2F",IF(Q19&gt;1,"1F")))))</f>
        <v/>
      </c>
      <c r="AU19" s="219" t="str">
        <f t="shared" ref="AU19:AU53" si="32">IF($D$2&lt;6,"",IF($N19&lt;3,"",IF(O19&lt;=2,"&lt;1F",IF(O19&gt;3,"1S",IF(O19&gt;2,"1F")))))</f>
        <v/>
      </c>
      <c r="AV19" s="218"/>
      <c r="AW19" s="219"/>
      <c r="AX19" s="219"/>
      <c r="AY19" s="218"/>
      <c r="AZ19" s="59" t="str">
        <f t="shared" ref="AZ19:AZ53" si="33">IF(AY19="","",IF(AY19="PRO",1,IF(AY19="LWOO",2,IF(AY19="BBL",3,IF(AY19="BBL/Kader",4,IF(AY19="Kader",5,IF(AY19="Kader/TL",6,IF(AY19="TL",7,IF(AY19="TL/Havo",8,IF(AY19="Havo",9,IF(AY19="Havo/VWO",10,IF(AY19="VWO",11))))))))))))</f>
        <v/>
      </c>
      <c r="BA19" s="60">
        <f t="shared" si="20"/>
        <v>0</v>
      </c>
    </row>
    <row r="20" spans="1:53" ht="15" customHeight="1" x14ac:dyDescent="0.25">
      <c r="A20">
        <v>3</v>
      </c>
      <c r="B20" s="237" t="str">
        <f>'M6'!B20</f>
        <v>leerling 3</v>
      </c>
      <c r="C20" s="234">
        <f>'M6'!C20</f>
        <v>0</v>
      </c>
      <c r="D20" s="234" t="str">
        <f>IF('M6'!D20="","",IF('M6'!D20&gt;0,'M6'!D20))</f>
        <v/>
      </c>
      <c r="E20" s="150"/>
      <c r="F20" s="126"/>
      <c r="G20" s="140"/>
      <c r="H20" s="179"/>
      <c r="I20" s="178"/>
      <c r="J20" s="178"/>
      <c r="K20" s="178"/>
      <c r="L20" s="178"/>
      <c r="M20" s="177"/>
      <c r="N20" s="287">
        <f t="shared" si="21"/>
        <v>0</v>
      </c>
      <c r="O20" s="288" t="str">
        <f t="shared" si="22"/>
        <v/>
      </c>
      <c r="P20" s="288" t="str">
        <f t="shared" si="0"/>
        <v/>
      </c>
      <c r="Q20" s="288" t="str">
        <f t="shared" si="0"/>
        <v/>
      </c>
      <c r="R20" s="288">
        <f t="shared" si="23"/>
        <v>0</v>
      </c>
      <c r="S20" s="94" t="str">
        <f t="shared" si="1"/>
        <v/>
      </c>
      <c r="T20" s="94" t="str">
        <f t="shared" si="2"/>
        <v/>
      </c>
      <c r="U20" s="94" t="str">
        <f t="shared" si="3"/>
        <v/>
      </c>
      <c r="V20" s="94" t="str">
        <f t="shared" si="4"/>
        <v/>
      </c>
      <c r="W20" s="94" t="str">
        <f t="shared" si="5"/>
        <v/>
      </c>
      <c r="X20" s="94" t="str">
        <f t="shared" si="6"/>
        <v/>
      </c>
      <c r="Y20" s="94">
        <f t="shared" si="7"/>
        <v>0</v>
      </c>
      <c r="Z20" s="141" t="b">
        <f t="shared" si="8"/>
        <v>0</v>
      </c>
      <c r="AA20" s="141" t="b">
        <f t="shared" si="9"/>
        <v>0</v>
      </c>
      <c r="AB20" s="141" t="b">
        <f t="shared" si="10"/>
        <v>0</v>
      </c>
      <c r="AC20" s="141" t="b">
        <f t="shared" si="11"/>
        <v>0</v>
      </c>
      <c r="AD20" s="141" t="b">
        <f t="shared" si="12"/>
        <v>0</v>
      </c>
      <c r="AE20" s="141" t="b">
        <f t="shared" si="24"/>
        <v>0</v>
      </c>
      <c r="AF20" s="141" t="b">
        <f t="shared" si="13"/>
        <v>0</v>
      </c>
      <c r="AG20" s="141" t="b">
        <f t="shared" si="14"/>
        <v>0</v>
      </c>
      <c r="AH20" s="141" t="b">
        <f t="shared" si="15"/>
        <v>0</v>
      </c>
      <c r="AI20" s="141" t="b">
        <f t="shared" si="16"/>
        <v>0</v>
      </c>
      <c r="AJ20" s="146" t="str">
        <f t="shared" si="17"/>
        <v/>
      </c>
      <c r="AK20" s="143" t="str">
        <f t="shared" si="25"/>
        <v/>
      </c>
      <c r="AL20" s="216" t="str">
        <f t="shared" si="26"/>
        <v/>
      </c>
      <c r="AM20" s="144" t="str">
        <f t="shared" si="27"/>
        <v/>
      </c>
      <c r="AN20" s="145">
        <f t="shared" si="28"/>
        <v>0</v>
      </c>
      <c r="AO20" s="135" t="str">
        <f t="shared" si="18"/>
        <v/>
      </c>
      <c r="AP20" s="136" t="str">
        <f t="shared" si="19"/>
        <v/>
      </c>
      <c r="AQ20" s="126"/>
      <c r="AR20" s="144" t="str">
        <f t="shared" si="29"/>
        <v/>
      </c>
      <c r="AS20" s="219" t="str">
        <f t="shared" si="30"/>
        <v/>
      </c>
      <c r="AT20" s="219" t="str">
        <f t="shared" si="31"/>
        <v/>
      </c>
      <c r="AU20" s="219" t="str">
        <f t="shared" si="32"/>
        <v/>
      </c>
      <c r="AV20" s="218"/>
      <c r="AW20" s="219"/>
      <c r="AX20" s="219"/>
      <c r="AY20" s="218"/>
      <c r="AZ20" s="59" t="str">
        <f t="shared" si="33"/>
        <v/>
      </c>
      <c r="BA20" s="60">
        <f t="shared" si="20"/>
        <v>0</v>
      </c>
    </row>
    <row r="21" spans="1:53" ht="15" customHeight="1" x14ac:dyDescent="0.25">
      <c r="A21">
        <v>4</v>
      </c>
      <c r="B21" s="237" t="str">
        <f>'M6'!B21</f>
        <v>leerling 4</v>
      </c>
      <c r="C21" s="234">
        <f>'M6'!C21</f>
        <v>0</v>
      </c>
      <c r="D21" s="234" t="str">
        <f>IF('M6'!D21="","",IF('M6'!D21&gt;0,'M6'!D21))</f>
        <v/>
      </c>
      <c r="E21" s="126"/>
      <c r="F21" s="126"/>
      <c r="G21" s="140"/>
      <c r="H21" s="179"/>
      <c r="I21" s="178"/>
      <c r="J21" s="178"/>
      <c r="K21" s="178"/>
      <c r="L21" s="178"/>
      <c r="M21" s="177"/>
      <c r="N21" s="287">
        <f t="shared" si="21"/>
        <v>0</v>
      </c>
      <c r="O21" s="288" t="str">
        <f t="shared" si="22"/>
        <v/>
      </c>
      <c r="P21" s="288" t="str">
        <f t="shared" si="0"/>
        <v/>
      </c>
      <c r="Q21" s="288" t="str">
        <f t="shared" si="0"/>
        <v/>
      </c>
      <c r="R21" s="288">
        <f t="shared" si="23"/>
        <v>0</v>
      </c>
      <c r="S21" s="94" t="str">
        <f t="shared" si="1"/>
        <v/>
      </c>
      <c r="T21" s="94" t="str">
        <f t="shared" si="2"/>
        <v/>
      </c>
      <c r="U21" s="94" t="str">
        <f t="shared" si="3"/>
        <v/>
      </c>
      <c r="V21" s="94" t="str">
        <f t="shared" si="4"/>
        <v/>
      </c>
      <c r="W21" s="94" t="str">
        <f t="shared" si="5"/>
        <v/>
      </c>
      <c r="X21" s="94" t="str">
        <f t="shared" si="6"/>
        <v/>
      </c>
      <c r="Y21" s="94">
        <f t="shared" si="7"/>
        <v>0</v>
      </c>
      <c r="Z21" s="141" t="b">
        <f t="shared" si="8"/>
        <v>0</v>
      </c>
      <c r="AA21" s="141" t="b">
        <f t="shared" si="9"/>
        <v>0</v>
      </c>
      <c r="AB21" s="141" t="b">
        <f t="shared" si="10"/>
        <v>0</v>
      </c>
      <c r="AC21" s="141" t="b">
        <f t="shared" si="11"/>
        <v>0</v>
      </c>
      <c r="AD21" s="141" t="b">
        <f t="shared" si="12"/>
        <v>0</v>
      </c>
      <c r="AE21" s="141" t="b">
        <f t="shared" si="24"/>
        <v>0</v>
      </c>
      <c r="AF21" s="141" t="b">
        <f t="shared" si="13"/>
        <v>0</v>
      </c>
      <c r="AG21" s="141" t="b">
        <f t="shared" si="14"/>
        <v>0</v>
      </c>
      <c r="AH21" s="141" t="b">
        <f t="shared" si="15"/>
        <v>0</v>
      </c>
      <c r="AI21" s="141" t="b">
        <f t="shared" si="16"/>
        <v>0</v>
      </c>
      <c r="AJ21" s="146" t="str">
        <f t="shared" si="17"/>
        <v/>
      </c>
      <c r="AK21" s="143" t="str">
        <f t="shared" si="25"/>
        <v/>
      </c>
      <c r="AL21" s="216" t="str">
        <f t="shared" si="26"/>
        <v/>
      </c>
      <c r="AM21" s="144" t="str">
        <f t="shared" si="27"/>
        <v/>
      </c>
      <c r="AN21" s="145">
        <f t="shared" si="28"/>
        <v>0</v>
      </c>
      <c r="AO21" s="135" t="str">
        <f t="shared" si="18"/>
        <v/>
      </c>
      <c r="AP21" s="136" t="str">
        <f t="shared" si="19"/>
        <v/>
      </c>
      <c r="AQ21" s="126"/>
      <c r="AR21" s="144" t="str">
        <f t="shared" si="29"/>
        <v/>
      </c>
      <c r="AS21" s="219" t="str">
        <f t="shared" si="30"/>
        <v/>
      </c>
      <c r="AT21" s="219" t="str">
        <f t="shared" si="31"/>
        <v/>
      </c>
      <c r="AU21" s="219" t="str">
        <f t="shared" si="32"/>
        <v/>
      </c>
      <c r="AV21" s="218"/>
      <c r="AW21" s="219"/>
      <c r="AX21" s="219"/>
      <c r="AY21" s="218"/>
      <c r="AZ21" s="59" t="str">
        <f t="shared" si="33"/>
        <v/>
      </c>
      <c r="BA21" s="60">
        <f t="shared" si="20"/>
        <v>0</v>
      </c>
    </row>
    <row r="22" spans="1:53" ht="15" customHeight="1" x14ac:dyDescent="0.25">
      <c r="A22">
        <v>5</v>
      </c>
      <c r="B22" s="237" t="str">
        <f>'M6'!B22</f>
        <v>leerling 5</v>
      </c>
      <c r="C22" s="234">
        <f>'M6'!C22</f>
        <v>0</v>
      </c>
      <c r="D22" s="234" t="str">
        <f>IF('M6'!D22="","",IF('M6'!D22&gt;0,'M6'!D22))</f>
        <v/>
      </c>
      <c r="E22" s="126"/>
      <c r="F22" s="126"/>
      <c r="G22" s="140"/>
      <c r="H22" s="179"/>
      <c r="I22" s="178"/>
      <c r="J22" s="178"/>
      <c r="K22" s="178"/>
      <c r="L22" s="178"/>
      <c r="M22" s="177"/>
      <c r="N22" s="287">
        <f t="shared" si="21"/>
        <v>0</v>
      </c>
      <c r="O22" s="288" t="str">
        <f t="shared" si="22"/>
        <v/>
      </c>
      <c r="P22" s="288" t="str">
        <f t="shared" si="0"/>
        <v/>
      </c>
      <c r="Q22" s="288" t="str">
        <f t="shared" si="0"/>
        <v/>
      </c>
      <c r="R22" s="288">
        <f t="shared" si="23"/>
        <v>0</v>
      </c>
      <c r="S22" s="94" t="str">
        <f t="shared" si="1"/>
        <v/>
      </c>
      <c r="T22" s="94" t="str">
        <f t="shared" si="2"/>
        <v/>
      </c>
      <c r="U22" s="94" t="str">
        <f t="shared" si="3"/>
        <v/>
      </c>
      <c r="V22" s="94" t="str">
        <f t="shared" si="4"/>
        <v/>
      </c>
      <c r="W22" s="94" t="str">
        <f t="shared" si="5"/>
        <v/>
      </c>
      <c r="X22" s="94" t="str">
        <f t="shared" si="6"/>
        <v/>
      </c>
      <c r="Y22" s="94">
        <f t="shared" si="7"/>
        <v>0</v>
      </c>
      <c r="Z22" s="141" t="b">
        <f t="shared" si="8"/>
        <v>0</v>
      </c>
      <c r="AA22" s="141" t="b">
        <f t="shared" si="9"/>
        <v>0</v>
      </c>
      <c r="AB22" s="141" t="b">
        <f t="shared" si="10"/>
        <v>0</v>
      </c>
      <c r="AC22" s="141" t="b">
        <f t="shared" si="11"/>
        <v>0</v>
      </c>
      <c r="AD22" s="141" t="b">
        <f t="shared" si="12"/>
        <v>0</v>
      </c>
      <c r="AE22" s="141" t="b">
        <f t="shared" si="24"/>
        <v>0</v>
      </c>
      <c r="AF22" s="141" t="b">
        <f t="shared" si="13"/>
        <v>0</v>
      </c>
      <c r="AG22" s="141" t="b">
        <f t="shared" si="14"/>
        <v>0</v>
      </c>
      <c r="AH22" s="141" t="b">
        <f t="shared" si="15"/>
        <v>0</v>
      </c>
      <c r="AI22" s="141" t="b">
        <f t="shared" si="16"/>
        <v>0</v>
      </c>
      <c r="AJ22" s="146" t="str">
        <f t="shared" si="17"/>
        <v/>
      </c>
      <c r="AK22" s="143" t="str">
        <f t="shared" si="25"/>
        <v/>
      </c>
      <c r="AL22" s="216" t="str">
        <f t="shared" si="26"/>
        <v/>
      </c>
      <c r="AM22" s="144" t="str">
        <f t="shared" si="27"/>
        <v/>
      </c>
      <c r="AN22" s="145">
        <f t="shared" si="28"/>
        <v>0</v>
      </c>
      <c r="AO22" s="135" t="str">
        <f t="shared" si="18"/>
        <v/>
      </c>
      <c r="AP22" s="136" t="str">
        <f t="shared" si="19"/>
        <v/>
      </c>
      <c r="AQ22" s="126"/>
      <c r="AR22" s="144" t="str">
        <f t="shared" si="29"/>
        <v/>
      </c>
      <c r="AS22" s="219" t="str">
        <f t="shared" si="30"/>
        <v/>
      </c>
      <c r="AT22" s="219" t="str">
        <f t="shared" si="31"/>
        <v/>
      </c>
      <c r="AU22" s="219" t="str">
        <f t="shared" si="32"/>
        <v/>
      </c>
      <c r="AV22" s="218"/>
      <c r="AW22" s="219"/>
      <c r="AX22" s="219"/>
      <c r="AY22" s="218"/>
      <c r="AZ22" s="59" t="str">
        <f t="shared" si="33"/>
        <v/>
      </c>
      <c r="BA22" s="60">
        <f t="shared" si="20"/>
        <v>0</v>
      </c>
    </row>
    <row r="23" spans="1:53" ht="15" customHeight="1" x14ac:dyDescent="0.25">
      <c r="A23">
        <v>6</v>
      </c>
      <c r="B23" s="237" t="str">
        <f>'M6'!B23</f>
        <v>leerling 6</v>
      </c>
      <c r="C23" s="234">
        <f>'M6'!C23</f>
        <v>0</v>
      </c>
      <c r="D23" s="234" t="str">
        <f>IF('M6'!D23="","",IF('M6'!D23&gt;0,'M6'!D23))</f>
        <v/>
      </c>
      <c r="E23" s="126"/>
      <c r="F23" s="126"/>
      <c r="G23" s="140"/>
      <c r="H23" s="179"/>
      <c r="I23" s="178"/>
      <c r="J23" s="178"/>
      <c r="K23" s="178"/>
      <c r="L23" s="178"/>
      <c r="M23" s="177"/>
      <c r="N23" s="287">
        <f t="shared" si="21"/>
        <v>0</v>
      </c>
      <c r="O23" s="288" t="str">
        <f t="shared" si="22"/>
        <v/>
      </c>
      <c r="P23" s="288" t="str">
        <f t="shared" si="0"/>
        <v/>
      </c>
      <c r="Q23" s="288" t="str">
        <f t="shared" si="0"/>
        <v/>
      </c>
      <c r="R23" s="288">
        <f t="shared" si="23"/>
        <v>0</v>
      </c>
      <c r="S23" s="94" t="str">
        <f t="shared" si="1"/>
        <v/>
      </c>
      <c r="T23" s="94" t="str">
        <f t="shared" si="2"/>
        <v/>
      </c>
      <c r="U23" s="94" t="str">
        <f t="shared" si="3"/>
        <v/>
      </c>
      <c r="V23" s="94" t="str">
        <f t="shared" si="4"/>
        <v/>
      </c>
      <c r="W23" s="94" t="str">
        <f t="shared" si="5"/>
        <v/>
      </c>
      <c r="X23" s="94" t="str">
        <f t="shared" si="6"/>
        <v/>
      </c>
      <c r="Y23" s="94">
        <f t="shared" si="7"/>
        <v>0</v>
      </c>
      <c r="Z23" s="141" t="b">
        <f t="shared" si="8"/>
        <v>0</v>
      </c>
      <c r="AA23" s="141" t="b">
        <f t="shared" si="9"/>
        <v>0</v>
      </c>
      <c r="AB23" s="141" t="b">
        <f t="shared" si="10"/>
        <v>0</v>
      </c>
      <c r="AC23" s="141" t="b">
        <f t="shared" si="11"/>
        <v>0</v>
      </c>
      <c r="AD23" s="141" t="b">
        <f t="shared" si="12"/>
        <v>0</v>
      </c>
      <c r="AE23" s="141" t="b">
        <f t="shared" si="24"/>
        <v>0</v>
      </c>
      <c r="AF23" s="141" t="b">
        <f t="shared" si="13"/>
        <v>0</v>
      </c>
      <c r="AG23" s="141" t="b">
        <f t="shared" si="14"/>
        <v>0</v>
      </c>
      <c r="AH23" s="141" t="b">
        <f t="shared" si="15"/>
        <v>0</v>
      </c>
      <c r="AI23" s="141" t="b">
        <f t="shared" si="16"/>
        <v>0</v>
      </c>
      <c r="AJ23" s="146" t="str">
        <f t="shared" si="17"/>
        <v/>
      </c>
      <c r="AK23" s="143" t="str">
        <f t="shared" si="25"/>
        <v/>
      </c>
      <c r="AL23" s="216" t="str">
        <f t="shared" si="26"/>
        <v/>
      </c>
      <c r="AM23" s="144" t="str">
        <f t="shared" si="27"/>
        <v/>
      </c>
      <c r="AN23" s="145">
        <f t="shared" si="28"/>
        <v>0</v>
      </c>
      <c r="AO23" s="135" t="str">
        <f t="shared" si="18"/>
        <v/>
      </c>
      <c r="AP23" s="136" t="str">
        <f t="shared" si="19"/>
        <v/>
      </c>
      <c r="AQ23" s="126"/>
      <c r="AR23" s="144" t="str">
        <f t="shared" si="29"/>
        <v/>
      </c>
      <c r="AS23" s="219" t="str">
        <f t="shared" si="30"/>
        <v/>
      </c>
      <c r="AT23" s="219" t="str">
        <f t="shared" si="31"/>
        <v/>
      </c>
      <c r="AU23" s="219" t="str">
        <f t="shared" si="32"/>
        <v/>
      </c>
      <c r="AV23" s="218"/>
      <c r="AW23" s="219"/>
      <c r="AX23" s="219"/>
      <c r="AY23" s="218"/>
      <c r="AZ23" s="59" t="str">
        <f t="shared" si="33"/>
        <v/>
      </c>
      <c r="BA23" s="60">
        <f t="shared" si="20"/>
        <v>0</v>
      </c>
    </row>
    <row r="24" spans="1:53" ht="15" customHeight="1" x14ac:dyDescent="0.25">
      <c r="A24">
        <v>7</v>
      </c>
      <c r="B24" s="237" t="str">
        <f>'M6'!B24</f>
        <v>leerling 7</v>
      </c>
      <c r="C24" s="234">
        <f>'M6'!C24</f>
        <v>0</v>
      </c>
      <c r="D24" s="234" t="str">
        <f>IF('M6'!D24="","",IF('M6'!D24&gt;0,'M6'!D24))</f>
        <v/>
      </c>
      <c r="E24" s="150"/>
      <c r="F24" s="150"/>
      <c r="G24" s="140"/>
      <c r="H24" s="179"/>
      <c r="I24" s="178"/>
      <c r="J24" s="178"/>
      <c r="K24" s="178"/>
      <c r="L24" s="178"/>
      <c r="M24" s="177"/>
      <c r="N24" s="287">
        <f t="shared" si="21"/>
        <v>0</v>
      </c>
      <c r="O24" s="288" t="str">
        <f t="shared" si="22"/>
        <v/>
      </c>
      <c r="P24" s="288" t="str">
        <f t="shared" si="0"/>
        <v/>
      </c>
      <c r="Q24" s="288" t="str">
        <f t="shared" si="0"/>
        <v/>
      </c>
      <c r="R24" s="288">
        <f t="shared" si="23"/>
        <v>0</v>
      </c>
      <c r="S24" s="94" t="str">
        <f t="shared" si="1"/>
        <v/>
      </c>
      <c r="T24" s="94" t="str">
        <f t="shared" si="2"/>
        <v/>
      </c>
      <c r="U24" s="94" t="str">
        <f t="shared" si="3"/>
        <v/>
      </c>
      <c r="V24" s="94" t="str">
        <f t="shared" si="4"/>
        <v/>
      </c>
      <c r="W24" s="94" t="str">
        <f t="shared" si="5"/>
        <v/>
      </c>
      <c r="X24" s="94" t="str">
        <f t="shared" si="6"/>
        <v/>
      </c>
      <c r="Y24" s="94">
        <f t="shared" si="7"/>
        <v>0</v>
      </c>
      <c r="Z24" s="141" t="b">
        <f t="shared" si="8"/>
        <v>0</v>
      </c>
      <c r="AA24" s="141" t="b">
        <f t="shared" si="9"/>
        <v>0</v>
      </c>
      <c r="AB24" s="141" t="b">
        <f t="shared" si="10"/>
        <v>0</v>
      </c>
      <c r="AC24" s="141" t="b">
        <f t="shared" si="11"/>
        <v>0</v>
      </c>
      <c r="AD24" s="141" t="b">
        <f t="shared" si="12"/>
        <v>0</v>
      </c>
      <c r="AE24" s="141" t="b">
        <f t="shared" si="24"/>
        <v>0</v>
      </c>
      <c r="AF24" s="141" t="b">
        <f t="shared" si="13"/>
        <v>0</v>
      </c>
      <c r="AG24" s="141" t="b">
        <f t="shared" si="14"/>
        <v>0</v>
      </c>
      <c r="AH24" s="141" t="b">
        <f t="shared" si="15"/>
        <v>0</v>
      </c>
      <c r="AI24" s="141" t="b">
        <f t="shared" si="16"/>
        <v>0</v>
      </c>
      <c r="AJ24" s="146" t="str">
        <f t="shared" si="17"/>
        <v/>
      </c>
      <c r="AK24" s="143" t="str">
        <f t="shared" si="25"/>
        <v/>
      </c>
      <c r="AL24" s="216" t="str">
        <f t="shared" si="26"/>
        <v/>
      </c>
      <c r="AM24" s="144" t="str">
        <f t="shared" si="27"/>
        <v/>
      </c>
      <c r="AN24" s="145">
        <f t="shared" si="28"/>
        <v>0</v>
      </c>
      <c r="AO24" s="135" t="str">
        <f t="shared" si="18"/>
        <v/>
      </c>
      <c r="AP24" s="136" t="str">
        <f t="shared" si="19"/>
        <v/>
      </c>
      <c r="AQ24" s="126"/>
      <c r="AR24" s="144" t="str">
        <f t="shared" si="29"/>
        <v/>
      </c>
      <c r="AS24" s="219" t="str">
        <f t="shared" si="30"/>
        <v/>
      </c>
      <c r="AT24" s="219" t="str">
        <f t="shared" si="31"/>
        <v/>
      </c>
      <c r="AU24" s="219" t="str">
        <f t="shared" si="32"/>
        <v/>
      </c>
      <c r="AV24" s="218"/>
      <c r="AW24" s="219"/>
      <c r="AX24" s="219"/>
      <c r="AY24" s="218"/>
      <c r="AZ24" s="59" t="str">
        <f t="shared" si="33"/>
        <v/>
      </c>
      <c r="BA24" s="60">
        <f t="shared" si="20"/>
        <v>0</v>
      </c>
    </row>
    <row r="25" spans="1:53" ht="15" customHeight="1" x14ac:dyDescent="0.25">
      <c r="A25">
        <v>8</v>
      </c>
      <c r="B25" s="237" t="str">
        <f>'M6'!B25</f>
        <v>leerling 8</v>
      </c>
      <c r="C25" s="234">
        <f>'M6'!C25</f>
        <v>0</v>
      </c>
      <c r="D25" s="234" t="str">
        <f>IF('M6'!D25="","",IF('M6'!D25&gt;0,'M6'!D25))</f>
        <v/>
      </c>
      <c r="E25" s="126"/>
      <c r="F25" s="126"/>
      <c r="G25" s="140"/>
      <c r="H25" s="179"/>
      <c r="I25" s="178"/>
      <c r="J25" s="178"/>
      <c r="K25" s="178"/>
      <c r="L25" s="178"/>
      <c r="M25" s="177"/>
      <c r="N25" s="287">
        <f t="shared" si="21"/>
        <v>0</v>
      </c>
      <c r="O25" s="288" t="str">
        <f t="shared" si="22"/>
        <v/>
      </c>
      <c r="P25" s="288" t="str">
        <f t="shared" si="0"/>
        <v/>
      </c>
      <c r="Q25" s="288" t="str">
        <f t="shared" si="0"/>
        <v/>
      </c>
      <c r="R25" s="288">
        <f t="shared" si="23"/>
        <v>0</v>
      </c>
      <c r="S25" s="94" t="str">
        <f t="shared" si="1"/>
        <v/>
      </c>
      <c r="T25" s="94" t="str">
        <f t="shared" si="2"/>
        <v/>
      </c>
      <c r="U25" s="94" t="str">
        <f t="shared" si="3"/>
        <v/>
      </c>
      <c r="V25" s="94" t="str">
        <f t="shared" si="4"/>
        <v/>
      </c>
      <c r="W25" s="94" t="str">
        <f t="shared" si="5"/>
        <v/>
      </c>
      <c r="X25" s="94" t="str">
        <f t="shared" si="6"/>
        <v/>
      </c>
      <c r="Y25" s="94">
        <f t="shared" si="7"/>
        <v>0</v>
      </c>
      <c r="Z25" s="141" t="b">
        <f t="shared" si="8"/>
        <v>0</v>
      </c>
      <c r="AA25" s="141" t="b">
        <f t="shared" si="9"/>
        <v>0</v>
      </c>
      <c r="AB25" s="141" t="b">
        <f t="shared" si="10"/>
        <v>0</v>
      </c>
      <c r="AC25" s="141" t="b">
        <f t="shared" si="11"/>
        <v>0</v>
      </c>
      <c r="AD25" s="141" t="b">
        <f t="shared" si="12"/>
        <v>0</v>
      </c>
      <c r="AE25" s="141" t="b">
        <f t="shared" si="24"/>
        <v>0</v>
      </c>
      <c r="AF25" s="141" t="b">
        <f t="shared" si="13"/>
        <v>0</v>
      </c>
      <c r="AG25" s="141" t="b">
        <f t="shared" si="14"/>
        <v>0</v>
      </c>
      <c r="AH25" s="141" t="b">
        <f t="shared" si="15"/>
        <v>0</v>
      </c>
      <c r="AI25" s="141" t="b">
        <f t="shared" si="16"/>
        <v>0</v>
      </c>
      <c r="AJ25" s="146" t="str">
        <f t="shared" si="17"/>
        <v/>
      </c>
      <c r="AK25" s="143" t="str">
        <f t="shared" si="25"/>
        <v/>
      </c>
      <c r="AL25" s="216" t="str">
        <f t="shared" si="26"/>
        <v/>
      </c>
      <c r="AM25" s="144" t="str">
        <f t="shared" si="27"/>
        <v/>
      </c>
      <c r="AN25" s="145">
        <f t="shared" si="28"/>
        <v>0</v>
      </c>
      <c r="AO25" s="135" t="str">
        <f t="shared" si="18"/>
        <v/>
      </c>
      <c r="AP25" s="136" t="str">
        <f t="shared" si="19"/>
        <v/>
      </c>
      <c r="AQ25" s="126"/>
      <c r="AR25" s="144" t="str">
        <f t="shared" si="29"/>
        <v/>
      </c>
      <c r="AS25" s="219" t="str">
        <f t="shared" si="30"/>
        <v/>
      </c>
      <c r="AT25" s="219" t="str">
        <f t="shared" si="31"/>
        <v/>
      </c>
      <c r="AU25" s="219" t="str">
        <f t="shared" si="32"/>
        <v/>
      </c>
      <c r="AV25" s="218"/>
      <c r="AW25" s="219" t="str">
        <f t="shared" ref="AW25:AW53" si="34">IF(AV25="","",IF(AV25="PRO",1,IF(AV25="LWOO",2,IF(AV25="BBL",3,IF(AV25="BBL/Kader",4,IF(AV25="Kader",5,IF(AV25="Kader/TL",6,IF(AV25="TL",7,IF(AV25="TL/Havo",8,IF(AV25="Havo",9,IF(AV25="Havo/VWO",10,IF(AV25="VWO",11))))))))))))</f>
        <v/>
      </c>
      <c r="AX25" s="219">
        <f t="shared" ref="AX25:AX53" si="35">IF(AW25="",0,IF(AW25&lt;AR25,0,IF(AW25&gt;=AR25,1)))</f>
        <v>0</v>
      </c>
      <c r="AY25" s="218"/>
      <c r="AZ25" s="59" t="str">
        <f t="shared" si="33"/>
        <v/>
      </c>
      <c r="BA25" s="60">
        <f t="shared" si="20"/>
        <v>0</v>
      </c>
    </row>
    <row r="26" spans="1:53" ht="15" customHeight="1" x14ac:dyDescent="0.25">
      <c r="A26">
        <v>9</v>
      </c>
      <c r="B26" s="237" t="str">
        <f>'M6'!B26</f>
        <v>leerling 9</v>
      </c>
      <c r="C26" s="234">
        <f>'M6'!C26</f>
        <v>0</v>
      </c>
      <c r="D26" s="234" t="str">
        <f>IF('M6'!D26="","",IF('M6'!D26&gt;0,'M6'!D26))</f>
        <v/>
      </c>
      <c r="E26" s="126"/>
      <c r="F26" s="126"/>
      <c r="G26" s="140"/>
      <c r="H26" s="179"/>
      <c r="I26" s="178"/>
      <c r="J26" s="178"/>
      <c r="K26" s="178"/>
      <c r="L26" s="147"/>
      <c r="M26" s="177"/>
      <c r="N26" s="287">
        <f t="shared" si="21"/>
        <v>0</v>
      </c>
      <c r="O26" s="288" t="str">
        <f t="shared" si="22"/>
        <v/>
      </c>
      <c r="P26" s="288" t="str">
        <f t="shared" si="0"/>
        <v/>
      </c>
      <c r="Q26" s="288" t="str">
        <f t="shared" si="0"/>
        <v/>
      </c>
      <c r="R26" s="288">
        <f t="shared" si="23"/>
        <v>0</v>
      </c>
      <c r="S26" s="94" t="str">
        <f t="shared" si="1"/>
        <v/>
      </c>
      <c r="T26" s="94" t="str">
        <f t="shared" si="2"/>
        <v/>
      </c>
      <c r="U26" s="94" t="str">
        <f t="shared" si="3"/>
        <v/>
      </c>
      <c r="V26" s="94" t="str">
        <f t="shared" si="4"/>
        <v/>
      </c>
      <c r="W26" s="94" t="str">
        <f t="shared" si="5"/>
        <v/>
      </c>
      <c r="X26" s="94" t="str">
        <f t="shared" si="6"/>
        <v/>
      </c>
      <c r="Y26" s="94">
        <f t="shared" si="7"/>
        <v>0</v>
      </c>
      <c r="Z26" s="141" t="b">
        <f t="shared" si="8"/>
        <v>0</v>
      </c>
      <c r="AA26" s="141" t="b">
        <f t="shared" si="9"/>
        <v>0</v>
      </c>
      <c r="AB26" s="141" t="b">
        <f t="shared" si="10"/>
        <v>0</v>
      </c>
      <c r="AC26" s="141" t="b">
        <f t="shared" si="11"/>
        <v>0</v>
      </c>
      <c r="AD26" s="141" t="b">
        <f t="shared" si="12"/>
        <v>0</v>
      </c>
      <c r="AE26" s="141" t="b">
        <f t="shared" si="24"/>
        <v>0</v>
      </c>
      <c r="AF26" s="141" t="b">
        <f t="shared" si="13"/>
        <v>0</v>
      </c>
      <c r="AG26" s="141" t="b">
        <f t="shared" si="14"/>
        <v>0</v>
      </c>
      <c r="AH26" s="141" t="b">
        <f t="shared" si="15"/>
        <v>0</v>
      </c>
      <c r="AI26" s="141" t="b">
        <f t="shared" si="16"/>
        <v>0</v>
      </c>
      <c r="AJ26" s="146" t="str">
        <f t="shared" si="17"/>
        <v/>
      </c>
      <c r="AK26" s="143" t="str">
        <f t="shared" si="25"/>
        <v/>
      </c>
      <c r="AL26" s="216" t="str">
        <f t="shared" si="26"/>
        <v/>
      </c>
      <c r="AM26" s="144" t="str">
        <f t="shared" si="27"/>
        <v/>
      </c>
      <c r="AN26" s="145">
        <f t="shared" si="28"/>
        <v>0</v>
      </c>
      <c r="AO26" s="135" t="str">
        <f t="shared" si="18"/>
        <v/>
      </c>
      <c r="AP26" s="136" t="str">
        <f t="shared" si="19"/>
        <v/>
      </c>
      <c r="AQ26" s="126"/>
      <c r="AR26" s="144" t="str">
        <f t="shared" si="29"/>
        <v/>
      </c>
      <c r="AS26" s="219" t="str">
        <f t="shared" si="30"/>
        <v/>
      </c>
      <c r="AT26" s="219" t="str">
        <f t="shared" si="31"/>
        <v/>
      </c>
      <c r="AU26" s="219" t="str">
        <f t="shared" si="32"/>
        <v/>
      </c>
      <c r="AV26" s="218"/>
      <c r="AW26" s="219" t="str">
        <f t="shared" si="34"/>
        <v/>
      </c>
      <c r="AX26" s="219">
        <f t="shared" si="35"/>
        <v>0</v>
      </c>
      <c r="AY26" s="218"/>
      <c r="AZ26" s="59" t="str">
        <f t="shared" si="33"/>
        <v/>
      </c>
      <c r="BA26" s="60">
        <f t="shared" si="20"/>
        <v>0</v>
      </c>
    </row>
    <row r="27" spans="1:53" ht="15" customHeight="1" x14ac:dyDescent="0.25">
      <c r="A27">
        <v>10</v>
      </c>
      <c r="B27" s="237">
        <f>'M6'!B27</f>
        <v>0</v>
      </c>
      <c r="C27" s="234">
        <f>'M6'!C27</f>
        <v>0</v>
      </c>
      <c r="D27" s="234" t="str">
        <f>IF('M6'!D27="","",IF('M6'!D27&gt;0,'M6'!D27))</f>
        <v/>
      </c>
      <c r="E27" s="126"/>
      <c r="F27" s="126"/>
      <c r="G27" s="140"/>
      <c r="H27" s="179"/>
      <c r="I27" s="178"/>
      <c r="J27" s="178"/>
      <c r="K27" s="147"/>
      <c r="L27" s="178"/>
      <c r="M27" s="177"/>
      <c r="N27" s="287">
        <f t="shared" si="21"/>
        <v>0</v>
      </c>
      <c r="O27" s="288" t="str">
        <f t="shared" si="22"/>
        <v/>
      </c>
      <c r="P27" s="288" t="str">
        <f t="shared" si="0"/>
        <v/>
      </c>
      <c r="Q27" s="288" t="str">
        <f t="shared" si="0"/>
        <v/>
      </c>
      <c r="R27" s="288">
        <f t="shared" si="23"/>
        <v>0</v>
      </c>
      <c r="S27" s="94" t="str">
        <f t="shared" si="1"/>
        <v/>
      </c>
      <c r="T27" s="94" t="str">
        <f t="shared" si="2"/>
        <v/>
      </c>
      <c r="U27" s="94" t="str">
        <f t="shared" si="3"/>
        <v/>
      </c>
      <c r="V27" s="94" t="str">
        <f t="shared" si="4"/>
        <v/>
      </c>
      <c r="W27" s="94" t="str">
        <f t="shared" si="5"/>
        <v/>
      </c>
      <c r="X27" s="94" t="str">
        <f t="shared" si="6"/>
        <v/>
      </c>
      <c r="Y27" s="94">
        <f t="shared" si="7"/>
        <v>0</v>
      </c>
      <c r="Z27" s="141" t="b">
        <f t="shared" si="8"/>
        <v>0</v>
      </c>
      <c r="AA27" s="141" t="b">
        <f t="shared" si="9"/>
        <v>0</v>
      </c>
      <c r="AB27" s="141" t="b">
        <f t="shared" si="10"/>
        <v>0</v>
      </c>
      <c r="AC27" s="141" t="b">
        <f t="shared" si="11"/>
        <v>0</v>
      </c>
      <c r="AD27" s="141" t="b">
        <f t="shared" si="12"/>
        <v>0</v>
      </c>
      <c r="AE27" s="141" t="b">
        <f t="shared" si="24"/>
        <v>0</v>
      </c>
      <c r="AF27" s="141" t="b">
        <f t="shared" si="13"/>
        <v>0</v>
      </c>
      <c r="AG27" s="141" t="b">
        <f t="shared" si="14"/>
        <v>0</v>
      </c>
      <c r="AH27" s="141" t="b">
        <f t="shared" si="15"/>
        <v>0</v>
      </c>
      <c r="AI27" s="141" t="b">
        <f t="shared" si="16"/>
        <v>0</v>
      </c>
      <c r="AJ27" s="146" t="str">
        <f t="shared" si="17"/>
        <v/>
      </c>
      <c r="AK27" s="143" t="str">
        <f t="shared" si="25"/>
        <v/>
      </c>
      <c r="AL27" s="216" t="str">
        <f t="shared" si="26"/>
        <v/>
      </c>
      <c r="AM27" s="144" t="str">
        <f t="shared" si="27"/>
        <v/>
      </c>
      <c r="AN27" s="145">
        <f t="shared" si="28"/>
        <v>0</v>
      </c>
      <c r="AO27" s="135" t="str">
        <f t="shared" si="18"/>
        <v/>
      </c>
      <c r="AP27" s="136" t="str">
        <f t="shared" si="19"/>
        <v/>
      </c>
      <c r="AQ27" s="126"/>
      <c r="AR27" s="144" t="str">
        <f t="shared" si="29"/>
        <v/>
      </c>
      <c r="AS27" s="219" t="str">
        <f t="shared" si="30"/>
        <v/>
      </c>
      <c r="AT27" s="219" t="str">
        <f t="shared" si="31"/>
        <v/>
      </c>
      <c r="AU27" s="219" t="str">
        <f t="shared" si="32"/>
        <v/>
      </c>
      <c r="AV27" s="218"/>
      <c r="AW27" s="219" t="str">
        <f t="shared" si="34"/>
        <v/>
      </c>
      <c r="AX27" s="219">
        <f t="shared" si="35"/>
        <v>0</v>
      </c>
      <c r="AY27" s="218"/>
      <c r="AZ27" s="59" t="str">
        <f t="shared" si="33"/>
        <v/>
      </c>
      <c r="BA27" s="60">
        <f t="shared" si="20"/>
        <v>0</v>
      </c>
    </row>
    <row r="28" spans="1:53" ht="15" customHeight="1" x14ac:dyDescent="0.25">
      <c r="A28">
        <v>11</v>
      </c>
      <c r="B28" s="237">
        <f>'M6'!B28</f>
        <v>0</v>
      </c>
      <c r="C28" s="234">
        <f>'M6'!C28</f>
        <v>0</v>
      </c>
      <c r="D28" s="234" t="str">
        <f>IF('M6'!D28="","",IF('M6'!D28&gt;0,'M6'!D28))</f>
        <v/>
      </c>
      <c r="E28" s="126"/>
      <c r="F28" s="126"/>
      <c r="G28" s="140"/>
      <c r="H28" s="179"/>
      <c r="I28" s="178"/>
      <c r="J28" s="178"/>
      <c r="K28" s="147"/>
      <c r="L28" s="147"/>
      <c r="M28" s="177"/>
      <c r="N28" s="287">
        <f t="shared" si="21"/>
        <v>0</v>
      </c>
      <c r="O28" s="288" t="str">
        <f t="shared" si="22"/>
        <v/>
      </c>
      <c r="P28" s="288" t="str">
        <f t="shared" si="0"/>
        <v/>
      </c>
      <c r="Q28" s="288" t="str">
        <f t="shared" si="0"/>
        <v/>
      </c>
      <c r="R28" s="288">
        <f t="shared" si="23"/>
        <v>0</v>
      </c>
      <c r="S28" s="94" t="str">
        <f t="shared" si="1"/>
        <v/>
      </c>
      <c r="T28" s="94" t="str">
        <f t="shared" si="2"/>
        <v/>
      </c>
      <c r="U28" s="94" t="str">
        <f t="shared" si="3"/>
        <v/>
      </c>
      <c r="V28" s="94" t="str">
        <f t="shared" si="4"/>
        <v/>
      </c>
      <c r="W28" s="94" t="str">
        <f t="shared" si="5"/>
        <v/>
      </c>
      <c r="X28" s="94" t="str">
        <f t="shared" si="6"/>
        <v/>
      </c>
      <c r="Y28" s="94">
        <f t="shared" si="7"/>
        <v>0</v>
      </c>
      <c r="Z28" s="141" t="b">
        <f t="shared" si="8"/>
        <v>0</v>
      </c>
      <c r="AA28" s="141" t="b">
        <f t="shared" si="9"/>
        <v>0</v>
      </c>
      <c r="AB28" s="141" t="b">
        <f t="shared" si="10"/>
        <v>0</v>
      </c>
      <c r="AC28" s="141" t="b">
        <f t="shared" si="11"/>
        <v>0</v>
      </c>
      <c r="AD28" s="141" t="b">
        <f t="shared" si="12"/>
        <v>0</v>
      </c>
      <c r="AE28" s="141" t="b">
        <f t="shared" si="24"/>
        <v>0</v>
      </c>
      <c r="AF28" s="141" t="b">
        <f t="shared" si="13"/>
        <v>0</v>
      </c>
      <c r="AG28" s="141" t="b">
        <f t="shared" si="14"/>
        <v>0</v>
      </c>
      <c r="AH28" s="141" t="b">
        <f t="shared" si="15"/>
        <v>0</v>
      </c>
      <c r="AI28" s="141" t="b">
        <f t="shared" si="16"/>
        <v>0</v>
      </c>
      <c r="AJ28" s="146" t="str">
        <f t="shared" si="17"/>
        <v/>
      </c>
      <c r="AK28" s="143" t="str">
        <f t="shared" si="25"/>
        <v/>
      </c>
      <c r="AL28" s="216" t="str">
        <f t="shared" si="26"/>
        <v/>
      </c>
      <c r="AM28" s="144" t="str">
        <f t="shared" si="27"/>
        <v/>
      </c>
      <c r="AN28" s="145">
        <f t="shared" si="28"/>
        <v>0</v>
      </c>
      <c r="AO28" s="135" t="str">
        <f t="shared" si="18"/>
        <v/>
      </c>
      <c r="AP28" s="136" t="str">
        <f t="shared" si="19"/>
        <v/>
      </c>
      <c r="AQ28" s="126"/>
      <c r="AR28" s="144" t="str">
        <f t="shared" si="29"/>
        <v/>
      </c>
      <c r="AS28" s="219" t="str">
        <f t="shared" si="30"/>
        <v/>
      </c>
      <c r="AT28" s="219" t="str">
        <f t="shared" si="31"/>
        <v/>
      </c>
      <c r="AU28" s="219" t="str">
        <f t="shared" si="32"/>
        <v/>
      </c>
      <c r="AV28" s="218"/>
      <c r="AW28" s="219" t="str">
        <f t="shared" si="34"/>
        <v/>
      </c>
      <c r="AX28" s="219">
        <f t="shared" si="35"/>
        <v>0</v>
      </c>
      <c r="AY28" s="218"/>
      <c r="AZ28" s="59" t="str">
        <f t="shared" si="33"/>
        <v/>
      </c>
      <c r="BA28" s="60">
        <f t="shared" si="20"/>
        <v>0</v>
      </c>
    </row>
    <row r="29" spans="1:53" ht="15" customHeight="1" x14ac:dyDescent="0.25">
      <c r="A29">
        <v>12</v>
      </c>
      <c r="B29" s="237">
        <f>'M6'!B29</f>
        <v>0</v>
      </c>
      <c r="C29" s="234">
        <f>'M6'!C29</f>
        <v>0</v>
      </c>
      <c r="D29" s="234" t="str">
        <f>IF('M6'!D29="","",IF('M6'!D29&gt;0,'M6'!D29))</f>
        <v/>
      </c>
      <c r="E29" s="126"/>
      <c r="F29" s="126"/>
      <c r="G29" s="140"/>
      <c r="H29" s="179"/>
      <c r="I29" s="178"/>
      <c r="J29" s="178"/>
      <c r="K29" s="147"/>
      <c r="L29" s="147"/>
      <c r="M29" s="177"/>
      <c r="N29" s="287">
        <f t="shared" si="21"/>
        <v>0</v>
      </c>
      <c r="O29" s="288" t="str">
        <f t="shared" si="22"/>
        <v/>
      </c>
      <c r="P29" s="288" t="str">
        <f t="shared" si="0"/>
        <v/>
      </c>
      <c r="Q29" s="288" t="str">
        <f t="shared" si="0"/>
        <v/>
      </c>
      <c r="R29" s="288">
        <f t="shared" si="23"/>
        <v>0</v>
      </c>
      <c r="S29" s="94" t="str">
        <f t="shared" si="1"/>
        <v/>
      </c>
      <c r="T29" s="94" t="str">
        <f t="shared" si="2"/>
        <v/>
      </c>
      <c r="U29" s="94" t="str">
        <f t="shared" si="3"/>
        <v/>
      </c>
      <c r="V29" s="94" t="str">
        <f t="shared" si="4"/>
        <v/>
      </c>
      <c r="W29" s="94" t="str">
        <f t="shared" si="5"/>
        <v/>
      </c>
      <c r="X29" s="94" t="str">
        <f t="shared" si="6"/>
        <v/>
      </c>
      <c r="Y29" s="94">
        <f t="shared" si="7"/>
        <v>0</v>
      </c>
      <c r="Z29" s="141" t="b">
        <f t="shared" si="8"/>
        <v>0</v>
      </c>
      <c r="AA29" s="141" t="b">
        <f t="shared" si="9"/>
        <v>0</v>
      </c>
      <c r="AB29" s="141" t="b">
        <f t="shared" si="10"/>
        <v>0</v>
      </c>
      <c r="AC29" s="141" t="b">
        <f t="shared" si="11"/>
        <v>0</v>
      </c>
      <c r="AD29" s="141" t="b">
        <f t="shared" si="12"/>
        <v>0</v>
      </c>
      <c r="AE29" s="141" t="b">
        <f t="shared" si="24"/>
        <v>0</v>
      </c>
      <c r="AF29" s="141" t="b">
        <f t="shared" si="13"/>
        <v>0</v>
      </c>
      <c r="AG29" s="141" t="b">
        <f t="shared" si="14"/>
        <v>0</v>
      </c>
      <c r="AH29" s="141" t="b">
        <f t="shared" si="15"/>
        <v>0</v>
      </c>
      <c r="AI29" s="141" t="b">
        <f t="shared" si="16"/>
        <v>0</v>
      </c>
      <c r="AJ29" s="146" t="str">
        <f t="shared" si="17"/>
        <v/>
      </c>
      <c r="AK29" s="143" t="str">
        <f t="shared" si="25"/>
        <v/>
      </c>
      <c r="AL29" s="216" t="str">
        <f t="shared" si="26"/>
        <v/>
      </c>
      <c r="AM29" s="144" t="str">
        <f t="shared" si="27"/>
        <v/>
      </c>
      <c r="AN29" s="145">
        <f t="shared" si="28"/>
        <v>0</v>
      </c>
      <c r="AO29" s="135" t="str">
        <f t="shared" si="18"/>
        <v/>
      </c>
      <c r="AP29" s="136" t="str">
        <f t="shared" si="19"/>
        <v/>
      </c>
      <c r="AQ29" s="126"/>
      <c r="AR29" s="144" t="str">
        <f t="shared" si="29"/>
        <v/>
      </c>
      <c r="AS29" s="219" t="str">
        <f t="shared" si="30"/>
        <v/>
      </c>
      <c r="AT29" s="219" t="str">
        <f t="shared" si="31"/>
        <v/>
      </c>
      <c r="AU29" s="219" t="str">
        <f t="shared" si="32"/>
        <v/>
      </c>
      <c r="AV29" s="218"/>
      <c r="AW29" s="219" t="str">
        <f t="shared" si="34"/>
        <v/>
      </c>
      <c r="AX29" s="219">
        <f t="shared" si="35"/>
        <v>0</v>
      </c>
      <c r="AY29" s="218"/>
      <c r="AZ29" s="59" t="str">
        <f t="shared" si="33"/>
        <v/>
      </c>
      <c r="BA29" s="60">
        <f t="shared" si="20"/>
        <v>0</v>
      </c>
    </row>
    <row r="30" spans="1:53" ht="15" customHeight="1" x14ac:dyDescent="0.25">
      <c r="A30">
        <v>13</v>
      </c>
      <c r="B30" s="237">
        <f>'M6'!B30</f>
        <v>0</v>
      </c>
      <c r="C30" s="234">
        <f>'M6'!C30</f>
        <v>0</v>
      </c>
      <c r="D30" s="234" t="str">
        <f>IF('M6'!D30="","",IF('M6'!D30&gt;0,'M6'!D30))</f>
        <v/>
      </c>
      <c r="E30" s="126"/>
      <c r="F30" s="126"/>
      <c r="G30" s="140"/>
      <c r="H30" s="179"/>
      <c r="I30" s="178"/>
      <c r="J30" s="178"/>
      <c r="K30" s="147"/>
      <c r="L30" s="147"/>
      <c r="M30" s="177"/>
      <c r="N30" s="287">
        <f t="shared" si="21"/>
        <v>0</v>
      </c>
      <c r="O30" s="288" t="str">
        <f t="shared" si="22"/>
        <v/>
      </c>
      <c r="P30" s="288" t="str">
        <f t="shared" si="0"/>
        <v/>
      </c>
      <c r="Q30" s="288" t="str">
        <f t="shared" si="0"/>
        <v/>
      </c>
      <c r="R30" s="288">
        <f t="shared" si="23"/>
        <v>0</v>
      </c>
      <c r="S30" s="94" t="str">
        <f t="shared" si="1"/>
        <v/>
      </c>
      <c r="T30" s="94" t="str">
        <f t="shared" si="2"/>
        <v/>
      </c>
      <c r="U30" s="94" t="str">
        <f t="shared" si="3"/>
        <v/>
      </c>
      <c r="V30" s="94" t="str">
        <f t="shared" si="4"/>
        <v/>
      </c>
      <c r="W30" s="94" t="str">
        <f t="shared" si="5"/>
        <v/>
      </c>
      <c r="X30" s="94" t="str">
        <f t="shared" si="6"/>
        <v/>
      </c>
      <c r="Y30" s="94">
        <f t="shared" si="7"/>
        <v>0</v>
      </c>
      <c r="Z30" s="141" t="b">
        <f t="shared" si="8"/>
        <v>0</v>
      </c>
      <c r="AA30" s="141" t="b">
        <f t="shared" si="9"/>
        <v>0</v>
      </c>
      <c r="AB30" s="141" t="b">
        <f t="shared" si="10"/>
        <v>0</v>
      </c>
      <c r="AC30" s="141" t="b">
        <f t="shared" si="11"/>
        <v>0</v>
      </c>
      <c r="AD30" s="141" t="b">
        <f t="shared" si="12"/>
        <v>0</v>
      </c>
      <c r="AE30" s="141" t="b">
        <f t="shared" si="24"/>
        <v>0</v>
      </c>
      <c r="AF30" s="141" t="b">
        <f t="shared" si="13"/>
        <v>0</v>
      </c>
      <c r="AG30" s="141" t="b">
        <f t="shared" si="14"/>
        <v>0</v>
      </c>
      <c r="AH30" s="141" t="b">
        <f t="shared" si="15"/>
        <v>0</v>
      </c>
      <c r="AI30" s="141" t="b">
        <f t="shared" si="16"/>
        <v>0</v>
      </c>
      <c r="AJ30" s="146" t="str">
        <f t="shared" si="17"/>
        <v/>
      </c>
      <c r="AK30" s="143" t="str">
        <f t="shared" si="25"/>
        <v/>
      </c>
      <c r="AL30" s="216" t="str">
        <f t="shared" si="26"/>
        <v/>
      </c>
      <c r="AM30" s="144" t="str">
        <f t="shared" si="27"/>
        <v/>
      </c>
      <c r="AN30" s="145">
        <f t="shared" si="28"/>
        <v>0</v>
      </c>
      <c r="AO30" s="135" t="str">
        <f t="shared" si="18"/>
        <v/>
      </c>
      <c r="AP30" s="136" t="str">
        <f t="shared" si="19"/>
        <v/>
      </c>
      <c r="AQ30" s="126"/>
      <c r="AR30" s="144" t="str">
        <f t="shared" si="29"/>
        <v/>
      </c>
      <c r="AS30" s="219" t="str">
        <f t="shared" si="30"/>
        <v/>
      </c>
      <c r="AT30" s="219" t="str">
        <f t="shared" si="31"/>
        <v/>
      </c>
      <c r="AU30" s="219" t="str">
        <f t="shared" si="32"/>
        <v/>
      </c>
      <c r="AV30" s="218"/>
      <c r="AW30" s="219" t="str">
        <f t="shared" si="34"/>
        <v/>
      </c>
      <c r="AX30" s="219">
        <f t="shared" si="35"/>
        <v>0</v>
      </c>
      <c r="AY30" s="218"/>
      <c r="AZ30" s="59" t="str">
        <f t="shared" si="33"/>
        <v/>
      </c>
      <c r="BA30" s="60">
        <f t="shared" si="20"/>
        <v>0</v>
      </c>
    </row>
    <row r="31" spans="1:53" ht="15" customHeight="1" x14ac:dyDescent="0.25">
      <c r="A31">
        <v>14</v>
      </c>
      <c r="B31" s="237">
        <f>'M6'!B31</f>
        <v>0</v>
      </c>
      <c r="C31" s="234">
        <f>'M6'!C31</f>
        <v>0</v>
      </c>
      <c r="D31" s="234" t="str">
        <f>IF('M6'!D31="","",IF('M6'!D31&gt;0,'M6'!D31))</f>
        <v/>
      </c>
      <c r="E31" s="126"/>
      <c r="F31" s="126"/>
      <c r="G31" s="140"/>
      <c r="H31" s="179"/>
      <c r="I31" s="178"/>
      <c r="J31" s="178"/>
      <c r="K31" s="147"/>
      <c r="L31" s="147"/>
      <c r="M31" s="177"/>
      <c r="N31" s="287">
        <f t="shared" si="21"/>
        <v>0</v>
      </c>
      <c r="O31" s="288" t="str">
        <f t="shared" si="22"/>
        <v/>
      </c>
      <c r="P31" s="288" t="str">
        <f t="shared" si="0"/>
        <v/>
      </c>
      <c r="Q31" s="288" t="str">
        <f t="shared" si="0"/>
        <v/>
      </c>
      <c r="R31" s="288">
        <f t="shared" si="23"/>
        <v>0</v>
      </c>
      <c r="S31" s="94" t="str">
        <f t="shared" si="1"/>
        <v/>
      </c>
      <c r="T31" s="94" t="str">
        <f t="shared" si="2"/>
        <v/>
      </c>
      <c r="U31" s="94" t="str">
        <f t="shared" si="3"/>
        <v/>
      </c>
      <c r="V31" s="94" t="str">
        <f t="shared" si="4"/>
        <v/>
      </c>
      <c r="W31" s="94" t="str">
        <f t="shared" si="5"/>
        <v/>
      </c>
      <c r="X31" s="94" t="str">
        <f t="shared" si="6"/>
        <v/>
      </c>
      <c r="Y31" s="94">
        <f t="shared" si="7"/>
        <v>0</v>
      </c>
      <c r="Z31" s="141" t="b">
        <f t="shared" si="8"/>
        <v>0</v>
      </c>
      <c r="AA31" s="141" t="b">
        <f t="shared" si="9"/>
        <v>0</v>
      </c>
      <c r="AB31" s="141" t="b">
        <f t="shared" si="10"/>
        <v>0</v>
      </c>
      <c r="AC31" s="141" t="b">
        <f t="shared" si="11"/>
        <v>0</v>
      </c>
      <c r="AD31" s="141" t="b">
        <f t="shared" si="12"/>
        <v>0</v>
      </c>
      <c r="AE31" s="141" t="b">
        <f t="shared" si="24"/>
        <v>0</v>
      </c>
      <c r="AF31" s="141" t="b">
        <f t="shared" si="13"/>
        <v>0</v>
      </c>
      <c r="AG31" s="141" t="b">
        <f t="shared" si="14"/>
        <v>0</v>
      </c>
      <c r="AH31" s="141" t="b">
        <f t="shared" si="15"/>
        <v>0</v>
      </c>
      <c r="AI31" s="141" t="b">
        <f t="shared" si="16"/>
        <v>0</v>
      </c>
      <c r="AJ31" s="146" t="str">
        <f t="shared" si="17"/>
        <v/>
      </c>
      <c r="AK31" s="143" t="str">
        <f t="shared" si="25"/>
        <v/>
      </c>
      <c r="AL31" s="216" t="str">
        <f t="shared" si="26"/>
        <v/>
      </c>
      <c r="AM31" s="144" t="str">
        <f t="shared" si="27"/>
        <v/>
      </c>
      <c r="AN31" s="145">
        <f t="shared" si="28"/>
        <v>0</v>
      </c>
      <c r="AO31" s="135" t="str">
        <f t="shared" si="18"/>
        <v/>
      </c>
      <c r="AP31" s="136" t="str">
        <f t="shared" si="19"/>
        <v/>
      </c>
      <c r="AQ31" s="126"/>
      <c r="AR31" s="144" t="str">
        <f t="shared" si="29"/>
        <v/>
      </c>
      <c r="AS31" s="219" t="str">
        <f t="shared" si="30"/>
        <v/>
      </c>
      <c r="AT31" s="219" t="str">
        <f t="shared" si="31"/>
        <v/>
      </c>
      <c r="AU31" s="219" t="str">
        <f t="shared" si="32"/>
        <v/>
      </c>
      <c r="AV31" s="218"/>
      <c r="AW31" s="219" t="str">
        <f t="shared" si="34"/>
        <v/>
      </c>
      <c r="AX31" s="219">
        <f t="shared" si="35"/>
        <v>0</v>
      </c>
      <c r="AY31" s="218"/>
      <c r="AZ31" s="59" t="str">
        <f t="shared" si="33"/>
        <v/>
      </c>
      <c r="BA31" s="60">
        <f t="shared" si="20"/>
        <v>0</v>
      </c>
    </row>
    <row r="32" spans="1:53" ht="15" customHeight="1" x14ac:dyDescent="0.25">
      <c r="A32">
        <v>15</v>
      </c>
      <c r="B32" s="237">
        <f>'M6'!B32</f>
        <v>0</v>
      </c>
      <c r="C32" s="234">
        <f>'M6'!C32</f>
        <v>0</v>
      </c>
      <c r="D32" s="234" t="str">
        <f>IF('M6'!D32="","",IF('M6'!D32&gt;0,'M6'!D32))</f>
        <v/>
      </c>
      <c r="E32" s="126"/>
      <c r="F32" s="126"/>
      <c r="G32" s="140"/>
      <c r="H32" s="148"/>
      <c r="I32" s="147"/>
      <c r="J32" s="178"/>
      <c r="K32" s="147"/>
      <c r="L32" s="147"/>
      <c r="M32" s="149"/>
      <c r="N32" s="287">
        <f t="shared" si="21"/>
        <v>0</v>
      </c>
      <c r="O32" s="288" t="str">
        <f t="shared" si="22"/>
        <v/>
      </c>
      <c r="P32" s="288" t="str">
        <f t="shared" si="0"/>
        <v/>
      </c>
      <c r="Q32" s="288" t="str">
        <f t="shared" si="0"/>
        <v/>
      </c>
      <c r="R32" s="288">
        <f t="shared" si="23"/>
        <v>0</v>
      </c>
      <c r="S32" s="94" t="str">
        <f t="shared" si="1"/>
        <v/>
      </c>
      <c r="T32" s="94" t="str">
        <f t="shared" si="2"/>
        <v/>
      </c>
      <c r="U32" s="94" t="str">
        <f t="shared" si="3"/>
        <v/>
      </c>
      <c r="V32" s="94" t="str">
        <f t="shared" si="4"/>
        <v/>
      </c>
      <c r="W32" s="94" t="str">
        <f t="shared" si="5"/>
        <v/>
      </c>
      <c r="X32" s="94" t="str">
        <f t="shared" si="6"/>
        <v/>
      </c>
      <c r="Y32" s="94">
        <f t="shared" si="7"/>
        <v>0</v>
      </c>
      <c r="Z32" s="141" t="b">
        <f t="shared" si="8"/>
        <v>0</v>
      </c>
      <c r="AA32" s="141" t="b">
        <f t="shared" si="9"/>
        <v>0</v>
      </c>
      <c r="AB32" s="141" t="b">
        <f t="shared" si="10"/>
        <v>0</v>
      </c>
      <c r="AC32" s="141" t="b">
        <f t="shared" si="11"/>
        <v>0</v>
      </c>
      <c r="AD32" s="141" t="b">
        <f t="shared" si="12"/>
        <v>0</v>
      </c>
      <c r="AE32" s="141" t="b">
        <f t="shared" si="24"/>
        <v>0</v>
      </c>
      <c r="AF32" s="141" t="b">
        <f t="shared" si="13"/>
        <v>0</v>
      </c>
      <c r="AG32" s="141" t="b">
        <f t="shared" si="14"/>
        <v>0</v>
      </c>
      <c r="AH32" s="141" t="b">
        <f t="shared" si="15"/>
        <v>0</v>
      </c>
      <c r="AI32" s="141" t="b">
        <f t="shared" si="16"/>
        <v>0</v>
      </c>
      <c r="AJ32" s="146" t="str">
        <f t="shared" si="17"/>
        <v/>
      </c>
      <c r="AK32" s="143" t="str">
        <f t="shared" si="25"/>
        <v/>
      </c>
      <c r="AL32" s="216" t="str">
        <f t="shared" si="26"/>
        <v/>
      </c>
      <c r="AM32" s="144" t="str">
        <f t="shared" si="27"/>
        <v/>
      </c>
      <c r="AN32" s="145">
        <f t="shared" si="28"/>
        <v>0</v>
      </c>
      <c r="AO32" s="135" t="str">
        <f t="shared" si="18"/>
        <v/>
      </c>
      <c r="AP32" s="136" t="str">
        <f t="shared" si="19"/>
        <v/>
      </c>
      <c r="AQ32" s="126"/>
      <c r="AR32" s="144" t="str">
        <f t="shared" si="29"/>
        <v/>
      </c>
      <c r="AS32" s="219" t="str">
        <f t="shared" si="30"/>
        <v/>
      </c>
      <c r="AT32" s="219" t="str">
        <f t="shared" si="31"/>
        <v/>
      </c>
      <c r="AU32" s="219" t="str">
        <f t="shared" si="32"/>
        <v/>
      </c>
      <c r="AV32" s="218"/>
      <c r="AW32" s="219" t="str">
        <f t="shared" si="34"/>
        <v/>
      </c>
      <c r="AX32" s="219">
        <f t="shared" si="35"/>
        <v>0</v>
      </c>
      <c r="AY32" s="218"/>
      <c r="AZ32" s="59" t="str">
        <f t="shared" si="33"/>
        <v/>
      </c>
      <c r="BA32" s="60">
        <f t="shared" si="20"/>
        <v>0</v>
      </c>
    </row>
    <row r="33" spans="1:53" ht="15" customHeight="1" x14ac:dyDescent="0.25">
      <c r="A33">
        <v>16</v>
      </c>
      <c r="B33" s="237">
        <f>'M6'!B33</f>
        <v>0</v>
      </c>
      <c r="C33" s="234">
        <f>'M6'!C33</f>
        <v>0</v>
      </c>
      <c r="D33" s="234" t="str">
        <f>IF('M6'!D33="","",IF('M6'!D33&gt;0,'M6'!D33))</f>
        <v/>
      </c>
      <c r="E33" s="126"/>
      <c r="F33" s="126"/>
      <c r="G33" s="140"/>
      <c r="H33" s="148"/>
      <c r="I33" s="147"/>
      <c r="J33" s="147"/>
      <c r="K33" s="147"/>
      <c r="L33" s="147"/>
      <c r="M33" s="149"/>
      <c r="N33" s="287">
        <f t="shared" si="21"/>
        <v>0</v>
      </c>
      <c r="O33" s="288" t="str">
        <f t="shared" si="22"/>
        <v/>
      </c>
      <c r="P33" s="288" t="str">
        <f t="shared" si="0"/>
        <v/>
      </c>
      <c r="Q33" s="288" t="str">
        <f t="shared" si="0"/>
        <v/>
      </c>
      <c r="R33" s="288">
        <f t="shared" si="23"/>
        <v>0</v>
      </c>
      <c r="S33" s="94" t="str">
        <f t="shared" si="1"/>
        <v/>
      </c>
      <c r="T33" s="94" t="str">
        <f t="shared" si="2"/>
        <v/>
      </c>
      <c r="U33" s="94" t="str">
        <f t="shared" si="3"/>
        <v/>
      </c>
      <c r="V33" s="94" t="str">
        <f t="shared" si="4"/>
        <v/>
      </c>
      <c r="W33" s="94" t="str">
        <f t="shared" si="5"/>
        <v/>
      </c>
      <c r="X33" s="94" t="str">
        <f t="shared" si="6"/>
        <v/>
      </c>
      <c r="Y33" s="94">
        <f t="shared" si="7"/>
        <v>0</v>
      </c>
      <c r="Z33" s="141" t="b">
        <f t="shared" si="8"/>
        <v>0</v>
      </c>
      <c r="AA33" s="141" t="b">
        <f t="shared" si="9"/>
        <v>0</v>
      </c>
      <c r="AB33" s="141" t="b">
        <f t="shared" si="10"/>
        <v>0</v>
      </c>
      <c r="AC33" s="141" t="b">
        <f t="shared" si="11"/>
        <v>0</v>
      </c>
      <c r="AD33" s="141" t="b">
        <f t="shared" si="12"/>
        <v>0</v>
      </c>
      <c r="AE33" s="141" t="b">
        <f t="shared" si="24"/>
        <v>0</v>
      </c>
      <c r="AF33" s="141" t="b">
        <f t="shared" si="13"/>
        <v>0</v>
      </c>
      <c r="AG33" s="141" t="b">
        <f t="shared" si="14"/>
        <v>0</v>
      </c>
      <c r="AH33" s="141" t="b">
        <f t="shared" si="15"/>
        <v>0</v>
      </c>
      <c r="AI33" s="141" t="b">
        <f t="shared" si="16"/>
        <v>0</v>
      </c>
      <c r="AJ33" s="146" t="str">
        <f t="shared" si="17"/>
        <v/>
      </c>
      <c r="AK33" s="143" t="str">
        <f t="shared" si="25"/>
        <v/>
      </c>
      <c r="AL33" s="216" t="str">
        <f t="shared" si="26"/>
        <v/>
      </c>
      <c r="AM33" s="144" t="str">
        <f t="shared" si="27"/>
        <v/>
      </c>
      <c r="AN33" s="145">
        <f t="shared" si="28"/>
        <v>0</v>
      </c>
      <c r="AO33" s="135" t="str">
        <f t="shared" si="18"/>
        <v/>
      </c>
      <c r="AP33" s="136" t="str">
        <f t="shared" si="19"/>
        <v/>
      </c>
      <c r="AQ33" s="126"/>
      <c r="AR33" s="144" t="str">
        <f t="shared" si="29"/>
        <v/>
      </c>
      <c r="AS33" s="219" t="str">
        <f t="shared" si="30"/>
        <v/>
      </c>
      <c r="AT33" s="219" t="str">
        <f t="shared" si="31"/>
        <v/>
      </c>
      <c r="AU33" s="219" t="str">
        <f t="shared" si="32"/>
        <v/>
      </c>
      <c r="AV33" s="218"/>
      <c r="AW33" s="219" t="str">
        <f t="shared" si="34"/>
        <v/>
      </c>
      <c r="AX33" s="219">
        <f t="shared" si="35"/>
        <v>0</v>
      </c>
      <c r="AY33" s="218"/>
      <c r="AZ33" s="59" t="str">
        <f t="shared" si="33"/>
        <v/>
      </c>
      <c r="BA33" s="60">
        <f t="shared" si="20"/>
        <v>0</v>
      </c>
    </row>
    <row r="34" spans="1:53" ht="15" customHeight="1" x14ac:dyDescent="0.25">
      <c r="A34">
        <v>17</v>
      </c>
      <c r="B34" s="237">
        <f>'M6'!B34</f>
        <v>0</v>
      </c>
      <c r="C34" s="234">
        <f>'M6'!C34</f>
        <v>0</v>
      </c>
      <c r="D34" s="234" t="str">
        <f>IF('M6'!D34="","",IF('M6'!D34&gt;0,'M6'!D34))</f>
        <v/>
      </c>
      <c r="E34" s="126"/>
      <c r="F34" s="126"/>
      <c r="G34" s="140"/>
      <c r="H34" s="148"/>
      <c r="I34" s="147"/>
      <c r="J34" s="147"/>
      <c r="K34" s="147"/>
      <c r="L34" s="147"/>
      <c r="M34" s="149"/>
      <c r="N34" s="287">
        <f t="shared" si="21"/>
        <v>0</v>
      </c>
      <c r="O34" s="288" t="str">
        <f t="shared" si="22"/>
        <v/>
      </c>
      <c r="P34" s="288" t="str">
        <f t="shared" si="0"/>
        <v/>
      </c>
      <c r="Q34" s="288" t="str">
        <f t="shared" si="0"/>
        <v/>
      </c>
      <c r="R34" s="288">
        <f t="shared" si="23"/>
        <v>0</v>
      </c>
      <c r="S34" s="94" t="str">
        <f t="shared" si="1"/>
        <v/>
      </c>
      <c r="T34" s="94" t="str">
        <f t="shared" si="2"/>
        <v/>
      </c>
      <c r="U34" s="94" t="str">
        <f t="shared" si="3"/>
        <v/>
      </c>
      <c r="V34" s="94" t="str">
        <f t="shared" si="4"/>
        <v/>
      </c>
      <c r="W34" s="94" t="str">
        <f t="shared" si="5"/>
        <v/>
      </c>
      <c r="X34" s="94" t="str">
        <f t="shared" si="6"/>
        <v/>
      </c>
      <c r="Y34" s="94">
        <f t="shared" si="7"/>
        <v>0</v>
      </c>
      <c r="Z34" s="141" t="b">
        <f t="shared" si="8"/>
        <v>0</v>
      </c>
      <c r="AA34" s="141" t="b">
        <f t="shared" si="9"/>
        <v>0</v>
      </c>
      <c r="AB34" s="141" t="b">
        <f t="shared" si="10"/>
        <v>0</v>
      </c>
      <c r="AC34" s="141" t="b">
        <f t="shared" si="11"/>
        <v>0</v>
      </c>
      <c r="AD34" s="141" t="b">
        <f t="shared" si="12"/>
        <v>0</v>
      </c>
      <c r="AE34" s="141" t="b">
        <f t="shared" si="24"/>
        <v>0</v>
      </c>
      <c r="AF34" s="141" t="b">
        <f t="shared" si="13"/>
        <v>0</v>
      </c>
      <c r="AG34" s="141" t="b">
        <f t="shared" si="14"/>
        <v>0</v>
      </c>
      <c r="AH34" s="141" t="b">
        <f t="shared" si="15"/>
        <v>0</v>
      </c>
      <c r="AI34" s="141" t="b">
        <f t="shared" si="16"/>
        <v>0</v>
      </c>
      <c r="AJ34" s="146" t="str">
        <f t="shared" si="17"/>
        <v/>
      </c>
      <c r="AK34" s="143" t="str">
        <f t="shared" si="25"/>
        <v/>
      </c>
      <c r="AL34" s="216" t="str">
        <f t="shared" si="26"/>
        <v/>
      </c>
      <c r="AM34" s="144" t="str">
        <f t="shared" si="27"/>
        <v/>
      </c>
      <c r="AN34" s="145">
        <f t="shared" si="28"/>
        <v>0</v>
      </c>
      <c r="AO34" s="135" t="str">
        <f t="shared" si="18"/>
        <v/>
      </c>
      <c r="AP34" s="136" t="str">
        <f t="shared" si="19"/>
        <v/>
      </c>
      <c r="AQ34" s="126"/>
      <c r="AR34" s="144" t="str">
        <f t="shared" si="29"/>
        <v/>
      </c>
      <c r="AS34" s="219" t="str">
        <f t="shared" si="30"/>
        <v/>
      </c>
      <c r="AT34" s="219" t="str">
        <f t="shared" si="31"/>
        <v/>
      </c>
      <c r="AU34" s="219" t="str">
        <f t="shared" si="32"/>
        <v/>
      </c>
      <c r="AV34" s="218"/>
      <c r="AW34" s="219" t="str">
        <f t="shared" si="34"/>
        <v/>
      </c>
      <c r="AX34" s="219">
        <f t="shared" si="35"/>
        <v>0</v>
      </c>
      <c r="AY34" s="218"/>
      <c r="AZ34" s="59" t="str">
        <f t="shared" si="33"/>
        <v/>
      </c>
      <c r="BA34" s="60">
        <f t="shared" si="20"/>
        <v>0</v>
      </c>
    </row>
    <row r="35" spans="1:53" ht="15" customHeight="1" x14ac:dyDescent="0.25">
      <c r="A35">
        <v>18</v>
      </c>
      <c r="B35" s="237">
        <f>'M6'!B35</f>
        <v>0</v>
      </c>
      <c r="C35" s="234">
        <f>'M6'!C35</f>
        <v>0</v>
      </c>
      <c r="D35" s="234" t="str">
        <f>IF('M6'!D35="","",IF('M6'!D35&gt;0,'M6'!D35))</f>
        <v/>
      </c>
      <c r="E35" s="126"/>
      <c r="F35" s="126"/>
      <c r="G35" s="140"/>
      <c r="H35" s="148"/>
      <c r="I35" s="147"/>
      <c r="J35" s="147"/>
      <c r="K35" s="147"/>
      <c r="L35" s="147"/>
      <c r="M35" s="177"/>
      <c r="N35" s="287">
        <f t="shared" si="21"/>
        <v>0</v>
      </c>
      <c r="O35" s="288" t="str">
        <f t="shared" si="22"/>
        <v/>
      </c>
      <c r="P35" s="288" t="str">
        <f t="shared" si="0"/>
        <v/>
      </c>
      <c r="Q35" s="288" t="str">
        <f t="shared" si="0"/>
        <v/>
      </c>
      <c r="R35" s="288">
        <f t="shared" si="23"/>
        <v>0</v>
      </c>
      <c r="S35" s="94" t="str">
        <f t="shared" si="1"/>
        <v/>
      </c>
      <c r="T35" s="94" t="str">
        <f t="shared" si="2"/>
        <v/>
      </c>
      <c r="U35" s="94" t="str">
        <f t="shared" si="3"/>
        <v/>
      </c>
      <c r="V35" s="94" t="str">
        <f t="shared" si="4"/>
        <v/>
      </c>
      <c r="W35" s="94" t="str">
        <f t="shared" si="5"/>
        <v/>
      </c>
      <c r="X35" s="94" t="str">
        <f t="shared" si="6"/>
        <v/>
      </c>
      <c r="Y35" s="94">
        <f t="shared" si="7"/>
        <v>0</v>
      </c>
      <c r="Z35" s="141" t="b">
        <f t="shared" si="8"/>
        <v>0</v>
      </c>
      <c r="AA35" s="141" t="b">
        <f t="shared" si="9"/>
        <v>0</v>
      </c>
      <c r="AB35" s="141" t="b">
        <f t="shared" si="10"/>
        <v>0</v>
      </c>
      <c r="AC35" s="141" t="b">
        <f t="shared" si="11"/>
        <v>0</v>
      </c>
      <c r="AD35" s="141" t="b">
        <f t="shared" si="12"/>
        <v>0</v>
      </c>
      <c r="AE35" s="141" t="b">
        <f t="shared" si="24"/>
        <v>0</v>
      </c>
      <c r="AF35" s="141" t="b">
        <f t="shared" si="13"/>
        <v>0</v>
      </c>
      <c r="AG35" s="141" t="b">
        <f t="shared" si="14"/>
        <v>0</v>
      </c>
      <c r="AH35" s="141" t="b">
        <f t="shared" si="15"/>
        <v>0</v>
      </c>
      <c r="AI35" s="141" t="b">
        <f t="shared" si="16"/>
        <v>0</v>
      </c>
      <c r="AJ35" s="146" t="str">
        <f t="shared" si="17"/>
        <v/>
      </c>
      <c r="AK35" s="143" t="str">
        <f t="shared" si="25"/>
        <v/>
      </c>
      <c r="AL35" s="216" t="str">
        <f t="shared" si="26"/>
        <v/>
      </c>
      <c r="AM35" s="144" t="str">
        <f t="shared" si="27"/>
        <v/>
      </c>
      <c r="AN35" s="145">
        <f t="shared" si="28"/>
        <v>0</v>
      </c>
      <c r="AO35" s="135" t="str">
        <f t="shared" si="18"/>
        <v/>
      </c>
      <c r="AP35" s="136" t="str">
        <f t="shared" si="19"/>
        <v/>
      </c>
      <c r="AQ35" s="126"/>
      <c r="AR35" s="144" t="str">
        <f t="shared" si="29"/>
        <v/>
      </c>
      <c r="AS35" s="219" t="str">
        <f t="shared" si="30"/>
        <v/>
      </c>
      <c r="AT35" s="219" t="str">
        <f t="shared" si="31"/>
        <v/>
      </c>
      <c r="AU35" s="219" t="str">
        <f t="shared" si="32"/>
        <v/>
      </c>
      <c r="AV35" s="218"/>
      <c r="AW35" s="219" t="str">
        <f t="shared" si="34"/>
        <v/>
      </c>
      <c r="AX35" s="219">
        <f t="shared" si="35"/>
        <v>0</v>
      </c>
      <c r="AY35" s="218"/>
      <c r="AZ35" s="59" t="str">
        <f t="shared" si="33"/>
        <v/>
      </c>
      <c r="BA35" s="60">
        <f t="shared" si="20"/>
        <v>0</v>
      </c>
    </row>
    <row r="36" spans="1:53" ht="15" customHeight="1" x14ac:dyDescent="0.25">
      <c r="A36">
        <v>19</v>
      </c>
      <c r="B36" s="237">
        <f>'M6'!B36</f>
        <v>0</v>
      </c>
      <c r="C36" s="234">
        <f>'M6'!C36</f>
        <v>0</v>
      </c>
      <c r="D36" s="234" t="str">
        <f>IF('M6'!D36="","",IF('M6'!D36&gt;0,'M6'!D36))</f>
        <v/>
      </c>
      <c r="E36" s="126"/>
      <c r="F36" s="126"/>
      <c r="G36" s="140"/>
      <c r="H36" s="148"/>
      <c r="I36" s="147"/>
      <c r="J36" s="147"/>
      <c r="K36" s="147"/>
      <c r="L36" s="147"/>
      <c r="M36" s="149"/>
      <c r="N36" s="287">
        <f t="shared" si="21"/>
        <v>0</v>
      </c>
      <c r="O36" s="288" t="str">
        <f t="shared" si="22"/>
        <v/>
      </c>
      <c r="P36" s="288" t="str">
        <f t="shared" si="0"/>
        <v/>
      </c>
      <c r="Q36" s="288" t="str">
        <f t="shared" si="0"/>
        <v/>
      </c>
      <c r="R36" s="288">
        <f t="shared" si="23"/>
        <v>0</v>
      </c>
      <c r="S36" s="94" t="str">
        <f t="shared" si="1"/>
        <v/>
      </c>
      <c r="T36" s="94" t="str">
        <f t="shared" si="2"/>
        <v/>
      </c>
      <c r="U36" s="94" t="str">
        <f t="shared" si="3"/>
        <v/>
      </c>
      <c r="V36" s="94" t="str">
        <f t="shared" si="4"/>
        <v/>
      </c>
      <c r="W36" s="94" t="str">
        <f t="shared" si="5"/>
        <v/>
      </c>
      <c r="X36" s="94" t="str">
        <f t="shared" si="6"/>
        <v/>
      </c>
      <c r="Y36" s="94">
        <f t="shared" si="7"/>
        <v>0</v>
      </c>
      <c r="Z36" s="141" t="b">
        <f t="shared" si="8"/>
        <v>0</v>
      </c>
      <c r="AA36" s="141" t="b">
        <f t="shared" si="9"/>
        <v>0</v>
      </c>
      <c r="AB36" s="141" t="b">
        <f t="shared" si="10"/>
        <v>0</v>
      </c>
      <c r="AC36" s="141" t="b">
        <f t="shared" si="11"/>
        <v>0</v>
      </c>
      <c r="AD36" s="141" t="b">
        <f t="shared" si="12"/>
        <v>0</v>
      </c>
      <c r="AE36" s="141" t="b">
        <f t="shared" si="24"/>
        <v>0</v>
      </c>
      <c r="AF36" s="141" t="b">
        <f t="shared" si="13"/>
        <v>0</v>
      </c>
      <c r="AG36" s="141" t="b">
        <f t="shared" si="14"/>
        <v>0</v>
      </c>
      <c r="AH36" s="141" t="b">
        <f t="shared" si="15"/>
        <v>0</v>
      </c>
      <c r="AI36" s="141" t="b">
        <f t="shared" si="16"/>
        <v>0</v>
      </c>
      <c r="AJ36" s="146" t="str">
        <f t="shared" si="17"/>
        <v/>
      </c>
      <c r="AK36" s="143" t="str">
        <f t="shared" si="25"/>
        <v/>
      </c>
      <c r="AL36" s="216" t="str">
        <f t="shared" si="26"/>
        <v/>
      </c>
      <c r="AM36" s="144" t="str">
        <f t="shared" si="27"/>
        <v/>
      </c>
      <c r="AN36" s="145">
        <f t="shared" si="28"/>
        <v>0</v>
      </c>
      <c r="AO36" s="135" t="str">
        <f t="shared" si="18"/>
        <v/>
      </c>
      <c r="AP36" s="136" t="str">
        <f t="shared" si="19"/>
        <v/>
      </c>
      <c r="AQ36" s="126"/>
      <c r="AR36" s="144" t="str">
        <f t="shared" si="29"/>
        <v/>
      </c>
      <c r="AS36" s="219" t="str">
        <f t="shared" si="30"/>
        <v/>
      </c>
      <c r="AT36" s="219" t="str">
        <f t="shared" si="31"/>
        <v/>
      </c>
      <c r="AU36" s="219" t="str">
        <f t="shared" si="32"/>
        <v/>
      </c>
      <c r="AV36" s="218"/>
      <c r="AW36" s="219" t="str">
        <f t="shared" si="34"/>
        <v/>
      </c>
      <c r="AX36" s="219">
        <f t="shared" si="35"/>
        <v>0</v>
      </c>
      <c r="AY36" s="218"/>
      <c r="AZ36" s="59" t="str">
        <f t="shared" si="33"/>
        <v/>
      </c>
      <c r="BA36" s="60">
        <f t="shared" si="20"/>
        <v>0</v>
      </c>
    </row>
    <row r="37" spans="1:53" ht="15" customHeight="1" x14ac:dyDescent="0.25">
      <c r="A37">
        <v>20</v>
      </c>
      <c r="B37" s="237">
        <f>'M6'!B37</f>
        <v>0</v>
      </c>
      <c r="C37" s="234">
        <f>'M6'!C37</f>
        <v>0</v>
      </c>
      <c r="D37" s="234" t="str">
        <f>IF('M6'!D37="","",IF('M6'!D37&gt;0,'M6'!D37))</f>
        <v/>
      </c>
      <c r="E37" s="126"/>
      <c r="F37" s="126"/>
      <c r="G37" s="140"/>
      <c r="H37" s="148"/>
      <c r="I37" s="147"/>
      <c r="J37" s="147"/>
      <c r="K37" s="147"/>
      <c r="L37" s="147"/>
      <c r="M37" s="149"/>
      <c r="N37" s="287">
        <f t="shared" si="21"/>
        <v>0</v>
      </c>
      <c r="O37" s="288" t="str">
        <f t="shared" si="22"/>
        <v/>
      </c>
      <c r="P37" s="288" t="str">
        <f t="shared" si="0"/>
        <v/>
      </c>
      <c r="Q37" s="288" t="str">
        <f t="shared" si="0"/>
        <v/>
      </c>
      <c r="R37" s="288">
        <f t="shared" si="23"/>
        <v>0</v>
      </c>
      <c r="S37" s="94" t="str">
        <f t="shared" si="1"/>
        <v/>
      </c>
      <c r="T37" s="94" t="str">
        <f t="shared" si="2"/>
        <v/>
      </c>
      <c r="U37" s="94" t="str">
        <f t="shared" si="3"/>
        <v/>
      </c>
      <c r="V37" s="94" t="str">
        <f t="shared" si="4"/>
        <v/>
      </c>
      <c r="W37" s="94" t="str">
        <f t="shared" si="5"/>
        <v/>
      </c>
      <c r="X37" s="94" t="str">
        <f t="shared" si="6"/>
        <v/>
      </c>
      <c r="Y37" s="94">
        <f t="shared" si="7"/>
        <v>0</v>
      </c>
      <c r="Z37" s="141" t="b">
        <f t="shared" si="8"/>
        <v>0</v>
      </c>
      <c r="AA37" s="141" t="b">
        <f t="shared" si="9"/>
        <v>0</v>
      </c>
      <c r="AB37" s="141" t="b">
        <f t="shared" si="10"/>
        <v>0</v>
      </c>
      <c r="AC37" s="141" t="b">
        <f t="shared" si="11"/>
        <v>0</v>
      </c>
      <c r="AD37" s="141" t="b">
        <f t="shared" si="12"/>
        <v>0</v>
      </c>
      <c r="AE37" s="141" t="b">
        <f t="shared" si="24"/>
        <v>0</v>
      </c>
      <c r="AF37" s="141" t="b">
        <f t="shared" si="13"/>
        <v>0</v>
      </c>
      <c r="AG37" s="141" t="b">
        <f t="shared" si="14"/>
        <v>0</v>
      </c>
      <c r="AH37" s="141" t="b">
        <f t="shared" si="15"/>
        <v>0</v>
      </c>
      <c r="AI37" s="141" t="b">
        <f t="shared" si="16"/>
        <v>0</v>
      </c>
      <c r="AJ37" s="146" t="str">
        <f t="shared" si="17"/>
        <v/>
      </c>
      <c r="AK37" s="143" t="str">
        <f t="shared" si="25"/>
        <v/>
      </c>
      <c r="AL37" s="216" t="str">
        <f t="shared" si="26"/>
        <v/>
      </c>
      <c r="AM37" s="144" t="str">
        <f t="shared" si="27"/>
        <v/>
      </c>
      <c r="AN37" s="145">
        <f t="shared" si="28"/>
        <v>0</v>
      </c>
      <c r="AO37" s="135" t="str">
        <f t="shared" si="18"/>
        <v/>
      </c>
      <c r="AP37" s="136" t="str">
        <f t="shared" si="19"/>
        <v/>
      </c>
      <c r="AQ37" s="126"/>
      <c r="AR37" s="144" t="str">
        <f t="shared" si="29"/>
        <v/>
      </c>
      <c r="AS37" s="219" t="str">
        <f t="shared" si="30"/>
        <v/>
      </c>
      <c r="AT37" s="219" t="str">
        <f t="shared" si="31"/>
        <v/>
      </c>
      <c r="AU37" s="219" t="str">
        <f t="shared" si="32"/>
        <v/>
      </c>
      <c r="AV37" s="218"/>
      <c r="AW37" s="219" t="str">
        <f t="shared" si="34"/>
        <v/>
      </c>
      <c r="AX37" s="219">
        <f t="shared" si="35"/>
        <v>0</v>
      </c>
      <c r="AY37" s="218"/>
      <c r="AZ37" s="59" t="str">
        <f t="shared" si="33"/>
        <v/>
      </c>
      <c r="BA37" s="60">
        <f t="shared" si="20"/>
        <v>0</v>
      </c>
    </row>
    <row r="38" spans="1:53" ht="15" customHeight="1" x14ac:dyDescent="0.25">
      <c r="A38">
        <v>21</v>
      </c>
      <c r="B38" s="238">
        <f>'M6'!B38</f>
        <v>0</v>
      </c>
      <c r="C38" s="272">
        <f>'M6'!C38</f>
        <v>0</v>
      </c>
      <c r="D38" s="234" t="str">
        <f>IF('M6'!D38="","",IF('M6'!D38&gt;0,'M6'!D38))</f>
        <v/>
      </c>
      <c r="E38" s="126"/>
      <c r="F38" s="126"/>
      <c r="G38" s="140"/>
      <c r="H38" s="148"/>
      <c r="I38" s="147"/>
      <c r="J38" s="147"/>
      <c r="K38" s="147"/>
      <c r="L38" s="147"/>
      <c r="M38" s="149"/>
      <c r="N38" s="287">
        <f t="shared" si="21"/>
        <v>0</v>
      </c>
      <c r="O38" s="288" t="str">
        <f t="shared" si="22"/>
        <v/>
      </c>
      <c r="P38" s="288" t="str">
        <f t="shared" si="0"/>
        <v/>
      </c>
      <c r="Q38" s="288" t="str">
        <f t="shared" si="0"/>
        <v/>
      </c>
      <c r="R38" s="288">
        <f t="shared" si="23"/>
        <v>0</v>
      </c>
      <c r="S38" s="94" t="str">
        <f t="shared" si="1"/>
        <v/>
      </c>
      <c r="T38" s="94" t="str">
        <f t="shared" si="2"/>
        <v/>
      </c>
      <c r="U38" s="94" t="str">
        <f t="shared" si="3"/>
        <v/>
      </c>
      <c r="V38" s="94" t="str">
        <f t="shared" si="4"/>
        <v/>
      </c>
      <c r="W38" s="94" t="str">
        <f t="shared" si="5"/>
        <v/>
      </c>
      <c r="X38" s="94" t="str">
        <f t="shared" si="6"/>
        <v/>
      </c>
      <c r="Y38" s="94">
        <f t="shared" si="7"/>
        <v>0</v>
      </c>
      <c r="Z38" s="141" t="b">
        <f t="shared" si="8"/>
        <v>0</v>
      </c>
      <c r="AA38" s="141" t="b">
        <f t="shared" si="9"/>
        <v>0</v>
      </c>
      <c r="AB38" s="141" t="b">
        <f t="shared" si="10"/>
        <v>0</v>
      </c>
      <c r="AC38" s="141" t="b">
        <f t="shared" si="11"/>
        <v>0</v>
      </c>
      <c r="AD38" s="141" t="b">
        <f t="shared" si="12"/>
        <v>0</v>
      </c>
      <c r="AE38" s="141" t="b">
        <f t="shared" si="24"/>
        <v>0</v>
      </c>
      <c r="AF38" s="141" t="b">
        <f t="shared" si="13"/>
        <v>0</v>
      </c>
      <c r="AG38" s="141" t="b">
        <f t="shared" si="14"/>
        <v>0</v>
      </c>
      <c r="AH38" s="141" t="b">
        <f t="shared" si="15"/>
        <v>0</v>
      </c>
      <c r="AI38" s="141" t="b">
        <f t="shared" si="16"/>
        <v>0</v>
      </c>
      <c r="AJ38" s="146" t="str">
        <f t="shared" si="17"/>
        <v/>
      </c>
      <c r="AK38" s="143" t="str">
        <f t="shared" si="25"/>
        <v/>
      </c>
      <c r="AL38" s="216" t="str">
        <f t="shared" si="26"/>
        <v/>
      </c>
      <c r="AM38" s="144" t="str">
        <f t="shared" si="27"/>
        <v/>
      </c>
      <c r="AN38" s="145">
        <f t="shared" si="28"/>
        <v>0</v>
      </c>
      <c r="AO38" s="135" t="str">
        <f t="shared" si="18"/>
        <v/>
      </c>
      <c r="AP38" s="136" t="str">
        <f t="shared" si="19"/>
        <v/>
      </c>
      <c r="AQ38" s="126"/>
      <c r="AR38" s="144" t="str">
        <f t="shared" si="29"/>
        <v/>
      </c>
      <c r="AS38" s="219" t="str">
        <f t="shared" si="30"/>
        <v/>
      </c>
      <c r="AT38" s="219" t="str">
        <f t="shared" si="31"/>
        <v/>
      </c>
      <c r="AU38" s="219" t="str">
        <f t="shared" si="32"/>
        <v/>
      </c>
      <c r="AV38" s="218"/>
      <c r="AW38" s="219" t="str">
        <f t="shared" si="34"/>
        <v/>
      </c>
      <c r="AX38" s="219">
        <f t="shared" si="35"/>
        <v>0</v>
      </c>
      <c r="AY38" s="218"/>
      <c r="AZ38" s="59" t="str">
        <f t="shared" si="33"/>
        <v/>
      </c>
      <c r="BA38" s="60">
        <f t="shared" si="20"/>
        <v>0</v>
      </c>
    </row>
    <row r="39" spans="1:53" ht="15" customHeight="1" x14ac:dyDescent="0.25">
      <c r="A39">
        <v>22</v>
      </c>
      <c r="B39" s="238">
        <f>'M6'!B39</f>
        <v>0</v>
      </c>
      <c r="C39" s="272">
        <f>'M6'!C39</f>
        <v>0</v>
      </c>
      <c r="D39" s="234" t="str">
        <f>IF('M6'!D39="","",IF('M6'!D39&gt;0,'M6'!D39))</f>
        <v/>
      </c>
      <c r="E39" s="126"/>
      <c r="F39" s="126"/>
      <c r="G39" s="140"/>
      <c r="H39" s="148"/>
      <c r="I39" s="147"/>
      <c r="J39" s="147"/>
      <c r="K39" s="147"/>
      <c r="L39" s="147"/>
      <c r="M39" s="149"/>
      <c r="N39" s="287">
        <f t="shared" si="21"/>
        <v>0</v>
      </c>
      <c r="O39" s="288" t="str">
        <f t="shared" si="22"/>
        <v/>
      </c>
      <c r="P39" s="288" t="str">
        <f t="shared" si="0"/>
        <v/>
      </c>
      <c r="Q39" s="288" t="str">
        <f t="shared" si="0"/>
        <v/>
      </c>
      <c r="R39" s="288">
        <f t="shared" si="23"/>
        <v>0</v>
      </c>
      <c r="S39" s="94" t="str">
        <f t="shared" si="1"/>
        <v/>
      </c>
      <c r="T39" s="94" t="str">
        <f t="shared" si="2"/>
        <v/>
      </c>
      <c r="U39" s="94" t="str">
        <f t="shared" si="3"/>
        <v/>
      </c>
      <c r="V39" s="94" t="str">
        <f t="shared" si="4"/>
        <v/>
      </c>
      <c r="W39" s="94" t="str">
        <f t="shared" si="5"/>
        <v/>
      </c>
      <c r="X39" s="94" t="str">
        <f t="shared" si="6"/>
        <v/>
      </c>
      <c r="Y39" s="94">
        <f t="shared" si="7"/>
        <v>0</v>
      </c>
      <c r="Z39" s="141" t="b">
        <f t="shared" si="8"/>
        <v>0</v>
      </c>
      <c r="AA39" s="141" t="b">
        <f t="shared" si="9"/>
        <v>0</v>
      </c>
      <c r="AB39" s="141" t="b">
        <f t="shared" si="10"/>
        <v>0</v>
      </c>
      <c r="AC39" s="141" t="b">
        <f t="shared" si="11"/>
        <v>0</v>
      </c>
      <c r="AD39" s="141" t="b">
        <f t="shared" si="12"/>
        <v>0</v>
      </c>
      <c r="AE39" s="141" t="b">
        <f t="shared" si="24"/>
        <v>0</v>
      </c>
      <c r="AF39" s="141" t="b">
        <f t="shared" si="13"/>
        <v>0</v>
      </c>
      <c r="AG39" s="141" t="b">
        <f t="shared" si="14"/>
        <v>0</v>
      </c>
      <c r="AH39" s="141" t="b">
        <f t="shared" si="15"/>
        <v>0</v>
      </c>
      <c r="AI39" s="141" t="b">
        <f t="shared" si="16"/>
        <v>0</v>
      </c>
      <c r="AJ39" s="146" t="str">
        <f t="shared" si="17"/>
        <v/>
      </c>
      <c r="AK39" s="143" t="str">
        <f t="shared" si="25"/>
        <v/>
      </c>
      <c r="AL39" s="216" t="str">
        <f t="shared" si="26"/>
        <v/>
      </c>
      <c r="AM39" s="144" t="str">
        <f t="shared" si="27"/>
        <v/>
      </c>
      <c r="AN39" s="145">
        <f t="shared" si="28"/>
        <v>0</v>
      </c>
      <c r="AO39" s="135" t="str">
        <f t="shared" si="18"/>
        <v/>
      </c>
      <c r="AP39" s="136" t="str">
        <f t="shared" si="19"/>
        <v/>
      </c>
      <c r="AQ39" s="126"/>
      <c r="AR39" s="144" t="str">
        <f t="shared" si="29"/>
        <v/>
      </c>
      <c r="AS39" s="219" t="str">
        <f t="shared" si="30"/>
        <v/>
      </c>
      <c r="AT39" s="219" t="str">
        <f t="shared" si="31"/>
        <v/>
      </c>
      <c r="AU39" s="219" t="str">
        <f t="shared" si="32"/>
        <v/>
      </c>
      <c r="AV39" s="218"/>
      <c r="AW39" s="219" t="str">
        <f t="shared" si="34"/>
        <v/>
      </c>
      <c r="AX39" s="219">
        <f t="shared" si="35"/>
        <v>0</v>
      </c>
      <c r="AY39" s="218"/>
      <c r="AZ39" s="59" t="str">
        <f t="shared" si="33"/>
        <v/>
      </c>
      <c r="BA39" s="60">
        <f t="shared" si="20"/>
        <v>0</v>
      </c>
    </row>
    <row r="40" spans="1:53" ht="15" customHeight="1" x14ac:dyDescent="0.25">
      <c r="A40">
        <v>23</v>
      </c>
      <c r="B40" s="238">
        <f>'M6'!B40</f>
        <v>0</v>
      </c>
      <c r="C40" s="272">
        <f>'M6'!C40</f>
        <v>0</v>
      </c>
      <c r="D40" s="234" t="str">
        <f>IF('M6'!D40="","",IF('M6'!D40&gt;0,'M6'!D40))</f>
        <v/>
      </c>
      <c r="E40" s="126"/>
      <c r="F40" s="126"/>
      <c r="G40" s="140"/>
      <c r="H40" s="148"/>
      <c r="I40" s="147"/>
      <c r="J40" s="147"/>
      <c r="K40" s="147"/>
      <c r="L40" s="147"/>
      <c r="M40" s="149"/>
      <c r="N40" s="287">
        <f t="shared" si="21"/>
        <v>0</v>
      </c>
      <c r="O40" s="288" t="str">
        <f t="shared" si="22"/>
        <v/>
      </c>
      <c r="P40" s="288" t="str">
        <f t="shared" si="0"/>
        <v/>
      </c>
      <c r="Q40" s="288" t="str">
        <f t="shared" si="0"/>
        <v/>
      </c>
      <c r="R40" s="288">
        <f t="shared" si="23"/>
        <v>0</v>
      </c>
      <c r="S40" s="94" t="str">
        <f t="shared" si="1"/>
        <v/>
      </c>
      <c r="T40" s="94" t="str">
        <f t="shared" si="2"/>
        <v/>
      </c>
      <c r="U40" s="94" t="str">
        <f t="shared" si="3"/>
        <v/>
      </c>
      <c r="V40" s="94" t="str">
        <f t="shared" si="4"/>
        <v/>
      </c>
      <c r="W40" s="94" t="str">
        <f t="shared" si="5"/>
        <v/>
      </c>
      <c r="X40" s="94" t="str">
        <f t="shared" si="6"/>
        <v/>
      </c>
      <c r="Y40" s="94">
        <f t="shared" si="7"/>
        <v>0</v>
      </c>
      <c r="Z40" s="141" t="b">
        <f t="shared" si="8"/>
        <v>0</v>
      </c>
      <c r="AA40" s="141" t="b">
        <f t="shared" si="9"/>
        <v>0</v>
      </c>
      <c r="AB40" s="141" t="b">
        <f t="shared" si="10"/>
        <v>0</v>
      </c>
      <c r="AC40" s="141" t="b">
        <f t="shared" si="11"/>
        <v>0</v>
      </c>
      <c r="AD40" s="141" t="b">
        <f t="shared" si="12"/>
        <v>0</v>
      </c>
      <c r="AE40" s="141" t="b">
        <f t="shared" si="24"/>
        <v>0</v>
      </c>
      <c r="AF40" s="141" t="b">
        <f t="shared" si="13"/>
        <v>0</v>
      </c>
      <c r="AG40" s="141" t="b">
        <f t="shared" si="14"/>
        <v>0</v>
      </c>
      <c r="AH40" s="141" t="b">
        <f t="shared" si="15"/>
        <v>0</v>
      </c>
      <c r="AI40" s="141" t="b">
        <f t="shared" si="16"/>
        <v>0</v>
      </c>
      <c r="AJ40" s="146" t="str">
        <f t="shared" si="17"/>
        <v/>
      </c>
      <c r="AK40" s="143" t="str">
        <f t="shared" si="25"/>
        <v/>
      </c>
      <c r="AL40" s="216" t="str">
        <f t="shared" si="26"/>
        <v/>
      </c>
      <c r="AM40" s="144" t="str">
        <f t="shared" si="27"/>
        <v/>
      </c>
      <c r="AN40" s="145">
        <f t="shared" si="28"/>
        <v>0</v>
      </c>
      <c r="AO40" s="135" t="str">
        <f t="shared" si="18"/>
        <v/>
      </c>
      <c r="AP40" s="136" t="str">
        <f t="shared" si="19"/>
        <v/>
      </c>
      <c r="AQ40" s="126"/>
      <c r="AR40" s="144" t="str">
        <f t="shared" si="29"/>
        <v/>
      </c>
      <c r="AS40" s="219" t="str">
        <f t="shared" si="30"/>
        <v/>
      </c>
      <c r="AT40" s="219" t="str">
        <f t="shared" si="31"/>
        <v/>
      </c>
      <c r="AU40" s="219" t="str">
        <f t="shared" si="32"/>
        <v/>
      </c>
      <c r="AV40" s="218"/>
      <c r="AW40" s="219" t="str">
        <f t="shared" si="34"/>
        <v/>
      </c>
      <c r="AX40" s="219">
        <f t="shared" si="35"/>
        <v>0</v>
      </c>
      <c r="AY40" s="218"/>
      <c r="AZ40" s="59" t="str">
        <f t="shared" si="33"/>
        <v/>
      </c>
      <c r="BA40" s="60">
        <f t="shared" si="20"/>
        <v>0</v>
      </c>
    </row>
    <row r="41" spans="1:53" ht="15" customHeight="1" x14ac:dyDescent="0.25">
      <c r="A41">
        <v>24</v>
      </c>
      <c r="B41" s="238">
        <f>'M6'!B41</f>
        <v>0</v>
      </c>
      <c r="C41" s="272">
        <f>'M6'!C41</f>
        <v>0</v>
      </c>
      <c r="D41" s="234" t="str">
        <f>IF('M6'!D41="","",IF('M6'!D41&gt;0,'M6'!D41))</f>
        <v/>
      </c>
      <c r="E41" s="126"/>
      <c r="F41" s="126"/>
      <c r="G41" s="140"/>
      <c r="H41" s="148"/>
      <c r="I41" s="147"/>
      <c r="J41" s="147"/>
      <c r="K41" s="147"/>
      <c r="L41" s="147"/>
      <c r="M41" s="149"/>
      <c r="N41" s="287">
        <f t="shared" si="21"/>
        <v>0</v>
      </c>
      <c r="O41" s="288" t="str">
        <f t="shared" si="22"/>
        <v/>
      </c>
      <c r="P41" s="288" t="str">
        <f t="shared" si="0"/>
        <v/>
      </c>
      <c r="Q41" s="288" t="str">
        <f t="shared" si="0"/>
        <v/>
      </c>
      <c r="R41" s="288">
        <f t="shared" si="23"/>
        <v>0</v>
      </c>
      <c r="S41" s="94" t="str">
        <f t="shared" si="1"/>
        <v/>
      </c>
      <c r="T41" s="94" t="str">
        <f t="shared" si="2"/>
        <v/>
      </c>
      <c r="U41" s="94" t="str">
        <f t="shared" si="3"/>
        <v/>
      </c>
      <c r="V41" s="94" t="str">
        <f t="shared" si="4"/>
        <v/>
      </c>
      <c r="W41" s="94" t="str">
        <f t="shared" si="5"/>
        <v/>
      </c>
      <c r="X41" s="94" t="str">
        <f t="shared" si="6"/>
        <v/>
      </c>
      <c r="Y41" s="94">
        <f t="shared" si="7"/>
        <v>0</v>
      </c>
      <c r="Z41" s="141" t="b">
        <f t="shared" si="8"/>
        <v>0</v>
      </c>
      <c r="AA41" s="141" t="b">
        <f t="shared" si="9"/>
        <v>0</v>
      </c>
      <c r="AB41" s="141" t="b">
        <f t="shared" si="10"/>
        <v>0</v>
      </c>
      <c r="AC41" s="141" t="b">
        <f t="shared" si="11"/>
        <v>0</v>
      </c>
      <c r="AD41" s="141" t="b">
        <f t="shared" si="12"/>
        <v>0</v>
      </c>
      <c r="AE41" s="141" t="b">
        <f t="shared" si="24"/>
        <v>0</v>
      </c>
      <c r="AF41" s="141" t="b">
        <f t="shared" si="13"/>
        <v>0</v>
      </c>
      <c r="AG41" s="141" t="b">
        <f t="shared" si="14"/>
        <v>0</v>
      </c>
      <c r="AH41" s="141" t="b">
        <f t="shared" si="15"/>
        <v>0</v>
      </c>
      <c r="AI41" s="141" t="b">
        <f t="shared" si="16"/>
        <v>0</v>
      </c>
      <c r="AJ41" s="146" t="str">
        <f t="shared" si="17"/>
        <v/>
      </c>
      <c r="AK41" s="143" t="str">
        <f t="shared" si="25"/>
        <v/>
      </c>
      <c r="AL41" s="216" t="str">
        <f t="shared" si="26"/>
        <v/>
      </c>
      <c r="AM41" s="144" t="str">
        <f t="shared" si="27"/>
        <v/>
      </c>
      <c r="AN41" s="145">
        <f t="shared" si="28"/>
        <v>0</v>
      </c>
      <c r="AO41" s="135" t="str">
        <f t="shared" si="18"/>
        <v/>
      </c>
      <c r="AP41" s="136" t="str">
        <f t="shared" si="19"/>
        <v/>
      </c>
      <c r="AQ41" s="126"/>
      <c r="AR41" s="144" t="str">
        <f t="shared" si="29"/>
        <v/>
      </c>
      <c r="AS41" s="219" t="str">
        <f t="shared" si="30"/>
        <v/>
      </c>
      <c r="AT41" s="219" t="str">
        <f t="shared" si="31"/>
        <v/>
      </c>
      <c r="AU41" s="219" t="str">
        <f t="shared" si="32"/>
        <v/>
      </c>
      <c r="AV41" s="218"/>
      <c r="AW41" s="219" t="str">
        <f t="shared" si="34"/>
        <v/>
      </c>
      <c r="AX41" s="219">
        <f t="shared" si="35"/>
        <v>0</v>
      </c>
      <c r="AY41" s="218"/>
      <c r="AZ41" s="59" t="str">
        <f t="shared" si="33"/>
        <v/>
      </c>
      <c r="BA41" s="60">
        <f t="shared" si="20"/>
        <v>0</v>
      </c>
    </row>
    <row r="42" spans="1:53" ht="15" customHeight="1" x14ac:dyDescent="0.25">
      <c r="A42">
        <v>25</v>
      </c>
      <c r="B42" s="238">
        <f>'M6'!B42</f>
        <v>0</v>
      </c>
      <c r="C42" s="272">
        <f>'M6'!C42</f>
        <v>0</v>
      </c>
      <c r="D42" s="234" t="str">
        <f>IF('M6'!D42="","",IF('M6'!D42&gt;0,'M6'!D42))</f>
        <v/>
      </c>
      <c r="E42" s="126"/>
      <c r="F42" s="126"/>
      <c r="G42" s="140"/>
      <c r="H42" s="148"/>
      <c r="I42" s="147"/>
      <c r="J42" s="147"/>
      <c r="K42" s="147"/>
      <c r="L42" s="147"/>
      <c r="M42" s="149"/>
      <c r="N42" s="287">
        <f t="shared" si="21"/>
        <v>0</v>
      </c>
      <c r="O42" s="288" t="str">
        <f t="shared" si="22"/>
        <v/>
      </c>
      <c r="P42" s="288" t="str">
        <f t="shared" si="0"/>
        <v/>
      </c>
      <c r="Q42" s="288" t="str">
        <f t="shared" si="0"/>
        <v/>
      </c>
      <c r="R42" s="288">
        <f t="shared" si="23"/>
        <v>0</v>
      </c>
      <c r="S42" s="94" t="str">
        <f t="shared" si="1"/>
        <v/>
      </c>
      <c r="T42" s="94" t="str">
        <f t="shared" si="2"/>
        <v/>
      </c>
      <c r="U42" s="94" t="str">
        <f t="shared" si="3"/>
        <v/>
      </c>
      <c r="V42" s="94" t="str">
        <f t="shared" si="4"/>
        <v/>
      </c>
      <c r="W42" s="94" t="str">
        <f t="shared" si="5"/>
        <v/>
      </c>
      <c r="X42" s="94" t="str">
        <f t="shared" si="6"/>
        <v/>
      </c>
      <c r="Y42" s="94">
        <f t="shared" si="7"/>
        <v>0</v>
      </c>
      <c r="Z42" s="141" t="b">
        <f t="shared" si="8"/>
        <v>0</v>
      </c>
      <c r="AA42" s="141" t="b">
        <f t="shared" si="9"/>
        <v>0</v>
      </c>
      <c r="AB42" s="141" t="b">
        <f t="shared" si="10"/>
        <v>0</v>
      </c>
      <c r="AC42" s="141" t="b">
        <f t="shared" si="11"/>
        <v>0</v>
      </c>
      <c r="AD42" s="141" t="b">
        <f t="shared" si="12"/>
        <v>0</v>
      </c>
      <c r="AE42" s="141" t="b">
        <f t="shared" si="24"/>
        <v>0</v>
      </c>
      <c r="AF42" s="141" t="b">
        <f t="shared" si="13"/>
        <v>0</v>
      </c>
      <c r="AG42" s="141" t="b">
        <f t="shared" si="14"/>
        <v>0</v>
      </c>
      <c r="AH42" s="141" t="b">
        <f t="shared" si="15"/>
        <v>0</v>
      </c>
      <c r="AI42" s="141" t="b">
        <f t="shared" si="16"/>
        <v>0</v>
      </c>
      <c r="AJ42" s="146" t="str">
        <f t="shared" si="17"/>
        <v/>
      </c>
      <c r="AK42" s="143" t="str">
        <f t="shared" si="25"/>
        <v/>
      </c>
      <c r="AL42" s="216" t="str">
        <f t="shared" si="26"/>
        <v/>
      </c>
      <c r="AM42" s="144" t="str">
        <f t="shared" si="27"/>
        <v/>
      </c>
      <c r="AN42" s="145">
        <f t="shared" si="28"/>
        <v>0</v>
      </c>
      <c r="AO42" s="135" t="str">
        <f t="shared" si="18"/>
        <v/>
      </c>
      <c r="AP42" s="136" t="str">
        <f t="shared" si="19"/>
        <v/>
      </c>
      <c r="AQ42" s="126"/>
      <c r="AR42" s="144" t="str">
        <f t="shared" si="29"/>
        <v/>
      </c>
      <c r="AS42" s="219" t="str">
        <f t="shared" si="30"/>
        <v/>
      </c>
      <c r="AT42" s="219" t="str">
        <f t="shared" si="31"/>
        <v/>
      </c>
      <c r="AU42" s="219" t="str">
        <f t="shared" si="32"/>
        <v/>
      </c>
      <c r="AV42" s="218"/>
      <c r="AW42" s="219" t="str">
        <f t="shared" si="34"/>
        <v/>
      </c>
      <c r="AX42" s="219">
        <f t="shared" si="35"/>
        <v>0</v>
      </c>
      <c r="AY42" s="218"/>
      <c r="AZ42" s="59" t="str">
        <f t="shared" si="33"/>
        <v/>
      </c>
      <c r="BA42" s="60">
        <f t="shared" si="20"/>
        <v>0</v>
      </c>
    </row>
    <row r="43" spans="1:53" ht="15" customHeight="1" x14ac:dyDescent="0.25">
      <c r="A43">
        <v>26</v>
      </c>
      <c r="B43" s="238">
        <f>'M6'!B43</f>
        <v>0</v>
      </c>
      <c r="C43" s="272">
        <f>'M6'!C43</f>
        <v>0</v>
      </c>
      <c r="D43" s="234" t="str">
        <f>IF('M6'!D43="","",IF('M6'!D43&gt;0,'M6'!D43))</f>
        <v/>
      </c>
      <c r="E43" s="126"/>
      <c r="F43" s="126"/>
      <c r="G43" s="140"/>
      <c r="H43" s="148"/>
      <c r="I43" s="147"/>
      <c r="J43" s="147"/>
      <c r="K43" s="147"/>
      <c r="L43" s="147"/>
      <c r="M43" s="149"/>
      <c r="N43" s="287">
        <f t="shared" si="21"/>
        <v>0</v>
      </c>
      <c r="O43" s="288" t="str">
        <f t="shared" si="22"/>
        <v/>
      </c>
      <c r="P43" s="288" t="str">
        <f t="shared" si="0"/>
        <v/>
      </c>
      <c r="Q43" s="288" t="str">
        <f t="shared" si="0"/>
        <v/>
      </c>
      <c r="R43" s="288">
        <f t="shared" si="23"/>
        <v>0</v>
      </c>
      <c r="S43" s="94" t="str">
        <f t="shared" si="1"/>
        <v/>
      </c>
      <c r="T43" s="94" t="str">
        <f t="shared" si="2"/>
        <v/>
      </c>
      <c r="U43" s="94" t="str">
        <f t="shared" si="3"/>
        <v/>
      </c>
      <c r="V43" s="94" t="str">
        <f t="shared" si="4"/>
        <v/>
      </c>
      <c r="W43" s="94" t="str">
        <f t="shared" si="5"/>
        <v/>
      </c>
      <c r="X43" s="94" t="str">
        <f t="shared" si="6"/>
        <v/>
      </c>
      <c r="Y43" s="94">
        <f t="shared" si="7"/>
        <v>0</v>
      </c>
      <c r="Z43" s="141" t="b">
        <f t="shared" si="8"/>
        <v>0</v>
      </c>
      <c r="AA43" s="141" t="b">
        <f t="shared" si="9"/>
        <v>0</v>
      </c>
      <c r="AB43" s="141" t="b">
        <f t="shared" si="10"/>
        <v>0</v>
      </c>
      <c r="AC43" s="141" t="b">
        <f t="shared" si="11"/>
        <v>0</v>
      </c>
      <c r="AD43" s="141" t="b">
        <f t="shared" si="12"/>
        <v>0</v>
      </c>
      <c r="AE43" s="141" t="b">
        <f t="shared" si="24"/>
        <v>0</v>
      </c>
      <c r="AF43" s="141" t="b">
        <f t="shared" si="13"/>
        <v>0</v>
      </c>
      <c r="AG43" s="141" t="b">
        <f t="shared" si="14"/>
        <v>0</v>
      </c>
      <c r="AH43" s="141" t="b">
        <f t="shared" si="15"/>
        <v>0</v>
      </c>
      <c r="AI43" s="141" t="b">
        <f t="shared" si="16"/>
        <v>0</v>
      </c>
      <c r="AJ43" s="146" t="str">
        <f t="shared" si="17"/>
        <v/>
      </c>
      <c r="AK43" s="143" t="str">
        <f t="shared" si="25"/>
        <v/>
      </c>
      <c r="AL43" s="216" t="str">
        <f t="shared" si="26"/>
        <v/>
      </c>
      <c r="AM43" s="144" t="str">
        <f t="shared" si="27"/>
        <v/>
      </c>
      <c r="AN43" s="145">
        <f t="shared" si="28"/>
        <v>0</v>
      </c>
      <c r="AO43" s="135" t="str">
        <f t="shared" si="18"/>
        <v/>
      </c>
      <c r="AP43" s="136" t="str">
        <f t="shared" si="19"/>
        <v/>
      </c>
      <c r="AQ43" s="126"/>
      <c r="AR43" s="144" t="str">
        <f t="shared" si="29"/>
        <v/>
      </c>
      <c r="AS43" s="219" t="str">
        <f t="shared" si="30"/>
        <v/>
      </c>
      <c r="AT43" s="219" t="str">
        <f t="shared" si="31"/>
        <v/>
      </c>
      <c r="AU43" s="219" t="str">
        <f t="shared" si="32"/>
        <v/>
      </c>
      <c r="AV43" s="218"/>
      <c r="AW43" s="219" t="str">
        <f t="shared" si="34"/>
        <v/>
      </c>
      <c r="AX43" s="219">
        <f t="shared" si="35"/>
        <v>0</v>
      </c>
      <c r="AY43" s="218"/>
      <c r="AZ43" s="59" t="str">
        <f t="shared" si="33"/>
        <v/>
      </c>
      <c r="BA43" s="60">
        <f t="shared" si="20"/>
        <v>0</v>
      </c>
    </row>
    <row r="44" spans="1:53" ht="15" customHeight="1" x14ac:dyDescent="0.25">
      <c r="A44">
        <v>27</v>
      </c>
      <c r="B44" s="238">
        <f>'M6'!B44</f>
        <v>0</v>
      </c>
      <c r="C44" s="272">
        <f>'M6'!C44</f>
        <v>0</v>
      </c>
      <c r="D44" s="234" t="str">
        <f>IF('M6'!D44="","",IF('M6'!D44&gt;0,'M6'!D44))</f>
        <v/>
      </c>
      <c r="E44" s="126"/>
      <c r="F44" s="126"/>
      <c r="G44" s="140"/>
      <c r="H44" s="148"/>
      <c r="I44" s="147"/>
      <c r="J44" s="147"/>
      <c r="K44" s="147"/>
      <c r="L44" s="147"/>
      <c r="M44" s="149"/>
      <c r="N44" s="287">
        <f t="shared" si="21"/>
        <v>0</v>
      </c>
      <c r="O44" s="288" t="str">
        <f t="shared" si="22"/>
        <v/>
      </c>
      <c r="P44" s="288" t="str">
        <f t="shared" si="0"/>
        <v/>
      </c>
      <c r="Q44" s="288" t="str">
        <f t="shared" si="0"/>
        <v/>
      </c>
      <c r="R44" s="288">
        <f t="shared" si="23"/>
        <v>0</v>
      </c>
      <c r="S44" s="94" t="str">
        <f t="shared" si="1"/>
        <v/>
      </c>
      <c r="T44" s="94" t="str">
        <f t="shared" si="2"/>
        <v/>
      </c>
      <c r="U44" s="94" t="str">
        <f t="shared" si="3"/>
        <v/>
      </c>
      <c r="V44" s="94" t="str">
        <f t="shared" si="4"/>
        <v/>
      </c>
      <c r="W44" s="94" t="str">
        <f t="shared" si="5"/>
        <v/>
      </c>
      <c r="X44" s="94" t="str">
        <f t="shared" si="6"/>
        <v/>
      </c>
      <c r="Y44" s="94">
        <f t="shared" si="7"/>
        <v>0</v>
      </c>
      <c r="Z44" s="141" t="b">
        <f t="shared" si="8"/>
        <v>0</v>
      </c>
      <c r="AA44" s="141" t="b">
        <f t="shared" si="9"/>
        <v>0</v>
      </c>
      <c r="AB44" s="141" t="b">
        <f t="shared" si="10"/>
        <v>0</v>
      </c>
      <c r="AC44" s="141" t="b">
        <f t="shared" si="11"/>
        <v>0</v>
      </c>
      <c r="AD44" s="141" t="b">
        <f t="shared" si="12"/>
        <v>0</v>
      </c>
      <c r="AE44" s="141" t="b">
        <f t="shared" si="24"/>
        <v>0</v>
      </c>
      <c r="AF44" s="141" t="b">
        <f t="shared" si="13"/>
        <v>0</v>
      </c>
      <c r="AG44" s="141" t="b">
        <f t="shared" si="14"/>
        <v>0</v>
      </c>
      <c r="AH44" s="141" t="b">
        <f t="shared" si="15"/>
        <v>0</v>
      </c>
      <c r="AI44" s="141" t="b">
        <f t="shared" si="16"/>
        <v>0</v>
      </c>
      <c r="AJ44" s="146" t="str">
        <f t="shared" si="17"/>
        <v/>
      </c>
      <c r="AK44" s="143" t="str">
        <f t="shared" si="25"/>
        <v/>
      </c>
      <c r="AL44" s="216" t="str">
        <f t="shared" si="26"/>
        <v/>
      </c>
      <c r="AM44" s="144" t="str">
        <f t="shared" si="27"/>
        <v/>
      </c>
      <c r="AN44" s="145">
        <f t="shared" si="28"/>
        <v>0</v>
      </c>
      <c r="AO44" s="135" t="str">
        <f t="shared" si="18"/>
        <v/>
      </c>
      <c r="AP44" s="136" t="str">
        <f t="shared" si="19"/>
        <v/>
      </c>
      <c r="AQ44" s="126"/>
      <c r="AR44" s="144" t="str">
        <f t="shared" si="29"/>
        <v/>
      </c>
      <c r="AS44" s="219" t="str">
        <f t="shared" si="30"/>
        <v/>
      </c>
      <c r="AT44" s="219" t="str">
        <f t="shared" si="31"/>
        <v/>
      </c>
      <c r="AU44" s="219" t="str">
        <f t="shared" si="32"/>
        <v/>
      </c>
      <c r="AV44" s="218"/>
      <c r="AW44" s="219" t="str">
        <f t="shared" si="34"/>
        <v/>
      </c>
      <c r="AX44" s="219">
        <f t="shared" si="35"/>
        <v>0</v>
      </c>
      <c r="AY44" s="218"/>
      <c r="AZ44" s="59" t="str">
        <f t="shared" si="33"/>
        <v/>
      </c>
      <c r="BA44" s="60">
        <f t="shared" si="20"/>
        <v>0</v>
      </c>
    </row>
    <row r="45" spans="1:53" ht="15" customHeight="1" x14ac:dyDescent="0.25">
      <c r="A45">
        <v>28</v>
      </c>
      <c r="B45" s="238">
        <f>'M6'!B45</f>
        <v>0</v>
      </c>
      <c r="C45" s="272">
        <f>'M6'!C45</f>
        <v>0</v>
      </c>
      <c r="D45" s="234" t="str">
        <f>IF('M6'!D45="","",IF('M6'!D45&gt;0,'M6'!D45))</f>
        <v/>
      </c>
      <c r="E45" s="126"/>
      <c r="F45" s="126"/>
      <c r="G45" s="140"/>
      <c r="H45" s="148"/>
      <c r="I45" s="147"/>
      <c r="J45" s="147"/>
      <c r="K45" s="147"/>
      <c r="L45" s="147"/>
      <c r="M45" s="149"/>
      <c r="N45" s="287">
        <f t="shared" si="21"/>
        <v>0</v>
      </c>
      <c r="O45" s="288" t="str">
        <f t="shared" si="22"/>
        <v/>
      </c>
      <c r="P45" s="288" t="str">
        <f t="shared" si="0"/>
        <v/>
      </c>
      <c r="Q45" s="288" t="str">
        <f t="shared" si="0"/>
        <v/>
      </c>
      <c r="R45" s="288">
        <f t="shared" si="23"/>
        <v>0</v>
      </c>
      <c r="S45" s="94" t="str">
        <f t="shared" si="1"/>
        <v/>
      </c>
      <c r="T45" s="94" t="str">
        <f t="shared" si="2"/>
        <v/>
      </c>
      <c r="U45" s="94" t="str">
        <f t="shared" si="3"/>
        <v/>
      </c>
      <c r="V45" s="94" t="str">
        <f t="shared" si="4"/>
        <v/>
      </c>
      <c r="W45" s="94" t="str">
        <f t="shared" si="5"/>
        <v/>
      </c>
      <c r="X45" s="94" t="str">
        <f t="shared" si="6"/>
        <v/>
      </c>
      <c r="Y45" s="94">
        <f t="shared" si="7"/>
        <v>0</v>
      </c>
      <c r="Z45" s="141" t="b">
        <f t="shared" si="8"/>
        <v>0</v>
      </c>
      <c r="AA45" s="141" t="b">
        <f t="shared" si="9"/>
        <v>0</v>
      </c>
      <c r="AB45" s="141" t="b">
        <f t="shared" si="10"/>
        <v>0</v>
      </c>
      <c r="AC45" s="141" t="b">
        <f t="shared" si="11"/>
        <v>0</v>
      </c>
      <c r="AD45" s="141" t="b">
        <f t="shared" si="12"/>
        <v>0</v>
      </c>
      <c r="AE45" s="141" t="b">
        <f t="shared" si="24"/>
        <v>0</v>
      </c>
      <c r="AF45" s="141" t="b">
        <f t="shared" si="13"/>
        <v>0</v>
      </c>
      <c r="AG45" s="141" t="b">
        <f t="shared" si="14"/>
        <v>0</v>
      </c>
      <c r="AH45" s="141" t="b">
        <f t="shared" si="15"/>
        <v>0</v>
      </c>
      <c r="AI45" s="141" t="b">
        <f t="shared" si="16"/>
        <v>0</v>
      </c>
      <c r="AJ45" s="146" t="str">
        <f t="shared" si="17"/>
        <v/>
      </c>
      <c r="AK45" s="143" t="str">
        <f t="shared" si="25"/>
        <v/>
      </c>
      <c r="AL45" s="216" t="str">
        <f t="shared" si="26"/>
        <v/>
      </c>
      <c r="AM45" s="144" t="str">
        <f t="shared" si="27"/>
        <v/>
      </c>
      <c r="AN45" s="145">
        <f t="shared" si="28"/>
        <v>0</v>
      </c>
      <c r="AO45" s="135" t="str">
        <f t="shared" si="18"/>
        <v/>
      </c>
      <c r="AP45" s="136" t="str">
        <f t="shared" si="19"/>
        <v/>
      </c>
      <c r="AQ45" s="126"/>
      <c r="AR45" s="144" t="str">
        <f t="shared" si="29"/>
        <v/>
      </c>
      <c r="AS45" s="219" t="str">
        <f t="shared" si="30"/>
        <v/>
      </c>
      <c r="AT45" s="219" t="str">
        <f t="shared" si="31"/>
        <v/>
      </c>
      <c r="AU45" s="219" t="str">
        <f t="shared" si="32"/>
        <v/>
      </c>
      <c r="AV45" s="218"/>
      <c r="AW45" s="219" t="str">
        <f t="shared" si="34"/>
        <v/>
      </c>
      <c r="AX45" s="219">
        <f t="shared" si="35"/>
        <v>0</v>
      </c>
      <c r="AY45" s="218"/>
      <c r="AZ45" s="59" t="str">
        <f t="shared" si="33"/>
        <v/>
      </c>
      <c r="BA45" s="60">
        <f t="shared" si="20"/>
        <v>0</v>
      </c>
    </row>
    <row r="46" spans="1:53" ht="15" customHeight="1" x14ac:dyDescent="0.25">
      <c r="A46">
        <v>29</v>
      </c>
      <c r="B46" s="238">
        <f>'M6'!B46</f>
        <v>0</v>
      </c>
      <c r="C46" s="272">
        <f>'M6'!C46</f>
        <v>0</v>
      </c>
      <c r="D46" s="234" t="str">
        <f>IF('M6'!D46="","",IF('M6'!D46&gt;0,'M6'!D46))</f>
        <v/>
      </c>
      <c r="E46" s="126"/>
      <c r="F46" s="126"/>
      <c r="G46" s="140"/>
      <c r="H46" s="148"/>
      <c r="I46" s="147"/>
      <c r="J46" s="147"/>
      <c r="K46" s="147"/>
      <c r="L46" s="147"/>
      <c r="M46" s="149"/>
      <c r="N46" s="287">
        <f t="shared" si="21"/>
        <v>0</v>
      </c>
      <c r="O46" s="288" t="str">
        <f t="shared" si="22"/>
        <v/>
      </c>
      <c r="P46" s="288" t="str">
        <f t="shared" si="0"/>
        <v/>
      </c>
      <c r="Q46" s="288" t="str">
        <f t="shared" si="0"/>
        <v/>
      </c>
      <c r="R46" s="288">
        <f t="shared" si="23"/>
        <v>0</v>
      </c>
      <c r="S46" s="94" t="str">
        <f t="shared" si="1"/>
        <v/>
      </c>
      <c r="T46" s="94" t="str">
        <f t="shared" si="2"/>
        <v/>
      </c>
      <c r="U46" s="94" t="str">
        <f t="shared" si="3"/>
        <v/>
      </c>
      <c r="V46" s="94" t="str">
        <f t="shared" si="4"/>
        <v/>
      </c>
      <c r="W46" s="94" t="str">
        <f t="shared" si="5"/>
        <v/>
      </c>
      <c r="X46" s="94" t="str">
        <f t="shared" si="6"/>
        <v/>
      </c>
      <c r="Y46" s="94">
        <f t="shared" si="7"/>
        <v>0</v>
      </c>
      <c r="Z46" s="141" t="b">
        <f t="shared" si="8"/>
        <v>0</v>
      </c>
      <c r="AA46" s="141" t="b">
        <f t="shared" si="9"/>
        <v>0</v>
      </c>
      <c r="AB46" s="141" t="b">
        <f t="shared" si="10"/>
        <v>0</v>
      </c>
      <c r="AC46" s="141" t="b">
        <f t="shared" si="11"/>
        <v>0</v>
      </c>
      <c r="AD46" s="141" t="b">
        <f t="shared" si="12"/>
        <v>0</v>
      </c>
      <c r="AE46" s="141" t="b">
        <f t="shared" si="24"/>
        <v>0</v>
      </c>
      <c r="AF46" s="141" t="b">
        <f t="shared" si="13"/>
        <v>0</v>
      </c>
      <c r="AG46" s="141" t="b">
        <f t="shared" si="14"/>
        <v>0</v>
      </c>
      <c r="AH46" s="141" t="b">
        <f t="shared" si="15"/>
        <v>0</v>
      </c>
      <c r="AI46" s="141" t="b">
        <f t="shared" si="16"/>
        <v>0</v>
      </c>
      <c r="AJ46" s="146" t="str">
        <f t="shared" si="17"/>
        <v/>
      </c>
      <c r="AK46" s="143" t="str">
        <f t="shared" si="25"/>
        <v/>
      </c>
      <c r="AL46" s="216" t="str">
        <f t="shared" si="26"/>
        <v/>
      </c>
      <c r="AM46" s="144" t="str">
        <f t="shared" si="27"/>
        <v/>
      </c>
      <c r="AN46" s="145">
        <f t="shared" si="28"/>
        <v>0</v>
      </c>
      <c r="AO46" s="135" t="str">
        <f t="shared" si="18"/>
        <v/>
      </c>
      <c r="AP46" s="136" t="str">
        <f t="shared" si="19"/>
        <v/>
      </c>
      <c r="AQ46" s="126"/>
      <c r="AR46" s="144" t="str">
        <f t="shared" si="29"/>
        <v/>
      </c>
      <c r="AS46" s="219" t="str">
        <f t="shared" si="30"/>
        <v/>
      </c>
      <c r="AT46" s="219" t="str">
        <f t="shared" si="31"/>
        <v/>
      </c>
      <c r="AU46" s="219" t="str">
        <f t="shared" si="32"/>
        <v/>
      </c>
      <c r="AV46" s="218"/>
      <c r="AW46" s="219" t="str">
        <f t="shared" si="34"/>
        <v/>
      </c>
      <c r="AX46" s="219">
        <f t="shared" si="35"/>
        <v>0</v>
      </c>
      <c r="AY46" s="218"/>
      <c r="AZ46" s="59" t="str">
        <f t="shared" si="33"/>
        <v/>
      </c>
      <c r="BA46" s="60">
        <f t="shared" si="20"/>
        <v>0</v>
      </c>
    </row>
    <row r="47" spans="1:53" ht="15" customHeight="1" x14ac:dyDescent="0.25">
      <c r="A47">
        <v>30</v>
      </c>
      <c r="B47" s="238">
        <f>'M6'!B47</f>
        <v>0</v>
      </c>
      <c r="C47" s="272">
        <f>'M6'!C47</f>
        <v>0</v>
      </c>
      <c r="D47" s="234" t="str">
        <f>IF('M6'!D47="","",IF('M6'!D47&gt;0,'M6'!D47))</f>
        <v/>
      </c>
      <c r="E47" s="126"/>
      <c r="F47" s="126"/>
      <c r="G47" s="140"/>
      <c r="H47" s="148"/>
      <c r="I47" s="147"/>
      <c r="J47" s="147"/>
      <c r="K47" s="147"/>
      <c r="L47" s="147"/>
      <c r="M47" s="149"/>
      <c r="N47" s="287">
        <f t="shared" si="21"/>
        <v>0</v>
      </c>
      <c r="O47" s="288" t="str">
        <f t="shared" si="22"/>
        <v/>
      </c>
      <c r="P47" s="288" t="str">
        <f t="shared" si="0"/>
        <v/>
      </c>
      <c r="Q47" s="288" t="str">
        <f t="shared" si="0"/>
        <v/>
      </c>
      <c r="R47" s="288">
        <f t="shared" si="23"/>
        <v>0</v>
      </c>
      <c r="S47" s="94" t="str">
        <f t="shared" si="1"/>
        <v/>
      </c>
      <c r="T47" s="94" t="str">
        <f t="shared" si="2"/>
        <v/>
      </c>
      <c r="U47" s="94" t="str">
        <f t="shared" si="3"/>
        <v/>
      </c>
      <c r="V47" s="94" t="str">
        <f t="shared" si="4"/>
        <v/>
      </c>
      <c r="W47" s="94" t="str">
        <f t="shared" si="5"/>
        <v/>
      </c>
      <c r="X47" s="94" t="str">
        <f t="shared" si="6"/>
        <v/>
      </c>
      <c r="Y47" s="94">
        <f t="shared" si="7"/>
        <v>0</v>
      </c>
      <c r="Z47" s="141" t="b">
        <f t="shared" si="8"/>
        <v>0</v>
      </c>
      <c r="AA47" s="141" t="b">
        <f t="shared" si="9"/>
        <v>0</v>
      </c>
      <c r="AB47" s="141" t="b">
        <f t="shared" si="10"/>
        <v>0</v>
      </c>
      <c r="AC47" s="141" t="b">
        <f t="shared" si="11"/>
        <v>0</v>
      </c>
      <c r="AD47" s="141" t="b">
        <f t="shared" si="12"/>
        <v>0</v>
      </c>
      <c r="AE47" s="141" t="b">
        <f t="shared" si="24"/>
        <v>0</v>
      </c>
      <c r="AF47" s="141" t="b">
        <f t="shared" si="13"/>
        <v>0</v>
      </c>
      <c r="AG47" s="141" t="b">
        <f t="shared" si="14"/>
        <v>0</v>
      </c>
      <c r="AH47" s="141" t="b">
        <f t="shared" si="15"/>
        <v>0</v>
      </c>
      <c r="AI47" s="141" t="b">
        <f t="shared" si="16"/>
        <v>0</v>
      </c>
      <c r="AJ47" s="146" t="str">
        <f t="shared" si="17"/>
        <v/>
      </c>
      <c r="AK47" s="143" t="str">
        <f t="shared" si="25"/>
        <v/>
      </c>
      <c r="AL47" s="216" t="str">
        <f t="shared" si="26"/>
        <v/>
      </c>
      <c r="AM47" s="144" t="str">
        <f t="shared" si="27"/>
        <v/>
      </c>
      <c r="AN47" s="145">
        <f t="shared" si="28"/>
        <v>0</v>
      </c>
      <c r="AO47" s="135" t="str">
        <f t="shared" si="18"/>
        <v/>
      </c>
      <c r="AP47" s="136" t="str">
        <f t="shared" si="19"/>
        <v/>
      </c>
      <c r="AQ47" s="126"/>
      <c r="AR47" s="144" t="str">
        <f t="shared" si="29"/>
        <v/>
      </c>
      <c r="AS47" s="219" t="str">
        <f t="shared" si="30"/>
        <v/>
      </c>
      <c r="AT47" s="219" t="str">
        <f t="shared" si="31"/>
        <v/>
      </c>
      <c r="AU47" s="219" t="str">
        <f t="shared" si="32"/>
        <v/>
      </c>
      <c r="AV47" s="218"/>
      <c r="AW47" s="219" t="str">
        <f t="shared" si="34"/>
        <v/>
      </c>
      <c r="AX47" s="219">
        <f t="shared" si="35"/>
        <v>0</v>
      </c>
      <c r="AY47" s="218"/>
      <c r="AZ47" s="59" t="str">
        <f t="shared" si="33"/>
        <v/>
      </c>
      <c r="BA47" s="60">
        <f t="shared" si="20"/>
        <v>0</v>
      </c>
    </row>
    <row r="48" spans="1:53" ht="15" customHeight="1" x14ac:dyDescent="0.25">
      <c r="A48">
        <v>31</v>
      </c>
      <c r="B48" s="238">
        <f>'M6'!B48</f>
        <v>0</v>
      </c>
      <c r="C48" s="272">
        <f>'M6'!C48</f>
        <v>0</v>
      </c>
      <c r="D48" s="234" t="str">
        <f>IF('M6'!D48="","",IF('M6'!D48&gt;0,'M6'!D48))</f>
        <v/>
      </c>
      <c r="E48" s="126"/>
      <c r="F48" s="126"/>
      <c r="G48" s="140"/>
      <c r="H48" s="148"/>
      <c r="I48" s="147"/>
      <c r="J48" s="147"/>
      <c r="K48" s="147"/>
      <c r="L48" s="147"/>
      <c r="M48" s="149"/>
      <c r="N48" s="287">
        <f t="shared" si="21"/>
        <v>0</v>
      </c>
      <c r="O48" s="288" t="str">
        <f t="shared" si="22"/>
        <v/>
      </c>
      <c r="P48" s="288" t="str">
        <f t="shared" si="0"/>
        <v/>
      </c>
      <c r="Q48" s="288" t="str">
        <f t="shared" si="0"/>
        <v/>
      </c>
      <c r="R48" s="288">
        <f t="shared" si="23"/>
        <v>0</v>
      </c>
      <c r="S48" s="94" t="str">
        <f t="shared" si="1"/>
        <v/>
      </c>
      <c r="T48" s="94" t="str">
        <f t="shared" si="2"/>
        <v/>
      </c>
      <c r="U48" s="94" t="str">
        <f t="shared" si="3"/>
        <v/>
      </c>
      <c r="V48" s="94" t="str">
        <f t="shared" si="4"/>
        <v/>
      </c>
      <c r="W48" s="94" t="str">
        <f t="shared" si="5"/>
        <v/>
      </c>
      <c r="X48" s="94" t="str">
        <f t="shared" si="6"/>
        <v/>
      </c>
      <c r="Y48" s="94">
        <f t="shared" si="7"/>
        <v>0</v>
      </c>
      <c r="Z48" s="141" t="b">
        <f t="shared" si="8"/>
        <v>0</v>
      </c>
      <c r="AA48" s="141" t="b">
        <f t="shared" si="9"/>
        <v>0</v>
      </c>
      <c r="AB48" s="141" t="b">
        <f t="shared" si="10"/>
        <v>0</v>
      </c>
      <c r="AC48" s="141" t="b">
        <f t="shared" si="11"/>
        <v>0</v>
      </c>
      <c r="AD48" s="141" t="b">
        <f t="shared" si="12"/>
        <v>0</v>
      </c>
      <c r="AE48" s="141" t="b">
        <f t="shared" si="24"/>
        <v>0</v>
      </c>
      <c r="AF48" s="141" t="b">
        <f t="shared" si="13"/>
        <v>0</v>
      </c>
      <c r="AG48" s="141" t="b">
        <f t="shared" si="14"/>
        <v>0</v>
      </c>
      <c r="AH48" s="141" t="b">
        <f t="shared" si="15"/>
        <v>0</v>
      </c>
      <c r="AI48" s="141" t="b">
        <f t="shared" si="16"/>
        <v>0</v>
      </c>
      <c r="AJ48" s="146" t="str">
        <f t="shared" si="17"/>
        <v/>
      </c>
      <c r="AK48" s="143" t="str">
        <f t="shared" si="25"/>
        <v/>
      </c>
      <c r="AL48" s="216" t="str">
        <f t="shared" si="26"/>
        <v/>
      </c>
      <c r="AM48" s="144" t="str">
        <f t="shared" si="27"/>
        <v/>
      </c>
      <c r="AN48" s="145">
        <f t="shared" si="28"/>
        <v>0</v>
      </c>
      <c r="AO48" s="135" t="str">
        <f t="shared" si="18"/>
        <v/>
      </c>
      <c r="AP48" s="136" t="str">
        <f t="shared" si="19"/>
        <v/>
      </c>
      <c r="AQ48" s="126"/>
      <c r="AR48" s="144" t="str">
        <f t="shared" si="29"/>
        <v/>
      </c>
      <c r="AS48" s="219" t="str">
        <f t="shared" si="30"/>
        <v/>
      </c>
      <c r="AT48" s="219" t="str">
        <f t="shared" si="31"/>
        <v/>
      </c>
      <c r="AU48" s="219" t="str">
        <f t="shared" si="32"/>
        <v/>
      </c>
      <c r="AV48" s="218"/>
      <c r="AW48" s="219" t="str">
        <f t="shared" si="34"/>
        <v/>
      </c>
      <c r="AX48" s="219">
        <f t="shared" si="35"/>
        <v>0</v>
      </c>
      <c r="AY48" s="218"/>
      <c r="AZ48" s="59" t="str">
        <f t="shared" si="33"/>
        <v/>
      </c>
      <c r="BA48" s="60">
        <f t="shared" si="20"/>
        <v>0</v>
      </c>
    </row>
    <row r="49" spans="1:53" ht="15" customHeight="1" x14ac:dyDescent="0.25">
      <c r="A49">
        <v>32</v>
      </c>
      <c r="B49" s="238">
        <f>'M6'!B49</f>
        <v>0</v>
      </c>
      <c r="C49" s="272">
        <f>'M6'!C49</f>
        <v>0</v>
      </c>
      <c r="D49" s="234" t="str">
        <f>IF('M6'!D49="","",IF('M6'!D49&gt;0,'M6'!D49))</f>
        <v/>
      </c>
      <c r="E49" s="126"/>
      <c r="F49" s="126"/>
      <c r="G49" s="140"/>
      <c r="H49" s="148"/>
      <c r="I49" s="147"/>
      <c r="J49" s="147"/>
      <c r="K49" s="147"/>
      <c r="L49" s="147"/>
      <c r="M49" s="149"/>
      <c r="N49" s="287">
        <f t="shared" si="21"/>
        <v>0</v>
      </c>
      <c r="O49" s="288" t="str">
        <f t="shared" si="22"/>
        <v/>
      </c>
      <c r="P49" s="288" t="str">
        <f t="shared" si="0"/>
        <v/>
      </c>
      <c r="Q49" s="288" t="str">
        <f t="shared" si="0"/>
        <v/>
      </c>
      <c r="R49" s="288">
        <f t="shared" si="23"/>
        <v>0</v>
      </c>
      <c r="S49" s="94" t="str">
        <f t="shared" si="1"/>
        <v/>
      </c>
      <c r="T49" s="94" t="str">
        <f t="shared" si="2"/>
        <v/>
      </c>
      <c r="U49" s="94" t="str">
        <f t="shared" si="3"/>
        <v/>
      </c>
      <c r="V49" s="94" t="str">
        <f t="shared" si="4"/>
        <v/>
      </c>
      <c r="W49" s="94" t="str">
        <f t="shared" si="5"/>
        <v/>
      </c>
      <c r="X49" s="94" t="str">
        <f t="shared" si="6"/>
        <v/>
      </c>
      <c r="Y49" s="94">
        <f t="shared" si="7"/>
        <v>0</v>
      </c>
      <c r="Z49" s="141" t="b">
        <f t="shared" si="8"/>
        <v>0</v>
      </c>
      <c r="AA49" s="141" t="b">
        <f t="shared" si="9"/>
        <v>0</v>
      </c>
      <c r="AB49" s="141" t="b">
        <f t="shared" si="10"/>
        <v>0</v>
      </c>
      <c r="AC49" s="141" t="b">
        <f t="shared" si="11"/>
        <v>0</v>
      </c>
      <c r="AD49" s="141" t="b">
        <f t="shared" si="12"/>
        <v>0</v>
      </c>
      <c r="AE49" s="141" t="b">
        <f t="shared" si="24"/>
        <v>0</v>
      </c>
      <c r="AF49" s="141" t="b">
        <f t="shared" si="13"/>
        <v>0</v>
      </c>
      <c r="AG49" s="141" t="b">
        <f t="shared" si="14"/>
        <v>0</v>
      </c>
      <c r="AH49" s="141" t="b">
        <f t="shared" si="15"/>
        <v>0</v>
      </c>
      <c r="AI49" s="141" t="b">
        <f t="shared" si="16"/>
        <v>0</v>
      </c>
      <c r="AJ49" s="146" t="str">
        <f t="shared" si="17"/>
        <v/>
      </c>
      <c r="AK49" s="143" t="str">
        <f t="shared" si="25"/>
        <v/>
      </c>
      <c r="AL49" s="216" t="str">
        <f t="shared" si="26"/>
        <v/>
      </c>
      <c r="AM49" s="144" t="str">
        <f t="shared" si="27"/>
        <v/>
      </c>
      <c r="AN49" s="145">
        <f t="shared" si="28"/>
        <v>0</v>
      </c>
      <c r="AO49" s="135" t="str">
        <f t="shared" si="18"/>
        <v/>
      </c>
      <c r="AP49" s="136" t="str">
        <f t="shared" si="19"/>
        <v/>
      </c>
      <c r="AQ49" s="126"/>
      <c r="AR49" s="144" t="str">
        <f t="shared" si="29"/>
        <v/>
      </c>
      <c r="AS49" s="219" t="str">
        <f t="shared" si="30"/>
        <v/>
      </c>
      <c r="AT49" s="219" t="str">
        <f t="shared" si="31"/>
        <v/>
      </c>
      <c r="AU49" s="219" t="str">
        <f t="shared" si="32"/>
        <v/>
      </c>
      <c r="AV49" s="218"/>
      <c r="AW49" s="219" t="str">
        <f t="shared" si="34"/>
        <v/>
      </c>
      <c r="AX49" s="219">
        <f t="shared" si="35"/>
        <v>0</v>
      </c>
      <c r="AY49" s="218"/>
      <c r="AZ49" s="59" t="str">
        <f t="shared" si="33"/>
        <v/>
      </c>
      <c r="BA49" s="60">
        <f t="shared" si="20"/>
        <v>0</v>
      </c>
    </row>
    <row r="50" spans="1:53" ht="15" customHeight="1" x14ac:dyDescent="0.25">
      <c r="A50">
        <v>33</v>
      </c>
      <c r="B50" s="238">
        <f>'M6'!B50</f>
        <v>0</v>
      </c>
      <c r="C50" s="272">
        <f>'M6'!C50</f>
        <v>0</v>
      </c>
      <c r="D50" s="234" t="str">
        <f>IF('M6'!D50="","",IF('M6'!D50&gt;0,'M6'!D50))</f>
        <v/>
      </c>
      <c r="E50" s="126"/>
      <c r="F50" s="126"/>
      <c r="G50" s="140"/>
      <c r="H50" s="148"/>
      <c r="I50" s="147"/>
      <c r="J50" s="147"/>
      <c r="K50" s="147"/>
      <c r="L50" s="147"/>
      <c r="M50" s="149"/>
      <c r="N50" s="287">
        <f t="shared" si="21"/>
        <v>0</v>
      </c>
      <c r="O50" s="288" t="str">
        <f t="shared" si="22"/>
        <v/>
      </c>
      <c r="P50" s="288" t="str">
        <f t="shared" si="0"/>
        <v/>
      </c>
      <c r="Q50" s="288" t="str">
        <f t="shared" si="0"/>
        <v/>
      </c>
      <c r="R50" s="288">
        <f t="shared" si="23"/>
        <v>0</v>
      </c>
      <c r="S50" s="94" t="str">
        <f t="shared" si="1"/>
        <v/>
      </c>
      <c r="T50" s="94" t="str">
        <f t="shared" si="2"/>
        <v/>
      </c>
      <c r="U50" s="94" t="str">
        <f t="shared" si="3"/>
        <v/>
      </c>
      <c r="V50" s="94" t="str">
        <f t="shared" si="4"/>
        <v/>
      </c>
      <c r="W50" s="94" t="str">
        <f t="shared" si="5"/>
        <v/>
      </c>
      <c r="X50" s="94" t="str">
        <f t="shared" si="6"/>
        <v/>
      </c>
      <c r="Y50" s="94">
        <f t="shared" si="7"/>
        <v>0</v>
      </c>
      <c r="Z50" s="141" t="b">
        <f t="shared" si="8"/>
        <v>0</v>
      </c>
      <c r="AA50" s="141" t="b">
        <f t="shared" si="9"/>
        <v>0</v>
      </c>
      <c r="AB50" s="141" t="b">
        <f t="shared" si="10"/>
        <v>0</v>
      </c>
      <c r="AC50" s="141" t="b">
        <f t="shared" si="11"/>
        <v>0</v>
      </c>
      <c r="AD50" s="141" t="b">
        <f t="shared" si="12"/>
        <v>0</v>
      </c>
      <c r="AE50" s="141" t="b">
        <f t="shared" si="24"/>
        <v>0</v>
      </c>
      <c r="AF50" s="141" t="b">
        <f t="shared" si="13"/>
        <v>0</v>
      </c>
      <c r="AG50" s="141" t="b">
        <f t="shared" si="14"/>
        <v>0</v>
      </c>
      <c r="AH50" s="141" t="b">
        <f t="shared" si="15"/>
        <v>0</v>
      </c>
      <c r="AI50" s="141" t="b">
        <f t="shared" si="16"/>
        <v>0</v>
      </c>
      <c r="AJ50" s="146" t="str">
        <f t="shared" si="17"/>
        <v/>
      </c>
      <c r="AK50" s="143" t="str">
        <f t="shared" si="25"/>
        <v/>
      </c>
      <c r="AL50" s="216" t="str">
        <f t="shared" si="26"/>
        <v/>
      </c>
      <c r="AM50" s="144" t="str">
        <f t="shared" si="27"/>
        <v/>
      </c>
      <c r="AN50" s="145">
        <f t="shared" si="28"/>
        <v>0</v>
      </c>
      <c r="AO50" s="135" t="str">
        <f t="shared" si="18"/>
        <v/>
      </c>
      <c r="AP50" s="136" t="str">
        <f t="shared" si="19"/>
        <v/>
      </c>
      <c r="AQ50" s="126"/>
      <c r="AR50" s="144" t="str">
        <f t="shared" si="29"/>
        <v/>
      </c>
      <c r="AS50" s="219" t="str">
        <f t="shared" si="30"/>
        <v/>
      </c>
      <c r="AT50" s="219" t="str">
        <f t="shared" si="31"/>
        <v/>
      </c>
      <c r="AU50" s="219" t="str">
        <f t="shared" si="32"/>
        <v/>
      </c>
      <c r="AV50" s="218"/>
      <c r="AW50" s="219" t="str">
        <f t="shared" si="34"/>
        <v/>
      </c>
      <c r="AX50" s="219">
        <f t="shared" si="35"/>
        <v>0</v>
      </c>
      <c r="AY50" s="218"/>
      <c r="AZ50" s="59" t="str">
        <f t="shared" si="33"/>
        <v/>
      </c>
      <c r="BA50" s="60">
        <f t="shared" si="20"/>
        <v>0</v>
      </c>
    </row>
    <row r="51" spans="1:53" ht="15" customHeight="1" x14ac:dyDescent="0.25">
      <c r="A51">
        <v>34</v>
      </c>
      <c r="B51" s="238">
        <f>'M6'!B51</f>
        <v>0</v>
      </c>
      <c r="C51" s="272">
        <f>'M6'!C51</f>
        <v>0</v>
      </c>
      <c r="D51" s="234" t="str">
        <f>IF('M6'!D51="","",IF('M6'!D51&gt;0,'M6'!D51))</f>
        <v/>
      </c>
      <c r="E51" s="126"/>
      <c r="F51" s="150"/>
      <c r="G51" s="140"/>
      <c r="H51" s="148"/>
      <c r="I51" s="147"/>
      <c r="J51" s="147"/>
      <c r="K51" s="147"/>
      <c r="L51" s="147"/>
      <c r="M51" s="149"/>
      <c r="N51" s="287">
        <f t="shared" si="21"/>
        <v>0</v>
      </c>
      <c r="O51" s="288" t="str">
        <f t="shared" si="22"/>
        <v/>
      </c>
      <c r="P51" s="288" t="str">
        <f t="shared" si="0"/>
        <v/>
      </c>
      <c r="Q51" s="288" t="str">
        <f t="shared" si="0"/>
        <v/>
      </c>
      <c r="R51" s="288">
        <f t="shared" si="23"/>
        <v>0</v>
      </c>
      <c r="S51" s="94" t="str">
        <f t="shared" si="1"/>
        <v/>
      </c>
      <c r="T51" s="94" t="str">
        <f t="shared" si="2"/>
        <v/>
      </c>
      <c r="U51" s="94" t="str">
        <f t="shared" si="3"/>
        <v/>
      </c>
      <c r="V51" s="94" t="str">
        <f t="shared" si="4"/>
        <v/>
      </c>
      <c r="W51" s="94" t="str">
        <f t="shared" si="5"/>
        <v/>
      </c>
      <c r="X51" s="94" t="str">
        <f t="shared" si="6"/>
        <v/>
      </c>
      <c r="Y51" s="94">
        <f t="shared" si="7"/>
        <v>0</v>
      </c>
      <c r="Z51" s="141" t="b">
        <f t="shared" si="8"/>
        <v>0</v>
      </c>
      <c r="AA51" s="141" t="b">
        <f t="shared" si="9"/>
        <v>0</v>
      </c>
      <c r="AB51" s="141" t="b">
        <f t="shared" si="10"/>
        <v>0</v>
      </c>
      <c r="AC51" s="141" t="b">
        <f t="shared" si="11"/>
        <v>0</v>
      </c>
      <c r="AD51" s="141" t="b">
        <f t="shared" si="12"/>
        <v>0</v>
      </c>
      <c r="AE51" s="141" t="b">
        <f t="shared" si="24"/>
        <v>0</v>
      </c>
      <c r="AF51" s="141" t="b">
        <f t="shared" si="13"/>
        <v>0</v>
      </c>
      <c r="AG51" s="141" t="b">
        <f t="shared" si="14"/>
        <v>0</v>
      </c>
      <c r="AH51" s="141" t="b">
        <f t="shared" si="15"/>
        <v>0</v>
      </c>
      <c r="AI51" s="141" t="b">
        <f t="shared" si="16"/>
        <v>0</v>
      </c>
      <c r="AJ51" s="146" t="str">
        <f t="shared" si="17"/>
        <v/>
      </c>
      <c r="AK51" s="143" t="str">
        <f t="shared" si="25"/>
        <v/>
      </c>
      <c r="AL51" s="216" t="str">
        <f t="shared" si="26"/>
        <v/>
      </c>
      <c r="AM51" s="144" t="str">
        <f t="shared" si="27"/>
        <v/>
      </c>
      <c r="AN51" s="145">
        <f t="shared" si="28"/>
        <v>0</v>
      </c>
      <c r="AO51" s="135" t="str">
        <f t="shared" si="18"/>
        <v/>
      </c>
      <c r="AP51" s="136" t="str">
        <f t="shared" si="19"/>
        <v/>
      </c>
      <c r="AQ51" s="126"/>
      <c r="AR51" s="144" t="str">
        <f t="shared" si="29"/>
        <v/>
      </c>
      <c r="AS51" s="219" t="str">
        <f t="shared" si="30"/>
        <v/>
      </c>
      <c r="AT51" s="219" t="str">
        <f t="shared" si="31"/>
        <v/>
      </c>
      <c r="AU51" s="219" t="str">
        <f t="shared" si="32"/>
        <v/>
      </c>
      <c r="AV51" s="218"/>
      <c r="AW51" s="219" t="str">
        <f t="shared" si="34"/>
        <v/>
      </c>
      <c r="AX51" s="219">
        <f t="shared" si="35"/>
        <v>0</v>
      </c>
      <c r="AY51" s="218"/>
      <c r="AZ51" s="59" t="str">
        <f t="shared" si="33"/>
        <v/>
      </c>
      <c r="BA51" s="60">
        <f t="shared" si="20"/>
        <v>0</v>
      </c>
    </row>
    <row r="52" spans="1:53" ht="15" customHeight="1" x14ac:dyDescent="0.25">
      <c r="A52">
        <v>35</v>
      </c>
      <c r="B52" s="238">
        <f>'M6'!B52</f>
        <v>0</v>
      </c>
      <c r="C52" s="272">
        <f>'M6'!C52</f>
        <v>0</v>
      </c>
      <c r="D52" s="234" t="str">
        <f>IF('M6'!D52="","",IF('M6'!D52&gt;0,'M6'!D52))</f>
        <v/>
      </c>
      <c r="E52" s="126"/>
      <c r="F52" s="150"/>
      <c r="G52" s="140"/>
      <c r="H52" s="148"/>
      <c r="I52" s="147"/>
      <c r="J52" s="147"/>
      <c r="K52" s="147"/>
      <c r="L52" s="147"/>
      <c r="M52" s="149"/>
      <c r="N52" s="287">
        <f t="shared" si="21"/>
        <v>0</v>
      </c>
      <c r="O52" s="288" t="str">
        <f t="shared" si="22"/>
        <v/>
      </c>
      <c r="P52" s="288" t="str">
        <f t="shared" si="0"/>
        <v/>
      </c>
      <c r="Q52" s="288" t="str">
        <f t="shared" si="0"/>
        <v/>
      </c>
      <c r="R52" s="288">
        <f t="shared" si="23"/>
        <v>0</v>
      </c>
      <c r="S52" s="94" t="str">
        <f t="shared" si="1"/>
        <v/>
      </c>
      <c r="T52" s="94" t="str">
        <f t="shared" si="2"/>
        <v/>
      </c>
      <c r="U52" s="94" t="str">
        <f t="shared" si="3"/>
        <v/>
      </c>
      <c r="V52" s="94" t="str">
        <f t="shared" si="4"/>
        <v/>
      </c>
      <c r="W52" s="94" t="str">
        <f t="shared" si="5"/>
        <v/>
      </c>
      <c r="X52" s="94" t="str">
        <f t="shared" si="6"/>
        <v/>
      </c>
      <c r="Y52" s="94">
        <f t="shared" si="7"/>
        <v>0</v>
      </c>
      <c r="Z52" s="141" t="b">
        <f t="shared" si="8"/>
        <v>0</v>
      </c>
      <c r="AA52" s="141" t="b">
        <f t="shared" si="9"/>
        <v>0</v>
      </c>
      <c r="AB52" s="141" t="b">
        <f t="shared" si="10"/>
        <v>0</v>
      </c>
      <c r="AC52" s="141" t="b">
        <f t="shared" si="11"/>
        <v>0</v>
      </c>
      <c r="AD52" s="141" t="b">
        <f t="shared" si="12"/>
        <v>0</v>
      </c>
      <c r="AE52" s="141" t="b">
        <f t="shared" si="24"/>
        <v>0</v>
      </c>
      <c r="AF52" s="141" t="b">
        <f t="shared" si="13"/>
        <v>0</v>
      </c>
      <c r="AG52" s="141" t="b">
        <f t="shared" si="14"/>
        <v>0</v>
      </c>
      <c r="AH52" s="141" t="b">
        <f t="shared" si="15"/>
        <v>0</v>
      </c>
      <c r="AI52" s="141" t="b">
        <f t="shared" si="16"/>
        <v>0</v>
      </c>
      <c r="AJ52" s="146" t="str">
        <f t="shared" si="17"/>
        <v/>
      </c>
      <c r="AK52" s="143" t="str">
        <f t="shared" si="25"/>
        <v/>
      </c>
      <c r="AL52" s="216" t="str">
        <f t="shared" si="26"/>
        <v/>
      </c>
      <c r="AM52" s="144" t="str">
        <f t="shared" si="27"/>
        <v/>
      </c>
      <c r="AN52" s="145">
        <f t="shared" si="28"/>
        <v>0</v>
      </c>
      <c r="AO52" s="135" t="str">
        <f t="shared" si="18"/>
        <v/>
      </c>
      <c r="AP52" s="136" t="str">
        <f t="shared" si="19"/>
        <v/>
      </c>
      <c r="AQ52" s="126"/>
      <c r="AR52" s="144" t="str">
        <f t="shared" si="29"/>
        <v/>
      </c>
      <c r="AS52" s="219" t="str">
        <f t="shared" si="30"/>
        <v/>
      </c>
      <c r="AT52" s="219" t="str">
        <f t="shared" si="31"/>
        <v/>
      </c>
      <c r="AU52" s="219" t="str">
        <f t="shared" si="32"/>
        <v/>
      </c>
      <c r="AV52" s="218"/>
      <c r="AW52" s="219" t="str">
        <f t="shared" si="34"/>
        <v/>
      </c>
      <c r="AX52" s="219">
        <f t="shared" si="35"/>
        <v>0</v>
      </c>
      <c r="AY52" s="218"/>
      <c r="AZ52" s="59" t="str">
        <f t="shared" si="33"/>
        <v/>
      </c>
      <c r="BA52" s="60">
        <f t="shared" si="20"/>
        <v>0</v>
      </c>
    </row>
    <row r="53" spans="1:53" ht="15" customHeight="1" thickBot="1" x14ac:dyDescent="0.3">
      <c r="A53">
        <v>36</v>
      </c>
      <c r="B53" s="238">
        <f>'M6'!B53</f>
        <v>0</v>
      </c>
      <c r="C53" s="272">
        <f>'M6'!C53</f>
        <v>0</v>
      </c>
      <c r="D53" s="234" t="str">
        <f>IF('M6'!D53="","",IF('M6'!D53&gt;0,'M6'!D53))</f>
        <v/>
      </c>
      <c r="E53" s="151"/>
      <c r="F53" s="152"/>
      <c r="G53" s="140"/>
      <c r="H53" s="148"/>
      <c r="I53" s="147"/>
      <c r="J53" s="147"/>
      <c r="K53" s="147"/>
      <c r="L53" s="147"/>
      <c r="M53" s="149"/>
      <c r="N53" s="287">
        <f t="shared" si="21"/>
        <v>0</v>
      </c>
      <c r="O53" s="288" t="str">
        <f t="shared" si="22"/>
        <v/>
      </c>
      <c r="P53" s="288" t="str">
        <f t="shared" si="0"/>
        <v/>
      </c>
      <c r="Q53" s="288" t="str">
        <f t="shared" si="0"/>
        <v/>
      </c>
      <c r="R53" s="288">
        <f t="shared" si="23"/>
        <v>0</v>
      </c>
      <c r="S53" s="94" t="str">
        <f t="shared" si="1"/>
        <v/>
      </c>
      <c r="T53" s="94" t="str">
        <f t="shared" si="2"/>
        <v/>
      </c>
      <c r="U53" s="94" t="str">
        <f t="shared" si="3"/>
        <v/>
      </c>
      <c r="V53" s="94" t="str">
        <f t="shared" si="4"/>
        <v/>
      </c>
      <c r="W53" s="94" t="str">
        <f t="shared" si="5"/>
        <v/>
      </c>
      <c r="X53" s="94" t="str">
        <f t="shared" si="6"/>
        <v/>
      </c>
      <c r="Y53" s="94">
        <f t="shared" si="7"/>
        <v>0</v>
      </c>
      <c r="Z53" s="141" t="b">
        <f t="shared" si="8"/>
        <v>0</v>
      </c>
      <c r="AA53" s="141" t="b">
        <f t="shared" si="9"/>
        <v>0</v>
      </c>
      <c r="AB53" s="141" t="b">
        <f t="shared" si="10"/>
        <v>0</v>
      </c>
      <c r="AC53" s="141" t="b">
        <f t="shared" si="11"/>
        <v>0</v>
      </c>
      <c r="AD53" s="141" t="b">
        <f t="shared" si="12"/>
        <v>0</v>
      </c>
      <c r="AE53" s="141" t="b">
        <f t="shared" si="24"/>
        <v>0</v>
      </c>
      <c r="AF53" s="141" t="b">
        <f t="shared" si="13"/>
        <v>0</v>
      </c>
      <c r="AG53" s="141" t="b">
        <f t="shared" si="14"/>
        <v>0</v>
      </c>
      <c r="AH53" s="141" t="b">
        <f t="shared" si="15"/>
        <v>0</v>
      </c>
      <c r="AI53" s="141" t="b">
        <f t="shared" si="16"/>
        <v>0</v>
      </c>
      <c r="AJ53" s="153" t="str">
        <f t="shared" si="17"/>
        <v/>
      </c>
      <c r="AK53" s="143" t="str">
        <f t="shared" si="25"/>
        <v/>
      </c>
      <c r="AL53" s="216" t="str">
        <f t="shared" si="26"/>
        <v/>
      </c>
      <c r="AM53" s="144" t="str">
        <f t="shared" si="27"/>
        <v/>
      </c>
      <c r="AN53" s="145">
        <f t="shared" si="28"/>
        <v>0</v>
      </c>
      <c r="AO53" s="135" t="str">
        <f t="shared" si="18"/>
        <v/>
      </c>
      <c r="AP53" s="136" t="str">
        <f t="shared" si="19"/>
        <v/>
      </c>
      <c r="AQ53" s="126"/>
      <c r="AR53" s="144" t="str">
        <f t="shared" si="29"/>
        <v/>
      </c>
      <c r="AS53" s="219" t="str">
        <f t="shared" si="30"/>
        <v/>
      </c>
      <c r="AT53" s="219" t="str">
        <f t="shared" si="31"/>
        <v/>
      </c>
      <c r="AU53" s="219" t="str">
        <f t="shared" si="32"/>
        <v/>
      </c>
      <c r="AV53" s="218"/>
      <c r="AW53" s="219" t="str">
        <f t="shared" si="34"/>
        <v/>
      </c>
      <c r="AX53" s="219">
        <f t="shared" si="35"/>
        <v>0</v>
      </c>
      <c r="AY53" s="218"/>
      <c r="AZ53" s="59" t="str">
        <f t="shared" si="33"/>
        <v/>
      </c>
      <c r="BA53" s="60">
        <f t="shared" si="20"/>
        <v>0</v>
      </c>
    </row>
    <row r="54" spans="1:53" ht="15" customHeight="1" thickBot="1" x14ac:dyDescent="0.3">
      <c r="A54" t="s">
        <v>105</v>
      </c>
      <c r="B54" s="64">
        <f>COUNTA(B18:B53)</f>
        <v>36</v>
      </c>
      <c r="C54" s="64"/>
      <c r="D54" s="328" t="s">
        <v>106</v>
      </c>
      <c r="E54" s="328"/>
      <c r="F54" s="328"/>
      <c r="G54" s="328"/>
      <c r="H54" s="154" t="str">
        <f>IF(S56=0,"",IF(S56&gt;0,S55))</f>
        <v/>
      </c>
      <c r="I54" s="155" t="str">
        <f>IF(T56=0,"",IF(T56&gt;0,T55))</f>
        <v/>
      </c>
      <c r="J54" s="155" t="str">
        <f>IF(U56=0,"",IF(U56&gt;0,U55))</f>
        <v/>
      </c>
      <c r="K54" s="155" t="str">
        <f t="shared" ref="K54:M54" si="36">IF(V56=0,"",IF(V56&gt;0,V55))</f>
        <v/>
      </c>
      <c r="L54" s="155" t="str">
        <f t="shared" si="36"/>
        <v/>
      </c>
      <c r="M54" s="155" t="str">
        <f t="shared" si="36"/>
        <v/>
      </c>
      <c r="N54" s="155"/>
      <c r="O54" s="155"/>
      <c r="P54" s="155"/>
      <c r="Q54" s="155"/>
      <c r="R54" s="155"/>
      <c r="S54" s="156">
        <f t="shared" ref="S54:X54" si="37">SUM(S18:S53)</f>
        <v>0</v>
      </c>
      <c r="T54" s="156">
        <f t="shared" si="37"/>
        <v>0</v>
      </c>
      <c r="U54" s="156">
        <f t="shared" si="37"/>
        <v>0</v>
      </c>
      <c r="V54" s="156">
        <f t="shared" si="37"/>
        <v>0</v>
      </c>
      <c r="W54" s="156">
        <f t="shared" si="37"/>
        <v>0</v>
      </c>
      <c r="X54" s="156">
        <f t="shared" si="37"/>
        <v>0</v>
      </c>
      <c r="Y54" s="157">
        <f>SUM(AK18:AK53)</f>
        <v>0</v>
      </c>
      <c r="Z54" s="157">
        <f t="shared" ref="Z54:AI54" si="38">SUM(Z18:Z53)</f>
        <v>0</v>
      </c>
      <c r="AA54" s="157">
        <f t="shared" si="38"/>
        <v>0</v>
      </c>
      <c r="AB54" s="157">
        <f t="shared" si="38"/>
        <v>0</v>
      </c>
      <c r="AC54" s="157">
        <f t="shared" si="38"/>
        <v>0</v>
      </c>
      <c r="AD54" s="157">
        <f t="shared" si="38"/>
        <v>0</v>
      </c>
      <c r="AE54" s="157">
        <f t="shared" si="38"/>
        <v>0</v>
      </c>
      <c r="AF54" s="157">
        <f t="shared" si="38"/>
        <v>0</v>
      </c>
      <c r="AG54" s="157">
        <f t="shared" si="38"/>
        <v>0</v>
      </c>
      <c r="AH54" s="157">
        <f t="shared" si="38"/>
        <v>0</v>
      </c>
      <c r="AI54" s="157">
        <f t="shared" si="38"/>
        <v>0</v>
      </c>
      <c r="AJ54" s="158"/>
      <c r="AK54" s="220" t="str">
        <f>IF(Y57=0,"",IF(Y57&gt;0,$Y$55))</f>
        <v/>
      </c>
      <c r="AL54" s="220" t="str">
        <f>IF(Z57=0,"",IF(Z57&gt;0,$Y$55))</f>
        <v/>
      </c>
      <c r="AM54" s="159"/>
      <c r="AN54" s="159"/>
      <c r="AO54" s="160">
        <f>IF(B54=0,"",IF(B54&gt;0,AO55/B54))</f>
        <v>0</v>
      </c>
      <c r="AP54" s="160">
        <f>IF(B54=0,"",IF(B54&gt;0,AP55/B54))</f>
        <v>0</v>
      </c>
      <c r="AQ54" s="161">
        <f>IF(B54=0,"",IF(B54&gt;0,AQ56/B54))</f>
        <v>1</v>
      </c>
      <c r="AR54" s="162"/>
      <c r="AS54" s="222" t="s">
        <v>107</v>
      </c>
      <c r="AT54" s="222" t="s">
        <v>107</v>
      </c>
      <c r="AU54" s="222" t="s">
        <v>108</v>
      </c>
      <c r="AV54" s="223" t="str">
        <f>IF(AX54=0,"",IF(AX54&gt;0,AX54/AV55))</f>
        <v/>
      </c>
      <c r="AW54" s="224"/>
      <c r="AX54" s="224">
        <f>SUM(AX18:AX53)</f>
        <v>0</v>
      </c>
      <c r="AY54" s="223" t="str">
        <f>IF(BA54=0,"",IF(BA54&gt;0,BA54/AY55))</f>
        <v/>
      </c>
      <c r="AZ54" s="11"/>
      <c r="BA54" s="12">
        <f>SUM(BA18:BA53)</f>
        <v>0</v>
      </c>
    </row>
    <row r="55" spans="1:53" x14ac:dyDescent="0.25">
      <c r="D55" s="94"/>
      <c r="E55" s="163">
        <f>COUNTA(E18:E53)</f>
        <v>0</v>
      </c>
      <c r="F55" s="163">
        <f>COUNTA(F18:F53)</f>
        <v>0</v>
      </c>
      <c r="G55" s="94"/>
      <c r="H55" s="335" t="s">
        <v>34</v>
      </c>
      <c r="I55" s="329"/>
      <c r="J55" s="335" t="s">
        <v>35</v>
      </c>
      <c r="K55" s="329"/>
      <c r="L55" s="329" t="s">
        <v>36</v>
      </c>
      <c r="M55" s="329"/>
      <c r="N55" s="94"/>
      <c r="O55" s="94"/>
      <c r="P55" s="94"/>
      <c r="Q55" s="94"/>
      <c r="R55" s="94"/>
      <c r="S55" s="164" t="e">
        <f t="shared" ref="S55:X55" si="39">S54/S56</f>
        <v>#DIV/0!</v>
      </c>
      <c r="T55" s="164" t="e">
        <f t="shared" si="39"/>
        <v>#DIV/0!</v>
      </c>
      <c r="U55" s="164" t="e">
        <f t="shared" si="39"/>
        <v>#DIV/0!</v>
      </c>
      <c r="V55" s="164" t="e">
        <f t="shared" si="39"/>
        <v>#DIV/0!</v>
      </c>
      <c r="W55" s="164" t="e">
        <f t="shared" si="39"/>
        <v>#DIV/0!</v>
      </c>
      <c r="X55" s="164" t="e">
        <f t="shared" si="39"/>
        <v>#DIV/0!</v>
      </c>
      <c r="Y55" s="164" t="e">
        <f>Y54/Y57</f>
        <v>#DIV/0!</v>
      </c>
      <c r="Z55" s="141">
        <f>Z54/10</f>
        <v>0</v>
      </c>
      <c r="AA55" s="141">
        <f t="shared" ref="AA55:AI55" si="40">AA54/10</f>
        <v>0</v>
      </c>
      <c r="AB55" s="141">
        <f t="shared" si="40"/>
        <v>0</v>
      </c>
      <c r="AC55" s="141">
        <f t="shared" si="40"/>
        <v>0</v>
      </c>
      <c r="AD55" s="141">
        <f t="shared" si="40"/>
        <v>0</v>
      </c>
      <c r="AE55" s="141">
        <f t="shared" si="40"/>
        <v>0</v>
      </c>
      <c r="AF55" s="141">
        <f t="shared" si="40"/>
        <v>0</v>
      </c>
      <c r="AG55" s="141">
        <f t="shared" si="40"/>
        <v>0</v>
      </c>
      <c r="AH55" s="141">
        <f t="shared" si="40"/>
        <v>0</v>
      </c>
      <c r="AI55" s="141">
        <f t="shared" si="40"/>
        <v>0</v>
      </c>
      <c r="AJ55" s="141"/>
      <c r="AK55" s="98"/>
      <c r="AL55" s="98"/>
      <c r="AM55" s="98"/>
      <c r="AN55" s="98"/>
      <c r="AO55" s="165">
        <f>COUNTIF(AO18:AO53,1)</f>
        <v>0</v>
      </c>
      <c r="AP55" s="165">
        <f>SUM(AP18:AP52)</f>
        <v>0</v>
      </c>
      <c r="AQ55" s="163">
        <f>COUNTA(AQ18:AQ53)</f>
        <v>0</v>
      </c>
      <c r="AR55" s="98"/>
      <c r="AS55" s="119" t="str">
        <f>IF($AS$57=0,"",IF($D$2&lt;6,"",IF($D$2&gt;=6,(AS58+AS59)/AS57)))</f>
        <v/>
      </c>
      <c r="AT55" s="119" t="str">
        <f t="shared" ref="AT55:AU55" si="41">IF($AS$57=0,"",IF($D$2&lt;6,"",IF($D$2&gt;=6,(AT58+AT59)/AT57)))</f>
        <v/>
      </c>
      <c r="AU55" s="119" t="str">
        <f t="shared" si="41"/>
        <v/>
      </c>
      <c r="AV55" s="163">
        <f>COUNTA(AV18:AV53)</f>
        <v>0</v>
      </c>
      <c r="AW55" s="163"/>
      <c r="AX55" s="163"/>
      <c r="AY55" s="163">
        <f>COUNTA(AY18:AY53)</f>
        <v>0</v>
      </c>
      <c r="AZ55" s="3"/>
      <c r="BA55" s="3"/>
    </row>
    <row r="56" spans="1:53" ht="13.8" thickBot="1" x14ac:dyDescent="0.3">
      <c r="E56" s="3"/>
      <c r="F56" s="3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3">
        <f t="shared" ref="S56:X56" si="42">COUNTA(H18:H53)</f>
        <v>0</v>
      </c>
      <c r="T56" s="3">
        <f t="shared" si="42"/>
        <v>0</v>
      </c>
      <c r="U56" s="3">
        <f t="shared" si="42"/>
        <v>0</v>
      </c>
      <c r="V56" s="3">
        <f t="shared" si="42"/>
        <v>0</v>
      </c>
      <c r="W56" s="3">
        <f t="shared" si="42"/>
        <v>0</v>
      </c>
      <c r="X56" s="3">
        <f t="shared" si="42"/>
        <v>0</v>
      </c>
      <c r="Y56" s="3">
        <f>COUNTIF(Y18:Y53,0)</f>
        <v>36</v>
      </c>
      <c r="Z56" s="10" t="e">
        <f>Z54/D68*D70</f>
        <v>#DIV/0!</v>
      </c>
      <c r="AA56" s="10" t="e">
        <f>AA54/E68*E70</f>
        <v>#DIV/0!</v>
      </c>
      <c r="AB56" s="10" t="e">
        <f>AB54/F68*F70</f>
        <v>#DIV/0!</v>
      </c>
      <c r="AC56" s="10" t="e">
        <f>AC54/G68*G70</f>
        <v>#DIV/0!</v>
      </c>
      <c r="AD56" s="10" t="e">
        <f>AD54/H68*H70</f>
        <v>#DIV/0!</v>
      </c>
      <c r="AE56" s="10" t="e">
        <f>AE54/D69*D72</f>
        <v>#DIV/0!</v>
      </c>
      <c r="AF56" s="10" t="e">
        <f>AF54/E69*E72</f>
        <v>#DIV/0!</v>
      </c>
      <c r="AG56" s="10" t="e">
        <f>AG54/F69*F72</f>
        <v>#DIV/0!</v>
      </c>
      <c r="AH56" s="10" t="e">
        <f>AH54/G69*G72</f>
        <v>#DIV/0!</v>
      </c>
      <c r="AI56" s="10" t="e">
        <f>AI54/H69*H72</f>
        <v>#DIV/0!</v>
      </c>
      <c r="AO56" s="3"/>
      <c r="AP56" s="3"/>
      <c r="AQ56" s="2">
        <f>(B54-AQ55)</f>
        <v>36</v>
      </c>
      <c r="AR56" s="3"/>
      <c r="AS56" s="119" t="str">
        <f>IF($AS$57=0,"",IF($D$2&lt;6,"",IF($D$2&gt;=6,(AS59/AS57))))</f>
        <v/>
      </c>
      <c r="AT56" s="119" t="str">
        <f t="shared" ref="AT56:AU56" si="43">IF($AS$57=0,"",IF($D$2&lt;6,"",IF($D$2&gt;=6,(AT59/AT57))))</f>
        <v/>
      </c>
      <c r="AU56" s="119" t="str">
        <f t="shared" si="43"/>
        <v/>
      </c>
      <c r="AV56" s="2"/>
      <c r="AW56" s="2"/>
      <c r="AX56" s="2"/>
      <c r="AY56" s="2"/>
      <c r="AZ56" s="3"/>
      <c r="BA56" s="3"/>
    </row>
    <row r="57" spans="1:53" ht="20.399999999999999" thickBot="1" x14ac:dyDescent="0.55000000000000004">
      <c r="B57" s="54" t="s">
        <v>26</v>
      </c>
      <c r="C57" s="54"/>
      <c r="D57" s="53">
        <f>D2</f>
        <v>6</v>
      </c>
      <c r="E57" s="86">
        <f>E2</f>
        <v>0</v>
      </c>
      <c r="F57" s="13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T57" s="3"/>
      <c r="U57" s="3"/>
      <c r="V57" s="3"/>
      <c r="W57" s="3"/>
      <c r="X57" s="3"/>
      <c r="Y57" s="3">
        <f>36-Y56</f>
        <v>0</v>
      </c>
      <c r="AE57" s="3"/>
      <c r="AO57" s="3"/>
      <c r="AP57" s="3"/>
      <c r="AQ57" s="2"/>
      <c r="AR57" s="3"/>
      <c r="AS57" s="72">
        <f t="shared" ref="AS57:AT57" si="44">COUNTIF(AS18:AS53,"&gt;""")</f>
        <v>0</v>
      </c>
      <c r="AT57" s="72">
        <f t="shared" si="44"/>
        <v>0</v>
      </c>
      <c r="AU57" s="72">
        <f>COUNTIF(AU18:AU53,"&gt;""")</f>
        <v>0</v>
      </c>
      <c r="AV57" s="2"/>
      <c r="AW57" s="2"/>
      <c r="AX57" s="2"/>
      <c r="AY57" s="2"/>
      <c r="AZ57" s="3"/>
      <c r="BA57" s="3"/>
    </row>
    <row r="58" spans="1:53" ht="20.399999999999999" thickBot="1" x14ac:dyDescent="0.55000000000000004">
      <c r="B58" s="54" t="s">
        <v>27</v>
      </c>
      <c r="C58" s="54"/>
      <c r="D58" s="324">
        <f>D3</f>
        <v>46031</v>
      </c>
      <c r="E58" s="325"/>
      <c r="F58" s="13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3"/>
      <c r="T58" s="3"/>
      <c r="U58" s="3"/>
      <c r="V58" s="3"/>
      <c r="W58" s="3"/>
      <c r="X58" s="3"/>
      <c r="Y58" s="3"/>
      <c r="AE58" s="3"/>
      <c r="AO58" s="3"/>
      <c r="AP58" s="3"/>
      <c r="AQ58" s="2"/>
      <c r="AR58" s="3"/>
      <c r="AS58" s="93">
        <f>COUNTIF(AS18:AS53,"1F")</f>
        <v>0</v>
      </c>
      <c r="AT58" s="93">
        <f t="shared" ref="AT58:AU58" si="45">COUNTIF(AT18:AT53,"1F")</f>
        <v>0</v>
      </c>
      <c r="AU58" s="93">
        <f t="shared" si="45"/>
        <v>0</v>
      </c>
      <c r="AV58" s="2"/>
      <c r="AW58" s="2"/>
      <c r="AX58" s="2"/>
      <c r="AY58" s="2"/>
      <c r="AZ58" s="3"/>
      <c r="BA58" s="3"/>
    </row>
    <row r="59" spans="1:53" ht="19.8" x14ac:dyDescent="0.5">
      <c r="B59" s="54"/>
      <c r="C59" s="54"/>
      <c r="D59" s="69"/>
      <c r="E59" s="69"/>
      <c r="F59" s="13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3"/>
      <c r="T59" s="3"/>
      <c r="U59" s="3"/>
      <c r="V59" s="3"/>
      <c r="W59" s="3"/>
      <c r="X59" s="3"/>
      <c r="Y59" s="3"/>
      <c r="AE59" s="3"/>
      <c r="AO59" s="3"/>
      <c r="AP59" s="3"/>
      <c r="AQ59" s="2"/>
      <c r="AR59" s="3"/>
      <c r="AS59" s="93">
        <f>COUNTIF(AS18:AS53,"2F")</f>
        <v>0</v>
      </c>
      <c r="AT59" s="93">
        <f t="shared" ref="AT59" si="46">COUNTIF(AT18:AT53,"2F")</f>
        <v>0</v>
      </c>
      <c r="AU59" s="93">
        <f>COUNTIF(AU18:AU53,"1S")</f>
        <v>0</v>
      </c>
      <c r="AV59" s="2"/>
      <c r="AW59" s="2"/>
      <c r="AX59" s="2"/>
      <c r="AY59" s="2"/>
      <c r="AZ59" s="3"/>
      <c r="BA59" s="3"/>
    </row>
    <row r="60" spans="1:53" ht="19.8" x14ac:dyDescent="0.5">
      <c r="B60" s="54"/>
      <c r="C60" s="54"/>
      <c r="D60" s="69"/>
      <c r="E60" s="69"/>
      <c r="F60" s="13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3"/>
      <c r="T60" s="3"/>
      <c r="U60" s="3"/>
      <c r="V60" s="3"/>
      <c r="W60" s="3"/>
      <c r="X60" s="3"/>
      <c r="Y60" s="3"/>
      <c r="AE60" s="3"/>
      <c r="AO60" s="3"/>
      <c r="AP60" s="3"/>
      <c r="AQ60" s="2"/>
      <c r="AR60" s="3"/>
      <c r="AS60" s="3"/>
      <c r="AT60" s="3"/>
      <c r="AU60" s="3"/>
      <c r="AV60" s="2"/>
      <c r="AW60" s="2"/>
      <c r="AX60" s="2"/>
      <c r="AY60" s="2"/>
      <c r="AZ60" s="3"/>
      <c r="BA60" s="3"/>
    </row>
    <row r="61" spans="1:53" x14ac:dyDescent="0.25">
      <c r="E61" s="13"/>
      <c r="F61" s="13"/>
      <c r="Z61" s="3"/>
      <c r="AE61" s="3"/>
      <c r="AO61" s="13"/>
      <c r="AP61" s="13"/>
    </row>
    <row r="62" spans="1:53" x14ac:dyDescent="0.25">
      <c r="D62" s="4" t="s">
        <v>54</v>
      </c>
      <c r="E62" s="4" t="s">
        <v>55</v>
      </c>
      <c r="F62" s="4" t="s">
        <v>56</v>
      </c>
      <c r="G62" s="3" t="s">
        <v>109</v>
      </c>
      <c r="H62" s="4" t="s">
        <v>58</v>
      </c>
      <c r="I62" s="4" t="s">
        <v>59</v>
      </c>
      <c r="J62" s="4" t="s">
        <v>110</v>
      </c>
      <c r="K62" s="4" t="s">
        <v>111</v>
      </c>
      <c r="L62" s="4" t="s">
        <v>112</v>
      </c>
      <c r="M62" s="4" t="s">
        <v>113</v>
      </c>
      <c r="AE62" s="3"/>
      <c r="AJ62" s="4" t="s">
        <v>114</v>
      </c>
      <c r="AK62" s="4" t="s">
        <v>114</v>
      </c>
      <c r="AL62" s="4" t="s">
        <v>114</v>
      </c>
      <c r="AO62" s="4" t="s">
        <v>115</v>
      </c>
      <c r="AQ62" s="4"/>
    </row>
    <row r="63" spans="1:53" x14ac:dyDescent="0.25">
      <c r="D63" s="10" t="e">
        <f t="shared" ref="D63:I63" si="47">S55</f>
        <v>#DIV/0!</v>
      </c>
      <c r="E63" s="10" t="e">
        <f t="shared" si="47"/>
        <v>#DIV/0!</v>
      </c>
      <c r="F63" s="10" t="e">
        <f t="shared" si="47"/>
        <v>#DIV/0!</v>
      </c>
      <c r="G63" s="10" t="e">
        <f t="shared" si="47"/>
        <v>#DIV/0!</v>
      </c>
      <c r="H63" s="10" t="e">
        <f t="shared" si="47"/>
        <v>#DIV/0!</v>
      </c>
      <c r="I63" s="10" t="e">
        <f t="shared" si="47"/>
        <v>#DIV/0!</v>
      </c>
      <c r="J63" s="10" t="str">
        <f>$AK$54</f>
        <v/>
      </c>
      <c r="K63" s="14">
        <f>$AO$54</f>
        <v>0</v>
      </c>
      <c r="L63" s="10">
        <f>$AP$54</f>
        <v>0</v>
      </c>
      <c r="M63" s="10">
        <f>$AQ$54</f>
        <v>1</v>
      </c>
      <c r="N63" s="10"/>
      <c r="O63" s="10"/>
      <c r="P63" s="10"/>
      <c r="Q63" s="10"/>
      <c r="R63" s="10"/>
      <c r="AJ63" s="10" t="str">
        <f>$AV$54</f>
        <v/>
      </c>
      <c r="AK63" s="10" t="str">
        <f>$AV$54</f>
        <v/>
      </c>
      <c r="AL63" s="10" t="str">
        <f>$AV$54</f>
        <v/>
      </c>
      <c r="AM63" s="10"/>
      <c r="AN63" s="10"/>
      <c r="AO63" s="10" t="str">
        <f>$AY$54</f>
        <v/>
      </c>
      <c r="AQ63" s="13"/>
    </row>
    <row r="64" spans="1:53" x14ac:dyDescent="0.25">
      <c r="E64" s="13"/>
      <c r="F64" s="13"/>
      <c r="AO64" s="13"/>
      <c r="AP64" s="13"/>
    </row>
    <row r="65" spans="1:43" x14ac:dyDescent="0.25">
      <c r="E65" s="13"/>
      <c r="F65" s="13"/>
      <c r="AO65" s="13"/>
      <c r="AP65" s="13"/>
    </row>
    <row r="66" spans="1:43" x14ac:dyDescent="0.25">
      <c r="B66" s="5"/>
      <c r="C66" s="5"/>
      <c r="D66" s="4" t="str">
        <f>IF($E$7="ja","A",IF($E$7="nee",1))</f>
        <v>A</v>
      </c>
      <c r="E66" s="4" t="str">
        <f>IF($E$7="ja","B",IF($E$7="nee",2))</f>
        <v>B</v>
      </c>
      <c r="F66" s="4" t="str">
        <f>IF($E$7="ja","C",IF($E$7="nee",3))</f>
        <v>C</v>
      </c>
      <c r="G66" s="4" t="str">
        <f>IF($E$7="ja","D",IF($E$7="nee",4))</f>
        <v>D</v>
      </c>
      <c r="H66" s="4" t="str">
        <f>IF($E$7="ja","E",IF($E$7="nee",5))</f>
        <v>E</v>
      </c>
    </row>
    <row r="67" spans="1:43" s="4" customFormat="1" x14ac:dyDescent="0.25">
      <c r="A67"/>
      <c r="B67" s="5" t="s">
        <v>116</v>
      </c>
      <c r="C67" s="5"/>
      <c r="D67" s="10">
        <f>IF($E$7="ja",0.25,IF($E$7="nee",0.2))</f>
        <v>0.25</v>
      </c>
      <c r="E67" s="10">
        <f>IF($E$7="ja",0.25,IF($E$7="nee",0.2))</f>
        <v>0.25</v>
      </c>
      <c r="F67" s="10">
        <f>IF($E$7="ja",0.25,IF($E$7="nee",0.2))</f>
        <v>0.25</v>
      </c>
      <c r="G67" s="10">
        <f>IF($E$7="ja",0.15,IF($E$7="nee",0.2))</f>
        <v>0.15</v>
      </c>
      <c r="H67" s="10">
        <f>IF($E$7="ja",0.1,IF($E$7="nee",0.2))</f>
        <v>0.1</v>
      </c>
      <c r="AO67"/>
      <c r="AP67"/>
      <c r="AQ67"/>
    </row>
    <row r="68" spans="1:43" s="4" customFormat="1" x14ac:dyDescent="0.25">
      <c r="A68"/>
      <c r="B68" s="5"/>
      <c r="C68" s="5"/>
      <c r="D68" s="4">
        <f>COUNTIF($D$18:$D$53,"A")</f>
        <v>0</v>
      </c>
      <c r="E68" s="4">
        <f>COUNTIF($D$18:$D$53,"B")</f>
        <v>0</v>
      </c>
      <c r="F68" s="4">
        <f>COUNTIF($D$18:$D$53,"C")</f>
        <v>0</v>
      </c>
      <c r="G68" s="4">
        <f>COUNTIF($D$18:$D$53,"D")</f>
        <v>0</v>
      </c>
      <c r="H68" s="4">
        <f>COUNTIF($D$18:$D$53,"E")</f>
        <v>0</v>
      </c>
      <c r="AO68"/>
      <c r="AP68"/>
      <c r="AQ68"/>
    </row>
    <row r="69" spans="1:43" s="4" customFormat="1" x14ac:dyDescent="0.25">
      <c r="A69"/>
      <c r="B69" s="5"/>
      <c r="C69" s="5"/>
      <c r="D69" s="4">
        <f>COUNTIF($D$18:$D$53,1)</f>
        <v>0</v>
      </c>
      <c r="E69" s="4">
        <f>COUNTIF($D$18:$D$53,2)</f>
        <v>0</v>
      </c>
      <c r="F69" s="4">
        <f>COUNTIF($D$18:$D$53,3)</f>
        <v>0</v>
      </c>
      <c r="G69" s="4">
        <f>COUNTIF($D$18:$D$53,4)</f>
        <v>0</v>
      </c>
      <c r="H69" s="4">
        <f>COUNTIF($D$18:$D$53,5)</f>
        <v>0</v>
      </c>
      <c r="AO69"/>
      <c r="AP69"/>
      <c r="AQ69"/>
    </row>
    <row r="70" spans="1:43" s="4" customFormat="1" x14ac:dyDescent="0.25">
      <c r="A70"/>
      <c r="B70" s="5" t="s">
        <v>117</v>
      </c>
      <c r="C70" s="5"/>
      <c r="D70" s="10">
        <f>D68/$B$54</f>
        <v>0</v>
      </c>
      <c r="E70" s="10">
        <f>E68/$B$54</f>
        <v>0</v>
      </c>
      <c r="F70" s="10">
        <f>F68/$B$54</f>
        <v>0</v>
      </c>
      <c r="G70" s="10">
        <f>G68/$B$54</f>
        <v>0</v>
      </c>
      <c r="H70" s="10">
        <f>H68/$B$54</f>
        <v>0</v>
      </c>
      <c r="AO70"/>
      <c r="AP70"/>
      <c r="AQ70"/>
    </row>
    <row r="71" spans="1:43" s="4" customFormat="1" x14ac:dyDescent="0.25">
      <c r="A71"/>
      <c r="B71" s="5" t="s">
        <v>118</v>
      </c>
      <c r="C71" s="5"/>
      <c r="D71" s="10" t="e">
        <f>Z56</f>
        <v>#DIV/0!</v>
      </c>
      <c r="E71" s="10" t="e">
        <f>AA56</f>
        <v>#DIV/0!</v>
      </c>
      <c r="F71" s="10" t="e">
        <f>AB56</f>
        <v>#DIV/0!</v>
      </c>
      <c r="G71" s="10" t="e">
        <f>AC56</f>
        <v>#DIV/0!</v>
      </c>
      <c r="H71" s="10" t="e">
        <f>AD56</f>
        <v>#DIV/0!</v>
      </c>
      <c r="AO71"/>
      <c r="AP71"/>
      <c r="AQ71"/>
    </row>
    <row r="72" spans="1:43" s="4" customFormat="1" x14ac:dyDescent="0.25">
      <c r="A72"/>
      <c r="B72" s="5" t="s">
        <v>119</v>
      </c>
      <c r="C72" s="5"/>
      <c r="D72" s="10">
        <f>D69/$B$54</f>
        <v>0</v>
      </c>
      <c r="E72" s="10">
        <f>E69/$B$54</f>
        <v>0</v>
      </c>
      <c r="F72" s="10">
        <f>F69/$B$54</f>
        <v>0</v>
      </c>
      <c r="G72" s="10">
        <f>G69/$B$54</f>
        <v>0</v>
      </c>
      <c r="H72" s="10">
        <f>H69/$B$54</f>
        <v>0</v>
      </c>
      <c r="AO72"/>
      <c r="AP72"/>
      <c r="AQ72"/>
    </row>
    <row r="73" spans="1:43" s="4" customFormat="1" x14ac:dyDescent="0.25">
      <c r="A73"/>
      <c r="B73" s="5" t="s">
        <v>120</v>
      </c>
      <c r="C73" s="5"/>
      <c r="D73" s="10" t="e">
        <f>AE56</f>
        <v>#DIV/0!</v>
      </c>
      <c r="E73" s="10" t="e">
        <f>AF56</f>
        <v>#DIV/0!</v>
      </c>
      <c r="F73" s="10" t="e">
        <f>AG56</f>
        <v>#DIV/0!</v>
      </c>
      <c r="G73" s="10" t="e">
        <f>AH56</f>
        <v>#DIV/0!</v>
      </c>
      <c r="H73" s="10" t="e">
        <f>AI56</f>
        <v>#DIV/0!</v>
      </c>
      <c r="AO73"/>
      <c r="AP73"/>
      <c r="AQ73"/>
    </row>
    <row r="74" spans="1:43" s="4" customFormat="1" x14ac:dyDescent="0.25">
      <c r="A74"/>
      <c r="B74" s="5" t="s">
        <v>121</v>
      </c>
      <c r="C74" s="5"/>
      <c r="D74" s="10">
        <f>IF($E$7="ja",D70,IF($E7="nee",D72))</f>
        <v>0</v>
      </c>
      <c r="E74" s="10">
        <f>IF($E$7="ja",E70,IF($E7="nee",E72))</f>
        <v>0</v>
      </c>
      <c r="F74" s="10">
        <f>IF($E$7="ja",F70,IF($E7="nee",F72))</f>
        <v>0</v>
      </c>
      <c r="G74" s="10">
        <f>IF($E$7="ja",G70,IF($E7="nee",G72))</f>
        <v>0</v>
      </c>
      <c r="H74" s="10">
        <f>IF($E$7="ja",H70,IF($E7="nee",H72))</f>
        <v>0</v>
      </c>
      <c r="AO74"/>
      <c r="AP74"/>
      <c r="AQ74"/>
    </row>
    <row r="75" spans="1:43" s="4" customFormat="1" x14ac:dyDescent="0.25">
      <c r="A75"/>
      <c r="B75" s="5" t="s">
        <v>122</v>
      </c>
      <c r="C75" s="5"/>
      <c r="D75" s="10" t="e">
        <f>IF($E$7="ja",D71,IF($E$7="nee",D73))</f>
        <v>#DIV/0!</v>
      </c>
      <c r="E75" s="10" t="e">
        <f>IF($E$7="ja",E71,IF($E$7="nee",E73))</f>
        <v>#DIV/0!</v>
      </c>
      <c r="F75" s="10" t="e">
        <f>IF($E$7="ja",F71,IF($E$7="nee",F73))</f>
        <v>#DIV/0!</v>
      </c>
      <c r="G75" s="10" t="e">
        <f>IF($E$7="ja",G71,IF($E$7="nee",G73))</f>
        <v>#DIV/0!</v>
      </c>
      <c r="H75" s="10" t="e">
        <f>IF($E$7="ja",H71,IF($E$7="nee",H73))</f>
        <v>#DIV/0!</v>
      </c>
      <c r="AO75"/>
      <c r="AP75"/>
      <c r="AQ75"/>
    </row>
  </sheetData>
  <sheetProtection sheet="1" objects="1" scenarios="1"/>
  <mergeCells count="14">
    <mergeCell ref="D58:E58"/>
    <mergeCell ref="D3:E3"/>
    <mergeCell ref="B5:AY5"/>
    <mergeCell ref="B7:D7"/>
    <mergeCell ref="B8:D8"/>
    <mergeCell ref="H10:I10"/>
    <mergeCell ref="J10:K10"/>
    <mergeCell ref="L10:M10"/>
    <mergeCell ref="AS10:AU10"/>
    <mergeCell ref="C11:C13"/>
    <mergeCell ref="D54:G54"/>
    <mergeCell ref="H55:I55"/>
    <mergeCell ref="J55:K55"/>
    <mergeCell ref="L55:M55"/>
  </mergeCells>
  <conditionalFormatting sqref="B18:C53">
    <cfRule type="cellIs" dxfId="825" priority="62" stopIfTrue="1" operator="equal">
      <formula>0</formula>
    </cfRule>
  </conditionalFormatting>
  <conditionalFormatting sqref="D18:D53">
    <cfRule type="cellIs" dxfId="824" priority="34" stopIfTrue="1" operator="equal">
      <formula>""</formula>
    </cfRule>
  </conditionalFormatting>
  <conditionalFormatting sqref="E7:E8 D9">
    <cfRule type="cellIs" dxfId="823" priority="97" stopIfTrue="1" operator="equal">
      <formula>"nee"</formula>
    </cfRule>
    <cfRule type="cellIs" dxfId="822" priority="96" stopIfTrue="1" operator="equal">
      <formula>"ja"</formula>
    </cfRule>
  </conditionalFormatting>
  <conditionalFormatting sqref="E18:E53">
    <cfRule type="cellIs" dxfId="821" priority="101" stopIfTrue="1" operator="equal">
      <formula>0</formula>
    </cfRule>
  </conditionalFormatting>
  <conditionalFormatting sqref="E18:F53">
    <cfRule type="cellIs" dxfId="820" priority="99" stopIfTrue="1" operator="equal">
      <formula>"x"</formula>
    </cfRule>
  </conditionalFormatting>
  <conditionalFormatting sqref="F18:F53">
    <cfRule type="cellIs" dxfId="819" priority="100" stopIfTrue="1" operator="equal">
      <formula>""</formula>
    </cfRule>
  </conditionalFormatting>
  <conditionalFormatting sqref="G11:G13">
    <cfRule type="expression" dxfId="818" priority="29" stopIfTrue="1">
      <formula>$J$3="ja"</formula>
    </cfRule>
    <cfRule type="expression" dxfId="817" priority="30" stopIfTrue="1">
      <formula>$L$3="ja"</formula>
    </cfRule>
  </conditionalFormatting>
  <conditionalFormatting sqref="G18:G53">
    <cfRule type="cellIs" dxfId="816" priority="80" stopIfTrue="1" operator="greaterThan">
      <formula>""</formula>
    </cfRule>
    <cfRule type="cellIs" dxfId="815" priority="79" stopIfTrue="1" operator="equal">
      <formula>""</formula>
    </cfRule>
  </conditionalFormatting>
  <conditionalFormatting sqref="H11:H13">
    <cfRule type="expression" dxfId="814" priority="27">
      <formula>$K$2="ja"</formula>
    </cfRule>
    <cfRule type="expression" dxfId="813" priority="31" stopIfTrue="1">
      <formula>$J$2="ja"</formula>
    </cfRule>
    <cfRule type="expression" dxfId="812" priority="32" stopIfTrue="1">
      <formula>$L$2="ja"</formula>
    </cfRule>
  </conditionalFormatting>
  <conditionalFormatting sqref="H18:M53">
    <cfRule type="cellIs" dxfId="811" priority="94" stopIfTrue="1" operator="lessThanOrEqual">
      <formula>$D18</formula>
    </cfRule>
    <cfRule type="cellIs" dxfId="810" priority="93" stopIfTrue="1" operator="equal">
      <formula>0</formula>
    </cfRule>
    <cfRule type="cellIs" dxfId="809" priority="95" stopIfTrue="1" operator="notEqual">
      <formula>$D18</formula>
    </cfRule>
  </conditionalFormatting>
  <conditionalFormatting sqref="I11:I13">
    <cfRule type="expression" dxfId="808" priority="33" stopIfTrue="1">
      <formula>$J$3="ja"</formula>
    </cfRule>
  </conditionalFormatting>
  <conditionalFormatting sqref="I11:J13">
    <cfRule type="expression" dxfId="807" priority="25">
      <formula>$M$2="ja"</formula>
    </cfRule>
  </conditionalFormatting>
  <conditionalFormatting sqref="I11:K13">
    <cfRule type="expression" dxfId="806" priority="24">
      <formula>$L$3="ja"</formula>
    </cfRule>
  </conditionalFormatting>
  <conditionalFormatting sqref="J11:J13">
    <cfRule type="expression" dxfId="805" priority="26">
      <formula>$K$2="ja"</formula>
    </cfRule>
    <cfRule type="expression" dxfId="804" priority="28">
      <formula>$L$2="ja"</formula>
    </cfRule>
  </conditionalFormatting>
  <conditionalFormatting sqref="J11:R13">
    <cfRule type="expression" dxfId="803" priority="20">
      <formula>$J$3="ja"</formula>
    </cfRule>
  </conditionalFormatting>
  <conditionalFormatting sqref="L11:R13">
    <cfRule type="expression" dxfId="802" priority="19">
      <formula>$K$2="ja"</formula>
    </cfRule>
    <cfRule type="expression" dxfId="801" priority="21" stopIfTrue="1">
      <formula>$L$2="ja"</formula>
    </cfRule>
    <cfRule type="expression" dxfId="800" priority="22" stopIfTrue="1">
      <formula>$M$2="ja"</formula>
    </cfRule>
    <cfRule type="expression" dxfId="799" priority="23" stopIfTrue="1">
      <formula>$S$2="ja"</formula>
    </cfRule>
  </conditionalFormatting>
  <conditionalFormatting sqref="AJ18:AJ53">
    <cfRule type="cellIs" dxfId="798" priority="98" stopIfTrue="1" operator="notEqual">
      <formula>""</formula>
    </cfRule>
  </conditionalFormatting>
  <conditionalFormatting sqref="AL11:AL13">
    <cfRule type="cellIs" dxfId="795" priority="17" stopIfTrue="1" operator="lessThan">
      <formula>1</formula>
    </cfRule>
    <cfRule type="cellIs" dxfId="794" priority="16" stopIfTrue="1" operator="equal">
      <formula>1</formula>
    </cfRule>
  </conditionalFormatting>
  <conditionalFormatting sqref="AL18:AL53">
    <cfRule type="expression" dxfId="793" priority="39">
      <formula>$AM18&gt;=$AR18</formula>
    </cfRule>
    <cfRule type="expression" dxfId="792" priority="36">
      <formula>$G18=""</formula>
    </cfRule>
    <cfRule type="expression" dxfId="791" priority="37">
      <formula>$AM18=""</formula>
    </cfRule>
    <cfRule type="expression" dxfId="790" priority="38">
      <formula>$AM18&lt;$AR18</formula>
    </cfRule>
  </conditionalFormatting>
  <conditionalFormatting sqref="AL18:AL54">
    <cfRule type="expression" dxfId="789" priority="35">
      <formula>$B18&gt;0</formula>
    </cfRule>
  </conditionalFormatting>
  <conditionalFormatting sqref="AM18:AN53">
    <cfRule type="expression" dxfId="788" priority="81" stopIfTrue="1">
      <formula>$L$3="ja"</formula>
    </cfRule>
  </conditionalFormatting>
  <conditionalFormatting sqref="AO18:AO53">
    <cfRule type="cellIs" dxfId="787" priority="88" stopIfTrue="1" operator="equal">
      <formula>""</formula>
    </cfRule>
    <cfRule type="cellIs" dxfId="786" priority="87" stopIfTrue="1" operator="equal">
      <formula>1</formula>
    </cfRule>
  </conditionalFormatting>
  <conditionalFormatting sqref="AP18:AP53">
    <cfRule type="cellIs" dxfId="785" priority="90" stopIfTrue="1" operator="equal">
      <formula>""</formula>
    </cfRule>
    <cfRule type="cellIs" dxfId="784" priority="89" stopIfTrue="1" operator="equal">
      <formula>1</formula>
    </cfRule>
  </conditionalFormatting>
  <conditionalFormatting sqref="AQ18:AQ53">
    <cfRule type="cellIs" dxfId="783" priority="61" stopIfTrue="1" operator="equal">
      <formula>""</formula>
    </cfRule>
    <cfRule type="cellIs" dxfId="782" priority="59" stopIfTrue="1" operator="equal">
      <formula>"x"</formula>
    </cfRule>
    <cfRule type="expression" dxfId="781" priority="60" stopIfTrue="1">
      <formula>$B18&gt;0</formula>
    </cfRule>
  </conditionalFormatting>
  <conditionalFormatting sqref="AR18:AR54">
    <cfRule type="expression" dxfId="780" priority="58" stopIfTrue="1">
      <formula>$L$3="ja"</formula>
    </cfRule>
  </conditionalFormatting>
  <conditionalFormatting sqref="AR54">
    <cfRule type="expression" dxfId="779" priority="57" stopIfTrue="1">
      <formula>$J$3="ja"</formula>
    </cfRule>
  </conditionalFormatting>
  <conditionalFormatting sqref="AS11:AS13">
    <cfRule type="expression" dxfId="778" priority="12" stopIfTrue="1">
      <formula>$J$3="ja"</formula>
    </cfRule>
  </conditionalFormatting>
  <conditionalFormatting sqref="AS11:AT13">
    <cfRule type="expression" dxfId="777" priority="15">
      <formula>$L$3="ja"</formula>
    </cfRule>
    <cfRule type="expression" dxfId="776" priority="14">
      <formula>$M$2="ja"</formula>
    </cfRule>
  </conditionalFormatting>
  <conditionalFormatting sqref="AS18:AT53">
    <cfRule type="cellIs" dxfId="775" priority="42" operator="equal">
      <formula>"2F"</formula>
    </cfRule>
  </conditionalFormatting>
  <conditionalFormatting sqref="AS18:AU53">
    <cfRule type="cellIs" dxfId="774" priority="45" operator="equal">
      <formula>"1F"</formula>
    </cfRule>
    <cfRule type="expression" dxfId="773" priority="46" stopIfTrue="1">
      <formula>$L$3="ja"</formula>
    </cfRule>
    <cfRule type="cellIs" dxfId="772" priority="44" operator="equal">
      <formula>"&lt;1F"</formula>
    </cfRule>
  </conditionalFormatting>
  <conditionalFormatting sqref="AS54:AU54">
    <cfRule type="expression" dxfId="771" priority="54" stopIfTrue="1">
      <formula>$L$3="ja"</formula>
    </cfRule>
  </conditionalFormatting>
  <conditionalFormatting sqref="AS54:AY54">
    <cfRule type="expression" dxfId="770" priority="55" stopIfTrue="1">
      <formula>$J$3="ja"</formula>
    </cfRule>
  </conditionalFormatting>
  <conditionalFormatting sqref="AT11:AT13">
    <cfRule type="expression" dxfId="769" priority="13">
      <formula>$L$2="ja"</formula>
    </cfRule>
  </conditionalFormatting>
  <conditionalFormatting sqref="AT11:AU13">
    <cfRule type="expression" dxfId="768" priority="7">
      <formula>$K$2="ja"</formula>
    </cfRule>
  </conditionalFormatting>
  <conditionalFormatting sqref="AT11:AV13">
    <cfRule type="expression" dxfId="767" priority="8">
      <formula>$J$3="ja"</formula>
    </cfRule>
  </conditionalFormatting>
  <conditionalFormatting sqref="AU11:AU13">
    <cfRule type="expression" dxfId="766" priority="9" stopIfTrue="1">
      <formula>$L$2="ja"</formula>
    </cfRule>
    <cfRule type="expression" dxfId="765" priority="10" stopIfTrue="1">
      <formula>$M$2="ja"</formula>
    </cfRule>
    <cfRule type="expression" dxfId="764" priority="11" stopIfTrue="1">
      <formula>$S$2="ja"</formula>
    </cfRule>
  </conditionalFormatting>
  <conditionalFormatting sqref="AU18:AU53">
    <cfRule type="cellIs" dxfId="763" priority="43" operator="equal">
      <formula>"1S"</formula>
    </cfRule>
  </conditionalFormatting>
  <conditionalFormatting sqref="AV11:AV13 AY11:AY13">
    <cfRule type="expression" dxfId="762" priority="18" stopIfTrue="1">
      <formula>$L$3="ja"</formula>
    </cfRule>
  </conditionalFormatting>
  <conditionalFormatting sqref="AV18:AV53">
    <cfRule type="expression" dxfId="761" priority="52">
      <formula>$AW18&gt;=$AR18</formula>
    </cfRule>
    <cfRule type="expression" dxfId="760" priority="51">
      <formula>$AW18&lt;$AR18</formula>
    </cfRule>
    <cfRule type="expression" dxfId="759" priority="50">
      <formula>$AW18=""</formula>
    </cfRule>
  </conditionalFormatting>
  <conditionalFormatting sqref="AV54:AY54">
    <cfRule type="expression" dxfId="758" priority="56" stopIfTrue="1">
      <formula>$L$3="ja"</formula>
    </cfRule>
  </conditionalFormatting>
  <conditionalFormatting sqref="AW18:AX53">
    <cfRule type="expression" dxfId="757" priority="53" stopIfTrue="1">
      <formula>$L$3="ja"</formula>
    </cfRule>
  </conditionalFormatting>
  <conditionalFormatting sqref="AY18:AY53">
    <cfRule type="expression" dxfId="756" priority="47">
      <formula>$AZ18=""</formula>
    </cfRule>
    <cfRule type="expression" dxfId="755" priority="48">
      <formula>$AZ18&lt;$AW18</formula>
    </cfRule>
    <cfRule type="expression" dxfId="754" priority="49">
      <formula>$AZ18&gt;=$AW18</formula>
    </cfRule>
  </conditionalFormatting>
  <conditionalFormatting sqref="AZ18:BA53">
    <cfRule type="expression" dxfId="753" priority="85" stopIfTrue="1">
      <formula>$L$3="ja"</formula>
    </cfRule>
  </conditionalFormatting>
  <conditionalFormatting sqref="BA54">
    <cfRule type="expression" dxfId="752" priority="83" stopIfTrue="1">
      <formula>$J$3="ja"</formula>
    </cfRule>
    <cfRule type="expression" dxfId="751" priority="84" stopIfTrue="1">
      <formula>$L$3="ja"</formula>
    </cfRule>
  </conditionalFormatting>
  <conditionalFormatting sqref="AK18:AK53">
    <cfRule type="expression" dxfId="64" priority="1" stopIfTrue="1">
      <formula>$AK18=1</formula>
    </cfRule>
    <cfRule type="expression" dxfId="63" priority="6" stopIfTrue="1">
      <formula>$AK18&lt;$AK$54</formula>
    </cfRule>
  </conditionalFormatting>
  <conditionalFormatting sqref="AK11:AK13">
    <cfRule type="cellIs" dxfId="62" priority="3" stopIfTrue="1" operator="equal">
      <formula>1</formula>
    </cfRule>
    <cfRule type="cellIs" dxfId="61" priority="4" stopIfTrue="1" operator="lessThan">
      <formula>1</formula>
    </cfRule>
  </conditionalFormatting>
  <conditionalFormatting sqref="AK18:AK53">
    <cfRule type="expression" dxfId="60" priority="5">
      <formula>$AK18&gt;=$AK$54</formula>
    </cfRule>
  </conditionalFormatting>
  <conditionalFormatting sqref="AK18:AK53">
    <cfRule type="cellIs" dxfId="59" priority="2" operator="equal">
      <formula>""</formula>
    </cfRule>
  </conditionalFormatting>
  <dataValidations count="5">
    <dataValidation type="list" allowBlank="1" showInputMessage="1" showErrorMessage="1" sqref="G18:G53" xr:uid="{9ED9D538-EDAA-413A-B8F5-39F5A6077E6A}">
      <formula1>"PRO,PRO/BBL,BBL,BBL/Kader,Kader,Kader/TL,TL,TL/Havo,Havo,Havo/Vwo,Vwo,"</formula1>
    </dataValidation>
    <dataValidation type="list" allowBlank="1" showInputMessage="1" showErrorMessage="1" sqref="AY18:AY53 AV18:AV53" xr:uid="{3C088CA2-BD53-4BC8-B7EB-C46FAB240CED}">
      <formula1>"PRO,LWOO,BBL,BBL/Kader,Kader,Kader/TL,TL,TL/Havo,Havo,Havo/Vwo,Vwo,"</formula1>
    </dataValidation>
    <dataValidation type="list" allowBlank="1" showInputMessage="1" showErrorMessage="1" sqref="E2" xr:uid="{4C46E23D-E3A9-4484-8392-F3B350D9F133}">
      <formula1>"--,A,B,C,D,E,F,G,H,I,J,"</formula1>
    </dataValidation>
    <dataValidation type="list" allowBlank="1" showInputMessage="1" showErrorMessage="1" sqref="D2" xr:uid="{C06AF8D3-18B2-4F18-B173-BC64624B515E}">
      <formula1>"3,4,5,6,7,8,"</formula1>
    </dataValidation>
    <dataValidation type="list" allowBlank="1" showInputMessage="1" showErrorMessage="1" sqref="E7" xr:uid="{0DB75569-8CB3-48E8-9E78-38A789F7E51D}">
      <formula1>"ja,nee,"</formula1>
    </dataValidation>
  </dataValidations>
  <pageMargins left="0.89" right="0.28000000000000003" top="0.57999999999999996" bottom="0.22" header="0.13" footer="0.14000000000000001"/>
  <pageSetup paperSize="9" scale="56" orientation="landscape" r:id="rId1"/>
  <headerFooter alignWithMargins="0">
    <oddFooter>&amp;L&amp;8© Meesterwerk</oddFooter>
  </headerFooter>
  <rowBreaks count="1" manualBreakCount="1">
    <brk id="56" max="48" man="1"/>
  </rowBreaks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D4039-A770-4EBA-8A27-C6532D82EE7B}">
  <sheetPr>
    <tabColor rgb="FFCC00FF"/>
    <pageSetUpPr fitToPage="1"/>
  </sheetPr>
  <dimension ref="A1:AN82"/>
  <sheetViews>
    <sheetView showGridLines="0" showRowColHeaders="0" zoomScale="58" zoomScaleNormal="58" zoomScaleSheetLayoutView="50" workbookViewId="0">
      <selection activeCell="AB55" sqref="AB55:AF57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9.33203125" defaultRowHeight="19.2" x14ac:dyDescent="0.45"/>
  <cols>
    <col min="1" max="1" width="6.44140625" style="240" bestFit="1" customWidth="1"/>
    <col min="2" max="2" width="41.33203125" style="244" customWidth="1"/>
    <col min="3" max="3" width="4" style="182" customWidth="1"/>
    <col min="4" max="4" width="9.33203125" style="182" customWidth="1"/>
    <col min="5" max="5" width="18" style="182" customWidth="1"/>
    <col min="6" max="6" width="8.44140625" style="182" customWidth="1"/>
    <col min="7" max="7" width="8.6640625" style="182" customWidth="1"/>
    <col min="8" max="8" width="12.77734375" style="182" customWidth="1"/>
    <col min="9" max="10" width="9.44140625" style="182" bestFit="1" customWidth="1"/>
    <col min="11" max="31" width="9.5546875" style="182" customWidth="1"/>
    <col min="32" max="32" width="9.33203125" style="182" bestFit="1" customWidth="1"/>
    <col min="33" max="34" width="9.33203125" style="182" customWidth="1"/>
    <col min="35" max="35" width="3.88671875" style="182" customWidth="1"/>
    <col min="36" max="36" width="8.88671875" style="182" customWidth="1"/>
    <col min="37" max="37" width="9.33203125" style="182"/>
    <col min="38" max="39" width="9.33203125" style="182" bestFit="1" customWidth="1"/>
    <col min="40" max="16384" width="9.33203125" style="182"/>
  </cols>
  <sheetData>
    <row r="1" spans="1:40" ht="100.2" customHeight="1" x14ac:dyDescent="0.45"/>
    <row r="2" spans="1:40" ht="18.600000000000001" customHeight="1" x14ac:dyDescent="0.45">
      <c r="D2" s="342" t="s">
        <v>123</v>
      </c>
      <c r="E2" s="342"/>
      <c r="F2" s="342"/>
      <c r="G2" s="342"/>
      <c r="H2" s="343">
        <v>1</v>
      </c>
      <c r="I2" s="342" t="str">
        <f>VLOOKUP($H$2,'M6'!A18:B53,2)</f>
        <v>leerling 1</v>
      </c>
      <c r="J2" s="342"/>
      <c r="K2" s="342"/>
      <c r="L2" s="342"/>
      <c r="M2" s="342"/>
      <c r="N2" s="342"/>
      <c r="O2" s="342"/>
      <c r="P2" s="342"/>
      <c r="Q2" s="342"/>
      <c r="R2" s="342"/>
      <c r="S2" s="342"/>
      <c r="T2" s="342"/>
      <c r="U2" s="342"/>
      <c r="V2" s="342"/>
      <c r="W2" s="342"/>
      <c r="X2" s="342"/>
      <c r="Y2" s="342"/>
      <c r="Z2" s="342"/>
      <c r="AA2" s="342"/>
      <c r="AB2" s="342"/>
      <c r="AC2" s="342"/>
      <c r="AD2" s="342"/>
      <c r="AE2" s="344" t="s">
        <v>124</v>
      </c>
      <c r="AF2" s="345"/>
      <c r="AG2" s="345"/>
      <c r="AH2" s="345">
        <f>'M6'!$D$2</f>
        <v>6</v>
      </c>
      <c r="AI2" s="348"/>
    </row>
    <row r="3" spans="1:40" s="190" customFormat="1" ht="55.2" customHeight="1" x14ac:dyDescent="0.7">
      <c r="A3" s="240"/>
      <c r="B3" s="240"/>
      <c r="D3" s="342"/>
      <c r="E3" s="342"/>
      <c r="F3" s="342"/>
      <c r="G3" s="342"/>
      <c r="H3" s="343"/>
      <c r="I3" s="342"/>
      <c r="J3" s="342"/>
      <c r="K3" s="342"/>
      <c r="L3" s="342"/>
      <c r="M3" s="342"/>
      <c r="N3" s="342"/>
      <c r="O3" s="342"/>
      <c r="P3" s="342"/>
      <c r="Q3" s="342"/>
      <c r="R3" s="342"/>
      <c r="S3" s="342"/>
      <c r="T3" s="342"/>
      <c r="U3" s="342"/>
      <c r="V3" s="342"/>
      <c r="W3" s="342"/>
      <c r="X3" s="342"/>
      <c r="Y3" s="342"/>
      <c r="Z3" s="342"/>
      <c r="AA3" s="342"/>
      <c r="AB3" s="342"/>
      <c r="AC3" s="342"/>
      <c r="AD3" s="342"/>
      <c r="AE3" s="346"/>
      <c r="AF3" s="347"/>
      <c r="AG3" s="347"/>
      <c r="AH3" s="347"/>
      <c r="AI3" s="349"/>
      <c r="AM3" s="203"/>
      <c r="AN3" s="203"/>
    </row>
    <row r="4" spans="1:40" ht="28.2" customHeight="1" x14ac:dyDescent="0.45">
      <c r="B4" s="245"/>
      <c r="C4" s="21"/>
      <c r="D4" s="21"/>
      <c r="E4" s="21"/>
      <c r="I4" s="204"/>
      <c r="J4" s="204"/>
      <c r="K4" s="204"/>
      <c r="L4" s="204"/>
      <c r="M4" s="204"/>
      <c r="N4" s="204"/>
      <c r="O4" s="204"/>
      <c r="P4" s="204"/>
      <c r="Q4" s="204"/>
      <c r="R4" s="204"/>
      <c r="S4" s="204"/>
      <c r="T4" s="204"/>
      <c r="U4" s="204"/>
      <c r="V4" s="204"/>
      <c r="W4" s="204"/>
      <c r="X4" s="204"/>
      <c r="Y4" s="204"/>
      <c r="Z4" s="204"/>
      <c r="AA4" s="204"/>
      <c r="AB4" s="204"/>
      <c r="AC4" s="204"/>
      <c r="AD4" s="204"/>
      <c r="AE4" s="204"/>
      <c r="AF4" s="204"/>
      <c r="AG4" s="204"/>
      <c r="AH4" s="204"/>
      <c r="AI4" s="204"/>
      <c r="AJ4" s="204"/>
      <c r="AK4" s="204"/>
      <c r="AL4" s="204"/>
      <c r="AM4" s="204"/>
      <c r="AN4" s="204"/>
    </row>
    <row r="5" spans="1:40" ht="19.5" customHeight="1" x14ac:dyDescent="0.45">
      <c r="B5" s="246"/>
      <c r="C5" s="4"/>
      <c r="D5" s="4"/>
      <c r="E5" s="3"/>
    </row>
    <row r="6" spans="1:40" x14ac:dyDescent="0.45">
      <c r="B6" s="246"/>
      <c r="C6" s="4"/>
      <c r="D6" s="4"/>
      <c r="E6" s="4"/>
    </row>
    <row r="7" spans="1:40" ht="18.600000000000001" x14ac:dyDescent="0.45">
      <c r="A7" s="242">
        <v>1</v>
      </c>
      <c r="B7" s="243" t="str">
        <f>'M6'!B18</f>
        <v>leerling 1</v>
      </c>
      <c r="C7" s="4"/>
      <c r="D7" s="4"/>
      <c r="E7" s="4"/>
    </row>
    <row r="8" spans="1:40" ht="18.600000000000001" x14ac:dyDescent="0.45">
      <c r="A8" s="242">
        <v>2</v>
      </c>
      <c r="B8" s="243" t="str">
        <f>'M6'!B19</f>
        <v>leerling 2</v>
      </c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6"/>
      <c r="AB8" s="186"/>
      <c r="AC8" s="186"/>
      <c r="AD8" s="186"/>
      <c r="AE8" s="186"/>
    </row>
    <row r="9" spans="1:40" ht="18.600000000000001" x14ac:dyDescent="0.45">
      <c r="A9" s="242">
        <v>3</v>
      </c>
      <c r="B9" s="243" t="str">
        <f>'M6'!B20</f>
        <v>leerling 3</v>
      </c>
      <c r="H9" s="186"/>
      <c r="I9" s="186"/>
      <c r="J9" s="186"/>
      <c r="K9" s="186"/>
      <c r="L9" s="186"/>
      <c r="M9" s="186"/>
      <c r="N9" s="186"/>
      <c r="O9" s="186"/>
      <c r="P9" s="186"/>
      <c r="Q9" s="186"/>
      <c r="R9" s="186"/>
      <c r="S9" s="186"/>
      <c r="T9" s="186"/>
      <c r="U9" s="186"/>
      <c r="V9" s="186"/>
      <c r="W9" s="186"/>
      <c r="X9" s="186"/>
      <c r="Y9" s="186"/>
      <c r="Z9" s="186"/>
      <c r="AA9" s="186"/>
      <c r="AB9" s="186"/>
      <c r="AC9" s="186"/>
      <c r="AD9" s="186"/>
      <c r="AE9" s="186"/>
    </row>
    <row r="10" spans="1:40" ht="18.600000000000001" x14ac:dyDescent="0.45">
      <c r="A10" s="242">
        <v>4</v>
      </c>
      <c r="B10" s="243" t="str">
        <f>'M6'!B21</f>
        <v>leerling 4</v>
      </c>
      <c r="H10" s="186"/>
      <c r="I10" s="186"/>
      <c r="J10" s="186"/>
      <c r="K10" s="186"/>
      <c r="L10" s="186"/>
      <c r="M10" s="186"/>
      <c r="N10" s="186"/>
      <c r="O10" s="186"/>
      <c r="P10" s="186"/>
      <c r="Q10" s="186"/>
      <c r="R10" s="186"/>
      <c r="S10" s="186"/>
      <c r="T10" s="186"/>
      <c r="U10" s="186"/>
      <c r="V10" s="186"/>
      <c r="W10" s="186"/>
      <c r="X10" s="186"/>
      <c r="Y10" s="186"/>
      <c r="Z10" s="186"/>
      <c r="AA10" s="186"/>
      <c r="AB10" s="186"/>
      <c r="AC10" s="186"/>
      <c r="AD10" s="186"/>
      <c r="AE10" s="186"/>
    </row>
    <row r="11" spans="1:40" ht="18.600000000000001" x14ac:dyDescent="0.45">
      <c r="A11" s="242">
        <v>5</v>
      </c>
      <c r="B11" s="243" t="str">
        <f>'M6'!B22</f>
        <v>leerling 5</v>
      </c>
      <c r="H11" s="186"/>
      <c r="I11" s="186"/>
      <c r="J11" s="186"/>
      <c r="K11" s="186"/>
      <c r="L11" s="186"/>
      <c r="M11" s="186"/>
      <c r="N11" s="186"/>
      <c r="O11" s="186"/>
      <c r="P11" s="186"/>
      <c r="Q11" s="186"/>
      <c r="R11" s="186"/>
      <c r="S11" s="186"/>
      <c r="T11" s="186"/>
      <c r="U11" s="186"/>
      <c r="V11" s="186"/>
      <c r="W11" s="186"/>
      <c r="X11" s="186"/>
      <c r="Y11" s="186"/>
      <c r="Z11" s="186"/>
      <c r="AA11" s="186"/>
      <c r="AB11" s="186"/>
      <c r="AC11" s="186"/>
      <c r="AD11" s="186"/>
      <c r="AE11" s="186"/>
    </row>
    <row r="12" spans="1:40" ht="18.600000000000001" x14ac:dyDescent="0.45">
      <c r="A12" s="242">
        <v>6</v>
      </c>
      <c r="B12" s="243" t="str">
        <f>'M6'!B23</f>
        <v>leerling 6</v>
      </c>
      <c r="H12" s="186"/>
      <c r="I12" s="186"/>
      <c r="J12" s="186"/>
      <c r="K12" s="186"/>
      <c r="L12" s="186"/>
      <c r="M12" s="186"/>
      <c r="N12" s="186"/>
      <c r="O12" s="186"/>
      <c r="P12" s="186"/>
      <c r="Q12" s="186"/>
      <c r="R12" s="186"/>
      <c r="S12" s="186"/>
      <c r="T12" s="186"/>
      <c r="U12" s="186"/>
      <c r="V12" s="186"/>
      <c r="W12" s="186"/>
      <c r="X12" s="186"/>
      <c r="Y12" s="186"/>
      <c r="Z12" s="186"/>
      <c r="AA12" s="186"/>
      <c r="AB12" s="186"/>
      <c r="AC12" s="186"/>
      <c r="AD12" s="186"/>
      <c r="AE12" s="186"/>
    </row>
    <row r="13" spans="1:40" ht="18.600000000000001" x14ac:dyDescent="0.45">
      <c r="A13" s="242">
        <v>7</v>
      </c>
      <c r="B13" s="243" t="str">
        <f>'M6'!B24</f>
        <v>leerling 7</v>
      </c>
      <c r="H13" s="186"/>
      <c r="I13" s="186"/>
      <c r="J13" s="186"/>
      <c r="K13" s="192" t="s">
        <v>125</v>
      </c>
      <c r="L13" s="192" t="s">
        <v>126</v>
      </c>
      <c r="M13" s="197" t="s">
        <v>127</v>
      </c>
      <c r="N13" s="197" t="s">
        <v>128</v>
      </c>
      <c r="O13" s="198" t="s">
        <v>129</v>
      </c>
      <c r="P13" s="198" t="s">
        <v>130</v>
      </c>
      <c r="Q13" s="193" t="s">
        <v>131</v>
      </c>
      <c r="R13" s="193" t="s">
        <v>132</v>
      </c>
      <c r="S13" s="193"/>
      <c r="T13" s="199" t="s">
        <v>133</v>
      </c>
      <c r="U13" s="199" t="s">
        <v>134</v>
      </c>
      <c r="V13" s="194" t="s">
        <v>135</v>
      </c>
      <c r="W13" s="194" t="s">
        <v>136</v>
      </c>
      <c r="X13" s="200" t="s">
        <v>137</v>
      </c>
      <c r="Y13" s="201" t="s">
        <v>138</v>
      </c>
      <c r="Z13" s="205" t="s">
        <v>139</v>
      </c>
      <c r="AA13" s="270" t="s">
        <v>140</v>
      </c>
      <c r="AB13" s="270" t="s">
        <v>173</v>
      </c>
      <c r="AC13" s="207" t="s">
        <v>141</v>
      </c>
      <c r="AD13" s="207"/>
      <c r="AE13" s="208" t="s">
        <v>142</v>
      </c>
      <c r="AF13" s="185"/>
      <c r="AG13" s="185"/>
      <c r="AH13" s="185"/>
      <c r="AI13" s="185"/>
    </row>
    <row r="14" spans="1:40" ht="18.600000000000001" x14ac:dyDescent="0.45">
      <c r="A14" s="242">
        <v>8</v>
      </c>
      <c r="B14" s="243" t="str">
        <f>'M6'!B25</f>
        <v>leerling 8</v>
      </c>
      <c r="H14" s="189"/>
      <c r="I14" s="189"/>
      <c r="J14" s="189"/>
      <c r="K14" s="196">
        <f>VLOOKUP($H$2,'M6'!$A$18:$M$53,8)</f>
        <v>0</v>
      </c>
      <c r="L14" s="196">
        <f>VLOOKUP($H$2,'E6'!$A$18:$M$53,8)</f>
        <v>0</v>
      </c>
      <c r="M14" s="196">
        <f>VLOOKUP($H$2,'M6'!$A$18:$M$53,9)</f>
        <v>0</v>
      </c>
      <c r="N14" s="196">
        <f>VLOOKUP($H$2,'E6'!$A$18:$M$53,9)</f>
        <v>0</v>
      </c>
      <c r="O14" s="196">
        <f>VLOOKUP($H$2,'M6'!$A$18:$M$53,10)</f>
        <v>0</v>
      </c>
      <c r="P14" s="196">
        <f>VLOOKUP($H$2,'E6'!$A$18:$M$53,10)</f>
        <v>0</v>
      </c>
      <c r="Q14" s="196">
        <f>VLOOKUP($H$2,'M6'!$A$18:$M$53,11)</f>
        <v>0</v>
      </c>
      <c r="R14" s="196">
        <f>VLOOKUP($H$2,'E6'!$A$18:$M$53,11)</f>
        <v>0</v>
      </c>
      <c r="S14" s="196"/>
      <c r="T14" s="196">
        <f>VLOOKUP($H$2,'M6'!$A$18:$M$53,12)</f>
        <v>0</v>
      </c>
      <c r="U14" s="196">
        <f>VLOOKUP($H$2,'E6'!$A$18:$M$53,12)</f>
        <v>0</v>
      </c>
      <c r="V14" s="196">
        <f>VLOOKUP($H$2,'M6'!$A$18:$M$53,13)</f>
        <v>0</v>
      </c>
      <c r="W14" s="196">
        <f>VLOOKUP($H$2,'E6'!$A$18:$M$53,13)</f>
        <v>0</v>
      </c>
      <c r="X14" s="196"/>
      <c r="Y14" s="196">
        <f>VLOOKUP($H$2,'M6'!$A$18:$M$53,4)</f>
        <v>0</v>
      </c>
      <c r="Z14" s="195">
        <f>'TOTAAL M-TOETSEN'!$AB$5*5</f>
        <v>2.5049999999999999</v>
      </c>
      <c r="AA14" s="196">
        <f>VLOOKUP($H$2,'M6'!$A$18:$M$53,3)</f>
        <v>0</v>
      </c>
      <c r="AB14" s="196"/>
      <c r="AC14" s="209"/>
      <c r="AD14" s="209"/>
      <c r="AE14" s="196"/>
      <c r="AF14" s="184"/>
      <c r="AG14" s="184"/>
      <c r="AH14" s="184"/>
      <c r="AI14" s="184"/>
    </row>
    <row r="15" spans="1:40" ht="18.600000000000001" x14ac:dyDescent="0.45">
      <c r="A15" s="242">
        <v>9</v>
      </c>
      <c r="B15" s="243" t="str">
        <f>'M6'!B26</f>
        <v>leerling 9</v>
      </c>
      <c r="K15" s="195" t="str">
        <f>IF(K14="E",1,IF(K14="D",2,IF(K14="C",3,IF(K14="B",4,IF(K14="A",5,IF(K14=5,1,IF(K14=4,2,IF(K14=3,3,IF(K14=2,4,IF(K14=1,5,IF(K14=0,"")))))))))))</f>
        <v/>
      </c>
      <c r="L15" s="195" t="str">
        <f t="shared" ref="L15:W15" si="0">IF(L14="E",1,IF(L14="D",2,IF(L14="C",3,IF(L14="B",4,IF(L14="A",5,IF(L14=5,1,IF(L14=4,2,IF(L14=3,3,IF(L14=2,4,IF(L14=1,5,IF(L14=0,"")))))))))))</f>
        <v/>
      </c>
      <c r="M15" s="195" t="str">
        <f t="shared" si="0"/>
        <v/>
      </c>
      <c r="N15" s="195" t="str">
        <f t="shared" si="0"/>
        <v/>
      </c>
      <c r="O15" s="195" t="str">
        <f t="shared" si="0"/>
        <v/>
      </c>
      <c r="P15" s="195" t="str">
        <f t="shared" si="0"/>
        <v/>
      </c>
      <c r="Q15" s="195" t="str">
        <f t="shared" si="0"/>
        <v/>
      </c>
      <c r="R15" s="195" t="str">
        <f t="shared" si="0"/>
        <v/>
      </c>
      <c r="S15" s="195"/>
      <c r="T15" s="195" t="str">
        <f t="shared" si="0"/>
        <v/>
      </c>
      <c r="U15" s="195" t="str">
        <f t="shared" si="0"/>
        <v/>
      </c>
      <c r="V15" s="195" t="str">
        <f t="shared" si="0"/>
        <v/>
      </c>
      <c r="W15" s="195" t="str">
        <f t="shared" si="0"/>
        <v/>
      </c>
      <c r="X15" s="206" t="e">
        <f>AE15/AC15</f>
        <v>#DIV/0!</v>
      </c>
      <c r="Y15" s="206" t="str">
        <f>IF(Y14="E",1,IF(Y14="D",2,IF(Y14="C",3,IF(Y14="B",4,IF(Y14="A",5,IF(Y14=5,1,IF(Y14=4,2,IF(Y14=3,3,IF(Y14=2,4,IF(Y14=1,5,IF(Y14=0,"")))))))))))</f>
        <v/>
      </c>
      <c r="Z15" s="206">
        <f>Z14</f>
        <v>2.5049999999999999</v>
      </c>
      <c r="AA15" s="195" t="str">
        <f>IF(AA14="E",1,IF(AA14="D",2,IF(AA14="C",3,IF(AA14="B",4,IF(AA14="A",5,IF(AA14=0,"",IF(AA14&lt;3,1,IF(AA14&lt;5,2,IF(AA14&lt;7,3,IF(AA14&lt;9,4,IF(AA14&lt;11,5,IF(AA14=0,""))))))))))))</f>
        <v/>
      </c>
      <c r="AB15" s="206" t="e">
        <f>X15-1</f>
        <v>#DIV/0!</v>
      </c>
      <c r="AC15" s="210">
        <f>COUNTIF(K15:W15,"&gt;0")</f>
        <v>0</v>
      </c>
      <c r="AD15" s="210"/>
      <c r="AE15" s="210">
        <f>SUM(K15:W15)</f>
        <v>0</v>
      </c>
    </row>
    <row r="16" spans="1:40" ht="18.600000000000001" x14ac:dyDescent="0.45">
      <c r="A16" s="242">
        <v>10</v>
      </c>
      <c r="B16" s="243">
        <f>'M6'!B27</f>
        <v>0</v>
      </c>
    </row>
    <row r="17" spans="1:31" ht="18.600000000000001" x14ac:dyDescent="0.45">
      <c r="A17" s="242">
        <v>11</v>
      </c>
      <c r="B17" s="243">
        <f>'M6'!B28</f>
        <v>0</v>
      </c>
      <c r="H17" s="186"/>
      <c r="I17" s="186"/>
      <c r="J17" s="186"/>
      <c r="K17" s="186"/>
      <c r="L17" s="186"/>
      <c r="M17" s="186"/>
      <c r="N17" s="186"/>
      <c r="O17" s="186"/>
      <c r="P17" s="186"/>
      <c r="Q17" s="186"/>
      <c r="R17" s="186"/>
      <c r="S17" s="186"/>
      <c r="T17" s="186"/>
      <c r="U17" s="186"/>
      <c r="V17" s="186"/>
      <c r="W17" s="186"/>
      <c r="X17" s="186"/>
      <c r="Y17" s="186"/>
      <c r="Z17" s="186"/>
      <c r="AA17" s="186"/>
      <c r="AB17" s="186"/>
      <c r="AC17" s="186"/>
      <c r="AD17" s="186"/>
      <c r="AE17" s="186"/>
    </row>
    <row r="18" spans="1:31" ht="18.600000000000001" x14ac:dyDescent="0.45">
      <c r="A18" s="242">
        <v>12</v>
      </c>
      <c r="B18" s="243">
        <f>'M6'!B29</f>
        <v>0</v>
      </c>
      <c r="H18" s="186"/>
      <c r="I18" s="186"/>
      <c r="J18" s="186"/>
      <c r="K18" s="186"/>
      <c r="L18" s="186"/>
      <c r="M18" s="186"/>
      <c r="N18" s="186"/>
      <c r="O18" s="186"/>
      <c r="P18" s="186"/>
      <c r="Q18" s="186"/>
      <c r="R18" s="186"/>
      <c r="S18" s="186"/>
      <c r="T18" s="186"/>
      <c r="U18" s="186"/>
      <c r="V18" s="186"/>
      <c r="W18" s="186"/>
      <c r="X18" s="186"/>
      <c r="Y18" s="186"/>
      <c r="Z18" s="186"/>
      <c r="AA18" s="186"/>
      <c r="AB18" s="186"/>
      <c r="AC18" s="186"/>
      <c r="AD18" s="186"/>
      <c r="AE18" s="186"/>
    </row>
    <row r="19" spans="1:31" ht="18.600000000000001" x14ac:dyDescent="0.45">
      <c r="A19" s="242">
        <v>13</v>
      </c>
      <c r="B19" s="243">
        <f>'M6'!B30</f>
        <v>0</v>
      </c>
      <c r="H19" s="189"/>
      <c r="I19" s="186"/>
      <c r="J19" s="186"/>
      <c r="K19" s="186"/>
      <c r="L19" s="186"/>
      <c r="M19" s="186"/>
      <c r="N19" s="186"/>
      <c r="O19" s="186"/>
      <c r="P19" s="186"/>
      <c r="Q19" s="186"/>
      <c r="R19" s="186"/>
      <c r="S19" s="186"/>
      <c r="T19" s="186"/>
      <c r="U19" s="186"/>
      <c r="V19" s="186"/>
      <c r="W19" s="186"/>
      <c r="X19" s="186"/>
      <c r="Y19" s="186"/>
      <c r="Z19" s="186"/>
      <c r="AA19" s="186"/>
      <c r="AB19" s="186"/>
      <c r="AC19" s="186"/>
      <c r="AD19" s="186"/>
      <c r="AE19" s="186"/>
    </row>
    <row r="20" spans="1:31" ht="18.600000000000001" x14ac:dyDescent="0.45">
      <c r="A20" s="242">
        <v>14</v>
      </c>
      <c r="B20" s="243">
        <f>'M6'!B31</f>
        <v>0</v>
      </c>
      <c r="H20" s="189"/>
      <c r="I20" s="189"/>
      <c r="J20" s="189"/>
      <c r="K20" s="189"/>
      <c r="L20" s="189"/>
      <c r="M20" s="186"/>
      <c r="N20" s="186"/>
      <c r="O20" s="189"/>
      <c r="P20" s="189"/>
      <c r="Q20" s="186"/>
      <c r="R20" s="186"/>
      <c r="S20" s="186"/>
      <c r="T20" s="186"/>
      <c r="U20" s="186"/>
      <c r="V20" s="189"/>
      <c r="W20" s="189"/>
      <c r="X20" s="186"/>
      <c r="Y20" s="186"/>
      <c r="Z20" s="186"/>
      <c r="AA20" s="186"/>
      <c r="AB20" s="186"/>
      <c r="AC20" s="186"/>
      <c r="AD20" s="186"/>
      <c r="AE20" s="186"/>
    </row>
    <row r="21" spans="1:31" ht="18.600000000000001" x14ac:dyDescent="0.45">
      <c r="A21" s="242">
        <v>15</v>
      </c>
      <c r="B21" s="243">
        <f>'M6'!B32</f>
        <v>0</v>
      </c>
      <c r="H21" s="188"/>
      <c r="I21" s="188"/>
      <c r="J21" s="187"/>
      <c r="K21" s="187"/>
      <c r="L21" s="187"/>
      <c r="M21" s="186"/>
      <c r="N21" s="186"/>
      <c r="O21" s="188"/>
      <c r="P21" s="188"/>
      <c r="Q21" s="186"/>
      <c r="R21" s="186"/>
      <c r="S21" s="186"/>
      <c r="T21" s="186"/>
      <c r="U21" s="186"/>
      <c r="V21" s="187"/>
      <c r="W21" s="187"/>
      <c r="X21" s="186"/>
      <c r="Y21" s="186"/>
      <c r="Z21" s="186"/>
      <c r="AA21" s="186"/>
      <c r="AB21" s="186"/>
      <c r="AC21" s="186"/>
      <c r="AD21" s="186"/>
      <c r="AE21" s="186"/>
    </row>
    <row r="22" spans="1:31" ht="18.600000000000001" x14ac:dyDescent="0.45">
      <c r="A22" s="242">
        <v>16</v>
      </c>
      <c r="B22" s="243">
        <f>'M6'!B33</f>
        <v>0</v>
      </c>
      <c r="H22" s="186"/>
      <c r="I22" s="186"/>
      <c r="J22" s="186"/>
      <c r="K22" s="186"/>
      <c r="L22" s="186"/>
      <c r="M22" s="186"/>
      <c r="N22" s="186"/>
      <c r="O22" s="186"/>
      <c r="P22" s="186"/>
      <c r="Q22" s="186"/>
      <c r="R22" s="186"/>
      <c r="S22" s="186"/>
      <c r="T22" s="186"/>
      <c r="U22" s="186"/>
      <c r="V22" s="186"/>
      <c r="W22" s="186"/>
      <c r="X22" s="186"/>
      <c r="Y22" s="186"/>
      <c r="Z22" s="186"/>
      <c r="AA22" s="186"/>
      <c r="AB22" s="186"/>
      <c r="AC22" s="186"/>
      <c r="AD22" s="186"/>
      <c r="AE22" s="186"/>
    </row>
    <row r="23" spans="1:31" ht="18.600000000000001" x14ac:dyDescent="0.45">
      <c r="A23" s="242">
        <v>17</v>
      </c>
      <c r="B23" s="243">
        <f>'M6'!B34</f>
        <v>0</v>
      </c>
      <c r="H23" s="186"/>
      <c r="I23" s="186"/>
      <c r="J23" s="186"/>
      <c r="K23" s="186"/>
      <c r="L23" s="186"/>
      <c r="M23" s="186"/>
      <c r="N23" s="186"/>
      <c r="O23" s="186"/>
      <c r="P23" s="186"/>
      <c r="Q23" s="186"/>
      <c r="R23" s="186"/>
      <c r="S23" s="186"/>
      <c r="T23" s="186"/>
      <c r="U23" s="186"/>
      <c r="V23" s="186"/>
      <c r="W23" s="186"/>
      <c r="X23" s="186"/>
      <c r="Y23" s="186"/>
      <c r="Z23" s="186"/>
      <c r="AA23" s="186"/>
      <c r="AB23" s="186"/>
      <c r="AC23" s="186"/>
      <c r="AD23" s="186"/>
      <c r="AE23" s="186"/>
    </row>
    <row r="24" spans="1:31" ht="15" customHeight="1" x14ac:dyDescent="0.45">
      <c r="A24" s="242">
        <v>18</v>
      </c>
      <c r="B24" s="243">
        <f>'M6'!B35</f>
        <v>0</v>
      </c>
    </row>
    <row r="25" spans="1:31" ht="18.600000000000001" x14ac:dyDescent="0.45">
      <c r="A25" s="242">
        <v>19</v>
      </c>
      <c r="B25" s="243">
        <f>'M6'!B36</f>
        <v>0</v>
      </c>
    </row>
    <row r="26" spans="1:31" ht="18.600000000000001" x14ac:dyDescent="0.45">
      <c r="A26" s="242">
        <v>20</v>
      </c>
      <c r="B26" s="243">
        <f>'M6'!B37</f>
        <v>0</v>
      </c>
    </row>
    <row r="27" spans="1:31" ht="18.600000000000001" x14ac:dyDescent="0.45">
      <c r="A27" s="242">
        <v>21</v>
      </c>
      <c r="B27" s="243">
        <f>'M6'!B38</f>
        <v>0</v>
      </c>
    </row>
    <row r="28" spans="1:31" ht="18.600000000000001" x14ac:dyDescent="0.45">
      <c r="A28" s="242">
        <v>22</v>
      </c>
      <c r="B28" s="243">
        <f>'M6'!B39</f>
        <v>0</v>
      </c>
    </row>
    <row r="29" spans="1:31" ht="15.75" customHeight="1" x14ac:dyDescent="0.45">
      <c r="A29" s="242">
        <v>23</v>
      </c>
      <c r="B29" s="243">
        <f>'M6'!B40</f>
        <v>0</v>
      </c>
    </row>
    <row r="30" spans="1:31" ht="18.600000000000001" x14ac:dyDescent="0.45">
      <c r="A30" s="242">
        <v>24</v>
      </c>
      <c r="B30" s="243">
        <f>'M6'!B41</f>
        <v>0</v>
      </c>
    </row>
    <row r="31" spans="1:31" ht="18.600000000000001" x14ac:dyDescent="0.45">
      <c r="A31" s="242">
        <v>25</v>
      </c>
      <c r="B31" s="243">
        <f>'M6'!B42</f>
        <v>0</v>
      </c>
    </row>
    <row r="32" spans="1:31" ht="18.600000000000001" x14ac:dyDescent="0.45">
      <c r="A32" s="242">
        <v>26</v>
      </c>
      <c r="B32" s="243">
        <f>'M6'!B43</f>
        <v>0</v>
      </c>
    </row>
    <row r="33" spans="1:35" ht="18.600000000000001" x14ac:dyDescent="0.45">
      <c r="A33" s="242">
        <v>27</v>
      </c>
      <c r="B33" s="243">
        <f>'M6'!B44</f>
        <v>0</v>
      </c>
    </row>
    <row r="34" spans="1:35" ht="18.600000000000001" x14ac:dyDescent="0.45">
      <c r="A34" s="242">
        <v>28</v>
      </c>
      <c r="B34" s="243">
        <f>'M6'!B45</f>
        <v>0</v>
      </c>
    </row>
    <row r="35" spans="1:35" ht="18.600000000000001" x14ac:dyDescent="0.45">
      <c r="A35" s="242">
        <v>29</v>
      </c>
      <c r="B35" s="243">
        <f>'M6'!B46</f>
        <v>0</v>
      </c>
    </row>
    <row r="36" spans="1:35" ht="18.600000000000001" x14ac:dyDescent="0.45">
      <c r="A36" s="242">
        <v>30</v>
      </c>
      <c r="B36" s="243">
        <f>'M6'!B47</f>
        <v>0</v>
      </c>
    </row>
    <row r="37" spans="1:35" ht="18.600000000000001" x14ac:dyDescent="0.45">
      <c r="A37" s="242">
        <v>31</v>
      </c>
      <c r="B37" s="243">
        <f>'M6'!B48</f>
        <v>0</v>
      </c>
    </row>
    <row r="38" spans="1:35" ht="18.600000000000001" x14ac:dyDescent="0.45">
      <c r="A38" s="242">
        <v>32</v>
      </c>
      <c r="B38" s="243">
        <f>'M6'!B49</f>
        <v>0</v>
      </c>
    </row>
    <row r="39" spans="1:35" ht="18.600000000000001" x14ac:dyDescent="0.45">
      <c r="A39" s="242">
        <v>33</v>
      </c>
      <c r="B39" s="243">
        <f>'M6'!B50</f>
        <v>0</v>
      </c>
    </row>
    <row r="40" spans="1:35" ht="18.600000000000001" x14ac:dyDescent="0.45">
      <c r="A40" s="242">
        <v>34</v>
      </c>
      <c r="B40" s="243">
        <f>'M6'!B51</f>
        <v>0</v>
      </c>
    </row>
    <row r="41" spans="1:35" ht="18.600000000000001" x14ac:dyDescent="0.45">
      <c r="A41" s="242">
        <v>35</v>
      </c>
      <c r="B41" s="243">
        <f>'M6'!B52</f>
        <v>0</v>
      </c>
    </row>
    <row r="42" spans="1:35" ht="18.600000000000001" x14ac:dyDescent="0.45">
      <c r="A42" s="242">
        <v>36</v>
      </c>
      <c r="B42" s="243">
        <f>'M6'!B53</f>
        <v>0</v>
      </c>
    </row>
    <row r="44" spans="1:35" ht="106.2" customHeight="1" x14ac:dyDescent="0.45"/>
    <row r="45" spans="1:35" ht="63.6" customHeight="1" x14ac:dyDescent="0.45">
      <c r="C45" s="341" t="s">
        <v>203</v>
      </c>
      <c r="D45" s="341"/>
      <c r="E45" s="341"/>
      <c r="F45" s="341"/>
      <c r="G45" s="341"/>
      <c r="H45" s="341"/>
      <c r="I45" s="341"/>
      <c r="J45" s="341"/>
      <c r="K45" s="341"/>
      <c r="L45" s="341"/>
      <c r="M45" s="341"/>
      <c r="N45" s="341"/>
      <c r="O45" s="341"/>
      <c r="P45" s="341"/>
      <c r="Q45" s="341"/>
      <c r="R45" s="341"/>
      <c r="S45" s="341"/>
      <c r="T45" s="341"/>
      <c r="U45" s="341"/>
      <c r="V45" s="341"/>
      <c r="W45" s="341"/>
      <c r="X45" s="341"/>
      <c r="Y45" s="341"/>
      <c r="Z45" s="341"/>
      <c r="AA45" s="341"/>
      <c r="AB45" s="341"/>
      <c r="AC45" s="341"/>
      <c r="AD45" s="341"/>
      <c r="AE45" s="341"/>
      <c r="AF45" s="341"/>
      <c r="AG45" s="341"/>
      <c r="AH45" s="341"/>
      <c r="AI45" s="341"/>
    </row>
    <row r="46" spans="1:35" ht="36.6" x14ac:dyDescent="0.45">
      <c r="D46" s="350" t="s">
        <v>205</v>
      </c>
      <c r="E46" s="350"/>
      <c r="F46" s="350"/>
      <c r="G46" s="350"/>
      <c r="H46" s="350"/>
      <c r="I46" s="350"/>
      <c r="J46" s="350"/>
      <c r="K46" s="350"/>
      <c r="L46" s="350"/>
      <c r="M46" s="350"/>
      <c r="N46" s="350"/>
      <c r="O46" s="350"/>
      <c r="P46" s="350"/>
      <c r="Q46" s="350"/>
      <c r="R46" s="350"/>
      <c r="S46" s="350"/>
      <c r="T46" s="350"/>
      <c r="U46" s="350"/>
      <c r="V46" s="350"/>
      <c r="W46" s="350"/>
      <c r="X46" s="350"/>
      <c r="Y46" s="350"/>
      <c r="Z46" s="350"/>
      <c r="AA46" s="350"/>
      <c r="AB46" s="350"/>
      <c r="AC46" s="350"/>
      <c r="AD46" s="350"/>
      <c r="AE46" s="350"/>
      <c r="AF46" s="350"/>
      <c r="AG46" s="350"/>
      <c r="AH46" s="350"/>
      <c r="AI46" s="350"/>
    </row>
    <row r="47" spans="1:35" ht="113.4" customHeight="1" x14ac:dyDescent="0.6">
      <c r="E47" s="299"/>
      <c r="F47" s="202"/>
      <c r="G47" s="202"/>
      <c r="H47" s="202"/>
      <c r="I47" s="297"/>
      <c r="J47" s="297"/>
    </row>
    <row r="48" spans="1:35" ht="36" x14ac:dyDescent="0.8">
      <c r="D48" s="315" t="s">
        <v>174</v>
      </c>
      <c r="E48" s="316"/>
      <c r="F48" s="317"/>
      <c r="G48" s="317"/>
      <c r="H48" s="317"/>
      <c r="I48" s="318"/>
      <c r="J48" s="318"/>
      <c r="K48" s="314"/>
      <c r="L48" s="314"/>
      <c r="N48" s="315" t="s">
        <v>186</v>
      </c>
      <c r="O48" s="314"/>
      <c r="P48" s="314"/>
      <c r="Q48" s="314"/>
      <c r="R48" s="314"/>
      <c r="S48" s="314"/>
      <c r="T48" s="314"/>
      <c r="U48" s="314"/>
      <c r="V48" s="314"/>
      <c r="W48" s="314"/>
      <c r="Y48" s="315" t="s">
        <v>198</v>
      </c>
      <c r="Z48" s="314"/>
      <c r="AA48" s="314"/>
      <c r="AB48" s="314"/>
      <c r="AC48" s="314"/>
      <c r="AD48" s="314"/>
      <c r="AE48" s="314"/>
      <c r="AF48" s="314"/>
      <c r="AG48" s="314"/>
      <c r="AH48" s="314"/>
    </row>
    <row r="49" spans="4:34" ht="163.19999999999999" x14ac:dyDescent="0.85">
      <c r="D49" s="298"/>
      <c r="E49" s="299"/>
      <c r="F49" s="202"/>
      <c r="G49" s="202"/>
      <c r="H49" s="202"/>
      <c r="I49" s="297"/>
      <c r="J49" s="297"/>
      <c r="K49" s="321" t="s">
        <v>183</v>
      </c>
      <c r="L49" s="321" t="s">
        <v>184</v>
      </c>
      <c r="V49" s="321" t="s">
        <v>183</v>
      </c>
      <c r="W49" s="321" t="s">
        <v>184</v>
      </c>
      <c r="Y49" s="298"/>
      <c r="AG49" s="321" t="s">
        <v>183</v>
      </c>
      <c r="AH49" s="321" t="s">
        <v>184</v>
      </c>
    </row>
    <row r="50" spans="4:34" ht="36.6" x14ac:dyDescent="0.85">
      <c r="D50" s="351" t="s">
        <v>182</v>
      </c>
      <c r="E50" s="351"/>
      <c r="F50" s="351"/>
      <c r="G50" s="351"/>
      <c r="H50" s="351"/>
      <c r="I50" s="351"/>
      <c r="J50" s="351"/>
      <c r="K50" s="304" t="b">
        <v>0</v>
      </c>
      <c r="L50" s="304" t="b">
        <v>0</v>
      </c>
      <c r="N50" s="352" t="s">
        <v>187</v>
      </c>
      <c r="O50" s="352"/>
      <c r="P50" s="352"/>
      <c r="Q50" s="352"/>
      <c r="R50" s="352"/>
      <c r="S50" s="352"/>
      <c r="T50" s="352"/>
      <c r="U50" s="352"/>
      <c r="V50" s="304" t="b">
        <v>0</v>
      </c>
      <c r="W50" s="304" t="b">
        <v>0</v>
      </c>
      <c r="Y50" s="352" t="s">
        <v>199</v>
      </c>
      <c r="Z50" s="352"/>
      <c r="AA50" s="352"/>
      <c r="AB50" s="352"/>
      <c r="AC50" s="352"/>
      <c r="AD50" s="352"/>
      <c r="AE50" s="352"/>
      <c r="AF50" s="352"/>
      <c r="AG50" s="304" t="b">
        <v>0</v>
      </c>
      <c r="AH50" s="304" t="b">
        <v>0</v>
      </c>
    </row>
    <row r="51" spans="4:34" ht="36.6" x14ac:dyDescent="0.85">
      <c r="D51" s="351" t="s">
        <v>175</v>
      </c>
      <c r="E51" s="351"/>
      <c r="F51" s="351"/>
      <c r="G51" s="351"/>
      <c r="H51" s="351"/>
      <c r="I51" s="351"/>
      <c r="J51" s="351"/>
      <c r="K51" s="304" t="b">
        <v>0</v>
      </c>
      <c r="L51" s="304" t="b">
        <v>0</v>
      </c>
      <c r="N51" s="352" t="s">
        <v>188</v>
      </c>
      <c r="O51" s="352"/>
      <c r="P51" s="352"/>
      <c r="Q51" s="352"/>
      <c r="R51" s="352"/>
      <c r="S51" s="352"/>
      <c r="T51" s="352"/>
      <c r="U51" s="352"/>
      <c r="V51" s="304" t="b">
        <v>0</v>
      </c>
      <c r="W51" s="304" t="b">
        <v>0</v>
      </c>
      <c r="Y51" s="352" t="s">
        <v>200</v>
      </c>
      <c r="Z51" s="352"/>
      <c r="AA51" s="352"/>
      <c r="AB51" s="352"/>
      <c r="AC51" s="352"/>
      <c r="AD51" s="352"/>
      <c r="AE51" s="352"/>
      <c r="AF51" s="352"/>
      <c r="AG51" s="304" t="b">
        <v>0</v>
      </c>
      <c r="AH51" s="304" t="b">
        <v>0</v>
      </c>
    </row>
    <row r="52" spans="4:34" ht="36.6" x14ac:dyDescent="0.85">
      <c r="D52" s="351" t="s">
        <v>176</v>
      </c>
      <c r="E52" s="351"/>
      <c r="F52" s="351"/>
      <c r="G52" s="351"/>
      <c r="H52" s="351"/>
      <c r="I52" s="351"/>
      <c r="J52" s="351"/>
      <c r="K52" s="304" t="b">
        <v>0</v>
      </c>
      <c r="L52" s="304" t="b">
        <v>0</v>
      </c>
      <c r="N52" s="352" t="s">
        <v>189</v>
      </c>
      <c r="O52" s="352"/>
      <c r="P52" s="352"/>
      <c r="Q52" s="352"/>
      <c r="R52" s="352"/>
      <c r="S52" s="352"/>
      <c r="T52" s="352"/>
      <c r="U52" s="352"/>
      <c r="V52" s="304" t="b">
        <v>0</v>
      </c>
      <c r="W52" s="304" t="b">
        <v>0</v>
      </c>
      <c r="Y52" s="352" t="s">
        <v>201</v>
      </c>
      <c r="Z52" s="352"/>
      <c r="AA52" s="352"/>
      <c r="AB52" s="352"/>
      <c r="AC52" s="352"/>
      <c r="AD52" s="352"/>
      <c r="AE52" s="352"/>
      <c r="AF52" s="352"/>
      <c r="AG52" s="304" t="b">
        <v>0</v>
      </c>
      <c r="AH52" s="304" t="b">
        <v>0</v>
      </c>
    </row>
    <row r="53" spans="4:34" ht="36.6" x14ac:dyDescent="0.85">
      <c r="D53" s="351" t="s">
        <v>177</v>
      </c>
      <c r="E53" s="351"/>
      <c r="F53" s="351"/>
      <c r="G53" s="351"/>
      <c r="H53" s="351"/>
      <c r="I53" s="351"/>
      <c r="J53" s="351"/>
      <c r="K53" s="304" t="b">
        <v>0</v>
      </c>
      <c r="L53" s="304" t="b">
        <v>0</v>
      </c>
      <c r="N53" s="352" t="s">
        <v>190</v>
      </c>
      <c r="O53" s="352"/>
      <c r="P53" s="352"/>
      <c r="Q53" s="352"/>
      <c r="R53" s="352"/>
      <c r="S53" s="352"/>
      <c r="T53" s="352"/>
      <c r="U53" s="352"/>
      <c r="V53" s="304" t="b">
        <v>0</v>
      </c>
      <c r="W53" s="304" t="b">
        <v>0</v>
      </c>
      <c r="Y53" s="352" t="s">
        <v>202</v>
      </c>
      <c r="Z53" s="352"/>
      <c r="AA53" s="352"/>
      <c r="AB53" s="352"/>
      <c r="AC53" s="352"/>
      <c r="AD53" s="352"/>
      <c r="AE53" s="352"/>
      <c r="AF53" s="352"/>
      <c r="AG53" s="304" t="b">
        <v>0</v>
      </c>
      <c r="AH53" s="304" t="b">
        <v>0</v>
      </c>
    </row>
    <row r="54" spans="4:34" ht="36.6" x14ac:dyDescent="0.85">
      <c r="D54" s="351" t="s">
        <v>178</v>
      </c>
      <c r="E54" s="351"/>
      <c r="F54" s="351"/>
      <c r="G54" s="351"/>
      <c r="H54" s="351"/>
      <c r="I54" s="351"/>
      <c r="J54" s="351"/>
      <c r="K54" s="304" t="b">
        <v>0</v>
      </c>
      <c r="L54" s="304" t="b">
        <v>0</v>
      </c>
      <c r="N54" s="352" t="s">
        <v>191</v>
      </c>
      <c r="O54" s="352"/>
      <c r="P54" s="352"/>
      <c r="Q54" s="352"/>
      <c r="R54" s="352"/>
      <c r="S54" s="352"/>
      <c r="T54" s="352"/>
      <c r="U54" s="352"/>
      <c r="V54" s="304" t="b">
        <v>0</v>
      </c>
      <c r="W54" s="304" t="b">
        <v>0</v>
      </c>
      <c r="Y54" s="352" t="s">
        <v>206</v>
      </c>
      <c r="Z54" s="352"/>
      <c r="AA54" s="352"/>
      <c r="AB54" s="352"/>
      <c r="AC54" s="352"/>
      <c r="AD54" s="352"/>
      <c r="AE54" s="352"/>
      <c r="AF54" s="352"/>
      <c r="AG54" s="304" t="b">
        <v>0</v>
      </c>
      <c r="AH54" s="304" t="b">
        <v>0</v>
      </c>
    </row>
    <row r="55" spans="4:34" ht="36.6" x14ac:dyDescent="0.85">
      <c r="D55" s="351" t="s">
        <v>181</v>
      </c>
      <c r="E55" s="351"/>
      <c r="F55" s="351"/>
      <c r="G55" s="351"/>
      <c r="H55" s="351"/>
      <c r="I55" s="351"/>
      <c r="J55" s="351"/>
      <c r="K55" s="304" t="b">
        <v>0</v>
      </c>
      <c r="L55" s="304" t="b">
        <v>0</v>
      </c>
      <c r="N55" s="352" t="s">
        <v>192</v>
      </c>
      <c r="O55" s="352"/>
      <c r="P55" s="352"/>
      <c r="Q55" s="352"/>
      <c r="R55" s="352"/>
      <c r="S55" s="352"/>
      <c r="T55" s="352"/>
      <c r="U55" s="352"/>
      <c r="V55" s="304" t="b">
        <v>0</v>
      </c>
      <c r="W55" s="304" t="b">
        <v>0</v>
      </c>
      <c r="Y55" s="353" t="s">
        <v>185</v>
      </c>
      <c r="Z55" s="354"/>
      <c r="AA55" s="354"/>
      <c r="AB55" s="359"/>
      <c r="AC55" s="359"/>
      <c r="AD55" s="359"/>
      <c r="AE55" s="359"/>
      <c r="AF55" s="360"/>
      <c r="AG55" s="305"/>
      <c r="AH55" s="305" t="b">
        <v>0</v>
      </c>
    </row>
    <row r="56" spans="4:34" ht="36.6" x14ac:dyDescent="0.85">
      <c r="D56" s="351" t="s">
        <v>179</v>
      </c>
      <c r="E56" s="351"/>
      <c r="F56" s="351"/>
      <c r="G56" s="351"/>
      <c r="H56" s="351"/>
      <c r="I56" s="351"/>
      <c r="J56" s="351"/>
      <c r="K56" s="304" t="b">
        <v>0</v>
      </c>
      <c r="L56" s="304" t="b">
        <v>0</v>
      </c>
      <c r="N56" s="352" t="s">
        <v>193</v>
      </c>
      <c r="O56" s="352"/>
      <c r="P56" s="352"/>
      <c r="Q56" s="352"/>
      <c r="R56" s="352"/>
      <c r="S56" s="352"/>
      <c r="T56" s="352"/>
      <c r="U56" s="352"/>
      <c r="V56" s="304" t="b">
        <v>0</v>
      </c>
      <c r="W56" s="304" t="b">
        <v>0</v>
      </c>
      <c r="Y56" s="355"/>
      <c r="Z56" s="356"/>
      <c r="AA56" s="356"/>
      <c r="AB56" s="361"/>
      <c r="AC56" s="361"/>
      <c r="AD56" s="361"/>
      <c r="AE56" s="361"/>
      <c r="AF56" s="362"/>
      <c r="AG56" s="306"/>
      <c r="AH56" s="306"/>
    </row>
    <row r="57" spans="4:34" ht="36.6" x14ac:dyDescent="0.85">
      <c r="D57" s="351" t="s">
        <v>180</v>
      </c>
      <c r="E57" s="351"/>
      <c r="F57" s="351"/>
      <c r="G57" s="351"/>
      <c r="H57" s="351"/>
      <c r="I57" s="351"/>
      <c r="J57" s="351"/>
      <c r="K57" s="305" t="b">
        <v>0</v>
      </c>
      <c r="L57" s="305" t="b">
        <v>0</v>
      </c>
      <c r="M57" s="191"/>
      <c r="N57" s="365" t="s">
        <v>194</v>
      </c>
      <c r="O57" s="365"/>
      <c r="P57" s="365"/>
      <c r="Q57" s="365"/>
      <c r="R57" s="365"/>
      <c r="S57" s="365"/>
      <c r="T57" s="365"/>
      <c r="U57" s="365"/>
      <c r="V57" s="304" t="b">
        <v>0</v>
      </c>
      <c r="W57" s="304" t="b">
        <v>0</v>
      </c>
      <c r="X57" s="191"/>
      <c r="Y57" s="357"/>
      <c r="Z57" s="358"/>
      <c r="AA57" s="358"/>
      <c r="AB57" s="363"/>
      <c r="AC57" s="363"/>
      <c r="AD57" s="363"/>
      <c r="AE57" s="363"/>
      <c r="AF57" s="364"/>
      <c r="AG57" s="322"/>
      <c r="AH57" s="322"/>
    </row>
    <row r="58" spans="4:34" ht="36.6" customHeight="1" x14ac:dyDescent="0.85">
      <c r="D58" s="351" t="s">
        <v>185</v>
      </c>
      <c r="E58" s="366"/>
      <c r="F58" s="367"/>
      <c r="G58" s="368"/>
      <c r="H58" s="368"/>
      <c r="I58" s="368"/>
      <c r="J58" s="368"/>
      <c r="K58" s="308" t="b">
        <v>0</v>
      </c>
      <c r="L58" s="305" t="b">
        <v>0</v>
      </c>
      <c r="M58" s="184"/>
      <c r="N58" s="369" t="s">
        <v>195</v>
      </c>
      <c r="O58" s="369"/>
      <c r="P58" s="369"/>
      <c r="Q58" s="369"/>
      <c r="R58" s="369"/>
      <c r="S58" s="369"/>
      <c r="T58" s="369"/>
      <c r="U58" s="369"/>
      <c r="V58" s="304" t="b">
        <v>0</v>
      </c>
      <c r="W58" s="304" t="b">
        <v>0</v>
      </c>
      <c r="X58" s="184"/>
      <c r="Y58" s="184"/>
      <c r="Z58" s="184"/>
      <c r="AA58" s="184"/>
      <c r="AB58" s="184"/>
      <c r="AC58" s="184"/>
      <c r="AD58" s="184"/>
      <c r="AE58" s="184"/>
      <c r="AF58" s="184"/>
      <c r="AG58" s="184"/>
      <c r="AH58" s="184"/>
    </row>
    <row r="59" spans="4:34" ht="36.6" x14ac:dyDescent="0.85">
      <c r="D59" s="351"/>
      <c r="E59" s="366"/>
      <c r="F59" s="367"/>
      <c r="G59" s="368"/>
      <c r="H59" s="368"/>
      <c r="I59" s="368"/>
      <c r="J59" s="368"/>
      <c r="K59" s="309"/>
      <c r="L59" s="311"/>
      <c r="N59" s="352" t="s">
        <v>196</v>
      </c>
      <c r="O59" s="352"/>
      <c r="P59" s="352"/>
      <c r="Q59" s="352"/>
      <c r="R59" s="352"/>
      <c r="S59" s="352"/>
      <c r="T59" s="352"/>
      <c r="U59" s="352"/>
      <c r="V59" s="304" t="b">
        <v>0</v>
      </c>
      <c r="W59" s="304" t="b">
        <v>0</v>
      </c>
    </row>
    <row r="60" spans="4:34" ht="36.6" x14ac:dyDescent="0.85">
      <c r="D60" s="351"/>
      <c r="E60" s="366"/>
      <c r="F60" s="367"/>
      <c r="G60" s="368"/>
      <c r="H60" s="368"/>
      <c r="I60" s="368"/>
      <c r="J60" s="368"/>
      <c r="K60" s="310"/>
      <c r="L60" s="307"/>
      <c r="N60" s="352" t="s">
        <v>197</v>
      </c>
      <c r="O60" s="352"/>
      <c r="P60" s="352"/>
      <c r="Q60" s="352"/>
      <c r="R60" s="352"/>
      <c r="S60" s="352"/>
      <c r="T60" s="352"/>
      <c r="U60" s="352"/>
      <c r="V60" s="304" t="b">
        <v>0</v>
      </c>
      <c r="W60" s="304" t="b">
        <v>0</v>
      </c>
      <c r="X60" s="191"/>
    </row>
    <row r="61" spans="4:34" ht="36.6" x14ac:dyDescent="0.85">
      <c r="D61" s="230"/>
      <c r="E61" s="230"/>
      <c r="F61" s="230"/>
      <c r="G61" s="230"/>
      <c r="H61" s="230"/>
      <c r="K61" s="302"/>
      <c r="N61" s="353" t="s">
        <v>185</v>
      </c>
      <c r="O61" s="354"/>
      <c r="P61" s="354"/>
      <c r="Q61" s="359"/>
      <c r="R61" s="359"/>
      <c r="S61" s="359"/>
      <c r="T61" s="359"/>
      <c r="U61" s="360"/>
      <c r="V61" s="305" t="b">
        <v>0</v>
      </c>
      <c r="W61" s="305" t="b">
        <v>0</v>
      </c>
      <c r="X61" s="184"/>
    </row>
    <row r="62" spans="4:34" ht="30" x14ac:dyDescent="0.7">
      <c r="D62" s="230"/>
      <c r="E62" s="230"/>
      <c r="F62" s="230"/>
      <c r="G62" s="230"/>
      <c r="H62" s="230"/>
      <c r="K62" s="302"/>
      <c r="N62" s="355"/>
      <c r="O62" s="356"/>
      <c r="P62" s="356"/>
      <c r="Q62" s="361"/>
      <c r="R62" s="361"/>
      <c r="S62" s="361"/>
      <c r="T62" s="361"/>
      <c r="U62" s="362"/>
      <c r="V62" s="319"/>
      <c r="W62" s="319"/>
      <c r="X62" s="184"/>
    </row>
    <row r="63" spans="4:34" ht="30" x14ac:dyDescent="0.7">
      <c r="D63" s="230"/>
      <c r="E63" s="230"/>
      <c r="F63" s="230"/>
      <c r="G63" s="230"/>
      <c r="H63" s="230"/>
      <c r="K63" s="302"/>
      <c r="N63" s="357"/>
      <c r="O63" s="358"/>
      <c r="P63" s="358"/>
      <c r="Q63" s="363"/>
      <c r="R63" s="363"/>
      <c r="S63" s="363"/>
      <c r="T63" s="363"/>
      <c r="U63" s="364"/>
      <c r="V63" s="320"/>
      <c r="W63" s="320"/>
      <c r="X63" s="184"/>
    </row>
    <row r="64" spans="4:34" ht="30" customHeight="1" x14ac:dyDescent="0.7">
      <c r="D64" s="230"/>
      <c r="E64" s="230"/>
      <c r="F64" s="230"/>
      <c r="G64" s="230"/>
      <c r="H64" s="303"/>
    </row>
    <row r="65" spans="4:34" ht="30" customHeight="1" x14ac:dyDescent="0.45">
      <c r="D65" s="313" t="s">
        <v>204</v>
      </c>
      <c r="E65" s="314"/>
      <c r="F65" s="314"/>
      <c r="G65" s="314"/>
      <c r="H65" s="314"/>
      <c r="I65" s="314"/>
      <c r="J65" s="314"/>
      <c r="K65" s="314"/>
      <c r="L65" s="314"/>
      <c r="N65" s="313" t="s">
        <v>204</v>
      </c>
      <c r="O65" s="314"/>
      <c r="P65" s="314"/>
      <c r="Q65" s="314"/>
      <c r="R65" s="314"/>
      <c r="S65" s="314"/>
      <c r="T65" s="314"/>
      <c r="U65" s="314"/>
      <c r="V65" s="314"/>
      <c r="W65" s="314"/>
      <c r="Y65" s="313" t="s">
        <v>204</v>
      </c>
      <c r="Z65" s="314"/>
      <c r="AA65" s="314"/>
      <c r="AB65" s="314"/>
      <c r="AC65" s="314"/>
      <c r="AD65" s="314"/>
      <c r="AE65" s="314"/>
      <c r="AF65" s="314"/>
      <c r="AG65" s="314"/>
      <c r="AH65" s="314"/>
    </row>
    <row r="66" spans="4:34" ht="30" customHeight="1" x14ac:dyDescent="0.45">
      <c r="D66" s="312"/>
      <c r="E66" s="312"/>
      <c r="F66" s="312"/>
      <c r="G66" s="312"/>
      <c r="H66" s="312"/>
      <c r="I66" s="312"/>
      <c r="J66" s="312"/>
      <c r="K66" s="312"/>
      <c r="L66" s="312"/>
      <c r="N66" s="312"/>
      <c r="O66" s="312"/>
      <c r="P66" s="312"/>
      <c r="Q66" s="312"/>
      <c r="R66" s="312"/>
      <c r="S66" s="312"/>
      <c r="T66" s="312"/>
      <c r="U66" s="312"/>
      <c r="V66" s="312"/>
      <c r="W66" s="312"/>
      <c r="Y66" s="312"/>
      <c r="Z66" s="312"/>
      <c r="AA66" s="312"/>
      <c r="AB66" s="312"/>
      <c r="AC66" s="312"/>
      <c r="AD66" s="312"/>
      <c r="AE66" s="312"/>
      <c r="AF66" s="312"/>
      <c r="AG66" s="312"/>
      <c r="AH66" s="312"/>
    </row>
    <row r="67" spans="4:34" ht="30" customHeight="1" x14ac:dyDescent="0.45">
      <c r="D67" s="312"/>
      <c r="E67" s="312"/>
      <c r="F67" s="312"/>
      <c r="G67" s="312"/>
      <c r="H67" s="312"/>
      <c r="I67" s="312"/>
      <c r="J67" s="312"/>
      <c r="K67" s="312"/>
      <c r="L67" s="312"/>
      <c r="N67" s="312"/>
      <c r="O67" s="312"/>
      <c r="P67" s="312"/>
      <c r="Q67" s="312"/>
      <c r="R67" s="312"/>
      <c r="S67" s="312"/>
      <c r="T67" s="312"/>
      <c r="U67" s="312"/>
      <c r="V67" s="312"/>
      <c r="W67" s="312"/>
      <c r="Y67" s="312"/>
      <c r="Z67" s="312"/>
      <c r="AA67" s="312"/>
      <c r="AB67" s="312"/>
      <c r="AC67" s="312"/>
      <c r="AD67" s="312"/>
      <c r="AE67" s="312"/>
      <c r="AF67" s="312"/>
      <c r="AG67" s="312"/>
      <c r="AH67" s="312"/>
    </row>
    <row r="68" spans="4:34" ht="30" customHeight="1" x14ac:dyDescent="0.45">
      <c r="D68" s="312"/>
      <c r="E68" s="312"/>
      <c r="F68" s="312"/>
      <c r="G68" s="312"/>
      <c r="H68" s="312"/>
      <c r="I68" s="312"/>
      <c r="J68" s="312"/>
      <c r="K68" s="312"/>
      <c r="L68" s="312"/>
      <c r="N68" s="312"/>
      <c r="O68" s="312"/>
      <c r="P68" s="312"/>
      <c r="Q68" s="312"/>
      <c r="R68" s="312"/>
      <c r="S68" s="312"/>
      <c r="T68" s="312"/>
      <c r="U68" s="312"/>
      <c r="V68" s="312"/>
      <c r="W68" s="312"/>
      <c r="Y68" s="312"/>
      <c r="Z68" s="312"/>
      <c r="AA68" s="312"/>
      <c r="AB68" s="312"/>
      <c r="AC68" s="312"/>
      <c r="AD68" s="312"/>
      <c r="AE68" s="312"/>
      <c r="AF68" s="312"/>
      <c r="AG68" s="312"/>
      <c r="AH68" s="312"/>
    </row>
    <row r="69" spans="4:34" ht="30" customHeight="1" x14ac:dyDescent="0.45">
      <c r="D69" s="312"/>
      <c r="E69" s="312"/>
      <c r="F69" s="312"/>
      <c r="G69" s="312"/>
      <c r="H69" s="312"/>
      <c r="I69" s="312"/>
      <c r="J69" s="312"/>
      <c r="K69" s="312"/>
      <c r="L69" s="312"/>
      <c r="N69" s="312"/>
      <c r="O69" s="312"/>
      <c r="P69" s="312"/>
      <c r="Q69" s="312"/>
      <c r="R69" s="312"/>
      <c r="S69" s="312"/>
      <c r="T69" s="312"/>
      <c r="U69" s="312"/>
      <c r="V69" s="312"/>
      <c r="W69" s="312"/>
      <c r="Y69" s="312"/>
      <c r="Z69" s="312"/>
      <c r="AA69" s="312"/>
      <c r="AB69" s="312"/>
      <c r="AC69" s="312"/>
      <c r="AD69" s="312"/>
      <c r="AE69" s="312"/>
      <c r="AF69" s="312"/>
      <c r="AG69" s="312"/>
      <c r="AH69" s="312"/>
    </row>
    <row r="70" spans="4:34" ht="30" customHeight="1" x14ac:dyDescent="0.45">
      <c r="D70" s="312"/>
      <c r="E70" s="312"/>
      <c r="F70" s="312"/>
      <c r="G70" s="312"/>
      <c r="H70" s="312"/>
      <c r="I70" s="312"/>
      <c r="J70" s="312"/>
      <c r="K70" s="312"/>
      <c r="L70" s="312"/>
      <c r="N70" s="312"/>
      <c r="O70" s="312"/>
      <c r="P70" s="312"/>
      <c r="Q70" s="312"/>
      <c r="R70" s="312"/>
      <c r="S70" s="312"/>
      <c r="T70" s="312"/>
      <c r="U70" s="312"/>
      <c r="V70" s="312"/>
      <c r="W70" s="312"/>
      <c r="Y70" s="312"/>
      <c r="Z70" s="312"/>
      <c r="AA70" s="312"/>
      <c r="AB70" s="312"/>
      <c r="AC70" s="312"/>
      <c r="AD70" s="312"/>
      <c r="AE70" s="312"/>
      <c r="AF70" s="312"/>
      <c r="AG70" s="312"/>
      <c r="AH70" s="312"/>
    </row>
    <row r="71" spans="4:34" ht="30" customHeight="1" x14ac:dyDescent="0.45">
      <c r="D71" s="312"/>
      <c r="E71" s="312"/>
      <c r="F71" s="312"/>
      <c r="G71" s="312"/>
      <c r="H71" s="312"/>
      <c r="I71" s="312"/>
      <c r="J71" s="312"/>
      <c r="K71" s="312"/>
      <c r="L71" s="312"/>
      <c r="N71" s="312"/>
      <c r="O71" s="312"/>
      <c r="P71" s="312"/>
      <c r="Q71" s="312"/>
      <c r="R71" s="312"/>
      <c r="S71" s="312"/>
      <c r="T71" s="312"/>
      <c r="U71" s="312"/>
      <c r="V71" s="312"/>
      <c r="W71" s="312"/>
      <c r="Y71" s="312"/>
      <c r="Z71" s="312"/>
      <c r="AA71" s="312"/>
      <c r="AB71" s="312"/>
      <c r="AC71" s="312"/>
      <c r="AD71" s="312"/>
      <c r="AE71" s="312"/>
      <c r="AF71" s="312"/>
      <c r="AG71" s="312"/>
      <c r="AH71" s="312"/>
    </row>
    <row r="72" spans="4:34" ht="30" customHeight="1" x14ac:dyDescent="0.45">
      <c r="D72" s="312"/>
      <c r="E72" s="312"/>
      <c r="F72" s="312"/>
      <c r="G72" s="312"/>
      <c r="H72" s="312"/>
      <c r="I72" s="312"/>
      <c r="J72" s="312"/>
      <c r="K72" s="312"/>
      <c r="L72" s="312"/>
      <c r="N72" s="312"/>
      <c r="O72" s="312"/>
      <c r="P72" s="312"/>
      <c r="Q72" s="312"/>
      <c r="R72" s="312"/>
      <c r="S72" s="312"/>
      <c r="T72" s="312"/>
      <c r="U72" s="312"/>
      <c r="V72" s="312"/>
      <c r="W72" s="312"/>
      <c r="Y72" s="312"/>
      <c r="Z72" s="312"/>
      <c r="AA72" s="312"/>
      <c r="AB72" s="312"/>
      <c r="AC72" s="312"/>
      <c r="AD72" s="312"/>
      <c r="AE72" s="312"/>
      <c r="AF72" s="312"/>
      <c r="AG72" s="312"/>
      <c r="AH72" s="312"/>
    </row>
    <row r="73" spans="4:34" ht="30" customHeight="1" x14ac:dyDescent="0.45">
      <c r="D73" s="312"/>
      <c r="E73" s="312"/>
      <c r="F73" s="312"/>
      <c r="G73" s="312"/>
      <c r="H73" s="312"/>
      <c r="I73" s="312"/>
      <c r="J73" s="312"/>
      <c r="K73" s="312"/>
      <c r="L73" s="312"/>
      <c r="N73" s="312"/>
      <c r="O73" s="312"/>
      <c r="P73" s="312"/>
      <c r="Q73" s="312"/>
      <c r="R73" s="312"/>
      <c r="S73" s="312"/>
      <c r="T73" s="312"/>
      <c r="U73" s="312"/>
      <c r="V73" s="312"/>
      <c r="W73" s="312"/>
      <c r="Y73" s="312"/>
      <c r="Z73" s="312"/>
      <c r="AA73" s="312"/>
      <c r="AB73" s="312"/>
      <c r="AC73" s="312"/>
      <c r="AD73" s="312"/>
      <c r="AE73" s="312"/>
      <c r="AF73" s="312"/>
      <c r="AG73" s="312"/>
      <c r="AH73" s="312"/>
    </row>
    <row r="74" spans="4:34" ht="30" customHeight="1" x14ac:dyDescent="0.45">
      <c r="D74" s="312"/>
      <c r="E74" s="312"/>
      <c r="F74" s="312"/>
      <c r="G74" s="312"/>
      <c r="H74" s="312"/>
      <c r="I74" s="312"/>
      <c r="J74" s="312"/>
      <c r="K74" s="312"/>
      <c r="L74" s="312"/>
      <c r="N74" s="312"/>
      <c r="O74" s="312"/>
      <c r="P74" s="312"/>
      <c r="Q74" s="312"/>
      <c r="R74" s="312"/>
      <c r="S74" s="312"/>
      <c r="T74" s="312"/>
      <c r="U74" s="312"/>
      <c r="V74" s="312"/>
      <c r="W74" s="312"/>
      <c r="Y74" s="312"/>
      <c r="Z74" s="312"/>
      <c r="AA74" s="312"/>
      <c r="AB74" s="312"/>
      <c r="AC74" s="312"/>
      <c r="AD74" s="312"/>
      <c r="AE74" s="312"/>
      <c r="AF74" s="312"/>
      <c r="AG74" s="312"/>
      <c r="AH74" s="312"/>
    </row>
    <row r="75" spans="4:34" ht="30" customHeight="1" x14ac:dyDescent="0.45">
      <c r="D75" s="312"/>
      <c r="E75" s="312"/>
      <c r="F75" s="312"/>
      <c r="G75" s="312"/>
      <c r="H75" s="312"/>
      <c r="I75" s="312"/>
      <c r="J75" s="312"/>
      <c r="K75" s="312"/>
      <c r="L75" s="312"/>
      <c r="N75" s="312"/>
      <c r="O75" s="312"/>
      <c r="P75" s="312"/>
      <c r="Q75" s="312"/>
      <c r="R75" s="312"/>
      <c r="S75" s="312"/>
      <c r="T75" s="312"/>
      <c r="U75" s="312"/>
      <c r="V75" s="312"/>
      <c r="W75" s="312"/>
      <c r="Y75" s="312"/>
      <c r="Z75" s="312"/>
      <c r="AA75" s="312"/>
      <c r="AB75" s="312"/>
      <c r="AC75" s="312"/>
      <c r="AD75" s="312"/>
      <c r="AE75" s="312"/>
      <c r="AF75" s="312"/>
      <c r="AG75" s="312"/>
      <c r="AH75" s="312"/>
    </row>
    <row r="76" spans="4:34" ht="30" customHeight="1" x14ac:dyDescent="0.45">
      <c r="D76" s="312"/>
      <c r="E76" s="312"/>
      <c r="F76" s="312"/>
      <c r="G76" s="312"/>
      <c r="H76" s="312"/>
      <c r="I76" s="312"/>
      <c r="J76" s="312"/>
      <c r="K76" s="312"/>
      <c r="L76" s="312"/>
      <c r="N76" s="312"/>
      <c r="O76" s="312"/>
      <c r="P76" s="312"/>
      <c r="Q76" s="312"/>
      <c r="R76" s="312"/>
      <c r="S76" s="312"/>
      <c r="T76" s="312"/>
      <c r="U76" s="312"/>
      <c r="V76" s="312"/>
      <c r="W76" s="312"/>
      <c r="Y76" s="312"/>
      <c r="Z76" s="312"/>
      <c r="AA76" s="312"/>
      <c r="AB76" s="312"/>
      <c r="AC76" s="312"/>
      <c r="AD76" s="312"/>
      <c r="AE76" s="312"/>
      <c r="AF76" s="312"/>
      <c r="AG76" s="312"/>
      <c r="AH76" s="312"/>
    </row>
    <row r="77" spans="4:34" ht="30" customHeight="1" x14ac:dyDescent="0.45">
      <c r="D77" s="312"/>
      <c r="E77" s="312"/>
      <c r="F77" s="312"/>
      <c r="G77" s="312"/>
      <c r="H77" s="312"/>
      <c r="I77" s="312"/>
      <c r="J77" s="312"/>
      <c r="K77" s="312"/>
      <c r="L77" s="312"/>
      <c r="N77" s="312"/>
      <c r="O77" s="312"/>
      <c r="P77" s="312"/>
      <c r="Q77" s="312"/>
      <c r="R77" s="312"/>
      <c r="S77" s="312"/>
      <c r="T77" s="312"/>
      <c r="U77" s="312"/>
      <c r="V77" s="312"/>
      <c r="W77" s="312"/>
      <c r="Y77" s="312"/>
      <c r="Z77" s="312"/>
      <c r="AA77" s="312"/>
      <c r="AB77" s="312"/>
      <c r="AC77" s="312"/>
      <c r="AD77" s="312"/>
      <c r="AE77" s="312"/>
      <c r="AF77" s="312"/>
      <c r="AG77" s="312"/>
      <c r="AH77" s="312"/>
    </row>
    <row r="78" spans="4:34" ht="30" customHeight="1" x14ac:dyDescent="0.45">
      <c r="D78" s="312"/>
      <c r="E78" s="312"/>
      <c r="F78" s="312"/>
      <c r="G78" s="312"/>
      <c r="H78" s="312"/>
      <c r="I78" s="312"/>
      <c r="J78" s="312"/>
      <c r="K78" s="312"/>
      <c r="L78" s="312"/>
      <c r="N78" s="312"/>
      <c r="O78" s="312"/>
      <c r="P78" s="312"/>
      <c r="Q78" s="312"/>
      <c r="R78" s="312"/>
      <c r="S78" s="312"/>
      <c r="T78" s="312"/>
      <c r="U78" s="312"/>
      <c r="V78" s="312"/>
      <c r="W78" s="312"/>
      <c r="Y78" s="312"/>
      <c r="Z78" s="312"/>
      <c r="AA78" s="312"/>
      <c r="AB78" s="312"/>
      <c r="AC78" s="312"/>
      <c r="AD78" s="312"/>
      <c r="AE78" s="312"/>
      <c r="AF78" s="312"/>
      <c r="AG78" s="312"/>
      <c r="AH78" s="312"/>
    </row>
    <row r="79" spans="4:34" ht="30" customHeight="1" x14ac:dyDescent="0.45">
      <c r="D79" s="312"/>
      <c r="E79" s="312"/>
      <c r="F79" s="312"/>
      <c r="G79" s="312"/>
      <c r="H79" s="312"/>
      <c r="I79" s="312"/>
      <c r="J79" s="312"/>
      <c r="K79" s="312"/>
      <c r="L79" s="312"/>
      <c r="N79" s="312"/>
      <c r="O79" s="312"/>
      <c r="P79" s="312"/>
      <c r="Q79" s="312"/>
      <c r="R79" s="312"/>
      <c r="S79" s="312"/>
      <c r="T79" s="312"/>
      <c r="U79" s="312"/>
      <c r="V79" s="312"/>
      <c r="W79" s="312"/>
      <c r="Y79" s="312"/>
      <c r="Z79" s="312"/>
      <c r="AA79" s="312"/>
      <c r="AB79" s="312"/>
      <c r="AC79" s="312"/>
      <c r="AD79" s="312"/>
      <c r="AE79" s="312"/>
      <c r="AF79" s="312"/>
      <c r="AG79" s="312"/>
      <c r="AH79" s="312"/>
    </row>
    <row r="80" spans="4:34" ht="30" customHeight="1" x14ac:dyDescent="0.45">
      <c r="D80" s="312"/>
      <c r="E80" s="312"/>
      <c r="F80" s="312"/>
      <c r="G80" s="312"/>
      <c r="H80" s="312"/>
      <c r="I80" s="312"/>
      <c r="J80" s="312"/>
      <c r="K80" s="312"/>
      <c r="L80" s="312"/>
      <c r="N80" s="312"/>
      <c r="O80" s="312"/>
      <c r="P80" s="312"/>
      <c r="Q80" s="312"/>
      <c r="R80" s="312"/>
      <c r="S80" s="312"/>
      <c r="T80" s="312"/>
      <c r="U80" s="312"/>
      <c r="V80" s="312"/>
      <c r="W80" s="312"/>
      <c r="Y80" s="312"/>
      <c r="Z80" s="312"/>
      <c r="AA80" s="312"/>
      <c r="AB80" s="312"/>
      <c r="AC80" s="312"/>
      <c r="AD80" s="312"/>
      <c r="AE80" s="312"/>
      <c r="AF80" s="312"/>
      <c r="AG80" s="312"/>
      <c r="AH80" s="312"/>
    </row>
    <row r="81" ht="30" customHeight="1" x14ac:dyDescent="0.45"/>
    <row r="82" ht="30" customHeight="1" x14ac:dyDescent="0.45"/>
  </sheetData>
  <sheetProtection sheet="1" objects="1" scenarios="1"/>
  <mergeCells count="37">
    <mergeCell ref="N61:P63"/>
    <mergeCell ref="Q61:U63"/>
    <mergeCell ref="N57:U57"/>
    <mergeCell ref="D58:E60"/>
    <mergeCell ref="F58:J60"/>
    <mergeCell ref="N58:U58"/>
    <mergeCell ref="N59:U59"/>
    <mergeCell ref="N60:U60"/>
    <mergeCell ref="D54:J54"/>
    <mergeCell ref="N54:U54"/>
    <mergeCell ref="Y54:AF54"/>
    <mergeCell ref="D55:J55"/>
    <mergeCell ref="N55:U55"/>
    <mergeCell ref="Y55:AA57"/>
    <mergeCell ref="AB55:AF57"/>
    <mergeCell ref="D56:J56"/>
    <mergeCell ref="N56:U56"/>
    <mergeCell ref="D57:J57"/>
    <mergeCell ref="D52:J52"/>
    <mergeCell ref="N52:U52"/>
    <mergeCell ref="Y52:AF52"/>
    <mergeCell ref="D53:J53"/>
    <mergeCell ref="N53:U53"/>
    <mergeCell ref="Y53:AF53"/>
    <mergeCell ref="D46:AI46"/>
    <mergeCell ref="D50:J50"/>
    <mergeCell ref="N50:U50"/>
    <mergeCell ref="Y50:AF50"/>
    <mergeCell ref="D51:J51"/>
    <mergeCell ref="N51:U51"/>
    <mergeCell ref="Y51:AF51"/>
    <mergeCell ref="C45:AI45"/>
    <mergeCell ref="D2:G3"/>
    <mergeCell ref="H2:H3"/>
    <mergeCell ref="I2:AD3"/>
    <mergeCell ref="AE2:AG3"/>
    <mergeCell ref="AH2:AI3"/>
  </mergeCells>
  <conditionalFormatting sqref="D50">
    <cfRule type="expression" dxfId="750" priority="53">
      <formula>$K50=TRUE</formula>
    </cfRule>
    <cfRule type="expression" dxfId="749" priority="54">
      <formula>$L50=TRUE</formula>
    </cfRule>
  </conditionalFormatting>
  <conditionalFormatting sqref="D51">
    <cfRule type="expression" dxfId="748" priority="52">
      <formula>$K$51=TRUE</formula>
    </cfRule>
    <cfRule type="expression" dxfId="747" priority="51">
      <formula>$L$51=TRUE</formula>
    </cfRule>
  </conditionalFormatting>
  <conditionalFormatting sqref="D52">
    <cfRule type="expression" dxfId="746" priority="50">
      <formula>$K$52=TRUE</formula>
    </cfRule>
    <cfRule type="expression" dxfId="745" priority="49">
      <formula>$L$52=TRUE</formula>
    </cfRule>
  </conditionalFormatting>
  <conditionalFormatting sqref="D53">
    <cfRule type="expression" dxfId="744" priority="48">
      <formula>$K$53=TRUE</formula>
    </cfRule>
    <cfRule type="expression" dxfId="743" priority="47">
      <formula>$L$53=TRUE</formula>
    </cfRule>
  </conditionalFormatting>
  <conditionalFormatting sqref="D54">
    <cfRule type="expression" dxfId="742" priority="46">
      <formula>$K$54=TRUE</formula>
    </cfRule>
    <cfRule type="expression" dxfId="741" priority="45">
      <formula>$L$54=TRUE</formula>
    </cfRule>
  </conditionalFormatting>
  <conditionalFormatting sqref="D55">
    <cfRule type="expression" dxfId="740" priority="44">
      <formula>$K$55=TRUE</formula>
    </cfRule>
    <cfRule type="expression" dxfId="739" priority="43">
      <formula>$L$55=TRUE</formula>
    </cfRule>
  </conditionalFormatting>
  <conditionalFormatting sqref="D56">
    <cfRule type="expression" dxfId="738" priority="42">
      <formula>$K$56=TRUE</formula>
    </cfRule>
    <cfRule type="expression" dxfId="737" priority="41">
      <formula>$L$56=TRUE</formula>
    </cfRule>
  </conditionalFormatting>
  <conditionalFormatting sqref="D57">
    <cfRule type="expression" dxfId="736" priority="40">
      <formula>$K$57=TRUE</formula>
    </cfRule>
    <cfRule type="expression" dxfId="735" priority="39">
      <formula>$L$57=TRUE</formula>
    </cfRule>
  </conditionalFormatting>
  <conditionalFormatting sqref="D58 F58">
    <cfRule type="expression" dxfId="734" priority="38">
      <formula>$K$58=TRUE</formula>
    </cfRule>
    <cfRule type="expression" dxfId="733" priority="37">
      <formula>$L$58=TRUE</formula>
    </cfRule>
  </conditionalFormatting>
  <conditionalFormatting sqref="N50:U50">
    <cfRule type="expression" dxfId="732" priority="36">
      <formula>$V$50=TRUE</formula>
    </cfRule>
    <cfRule type="expression" dxfId="731" priority="35">
      <formula>$W$50=TRUE</formula>
    </cfRule>
  </conditionalFormatting>
  <conditionalFormatting sqref="N51:U51">
    <cfRule type="expression" dxfId="730" priority="33">
      <formula>$W$51=TRUE</formula>
    </cfRule>
    <cfRule type="expression" dxfId="729" priority="34">
      <formula>$V$51=TRUE</formula>
    </cfRule>
  </conditionalFormatting>
  <conditionalFormatting sqref="N52:U52">
    <cfRule type="expression" dxfId="728" priority="32">
      <formula>$V$52=TRUE</formula>
    </cfRule>
    <cfRule type="expression" dxfId="727" priority="31">
      <formula>$W$52=TRUE</formula>
    </cfRule>
  </conditionalFormatting>
  <conditionalFormatting sqref="N53:U53">
    <cfRule type="expression" dxfId="726" priority="30">
      <formula>$V$53=TRUE</formula>
    </cfRule>
    <cfRule type="expression" dxfId="725" priority="29">
      <formula>$W$53=TRUE</formula>
    </cfRule>
  </conditionalFormatting>
  <conditionalFormatting sqref="N54:U54">
    <cfRule type="expression" dxfId="724" priority="27">
      <formula>$W$54=TRUE</formula>
    </cfRule>
    <cfRule type="expression" dxfId="723" priority="28">
      <formula>$V$54=TRUE</formula>
    </cfRule>
  </conditionalFormatting>
  <conditionalFormatting sqref="N55:U55">
    <cfRule type="expression" dxfId="722" priority="26">
      <formula>$V$55=TRUE</formula>
    </cfRule>
    <cfRule type="expression" dxfId="721" priority="25">
      <formula>$W$55=TRUE</formula>
    </cfRule>
  </conditionalFormatting>
  <conditionalFormatting sqref="N56:U56">
    <cfRule type="expression" dxfId="720" priority="24">
      <formula>$V$56=TRUE</formula>
    </cfRule>
    <cfRule type="expression" dxfId="719" priority="23">
      <formula>$W$56=TRUE</formula>
    </cfRule>
  </conditionalFormatting>
  <conditionalFormatting sqref="N57:U57">
    <cfRule type="expression" dxfId="718" priority="21">
      <formula>$W$57=TRUE</formula>
    </cfRule>
    <cfRule type="expression" dxfId="717" priority="22">
      <formula>$V$57=TRUE</formula>
    </cfRule>
  </conditionalFormatting>
  <conditionalFormatting sqref="N58:U58">
    <cfRule type="expression" dxfId="716" priority="20">
      <formula>$V$58=TRUE</formula>
    </cfRule>
    <cfRule type="expression" dxfId="715" priority="19">
      <formula>$W$58=TRUE</formula>
    </cfRule>
  </conditionalFormatting>
  <conditionalFormatting sqref="N59:U59">
    <cfRule type="expression" dxfId="714" priority="18">
      <formula>$V$59=TRUE</formula>
    </cfRule>
    <cfRule type="expression" dxfId="713" priority="17">
      <formula>$W$59=TRUE</formula>
    </cfRule>
  </conditionalFormatting>
  <conditionalFormatting sqref="N60:U60">
    <cfRule type="expression" dxfId="712" priority="16">
      <formula>$V$60=TRUE</formula>
    </cfRule>
    <cfRule type="expression" dxfId="711" priority="15">
      <formula>$W$60=TRUE</formula>
    </cfRule>
  </conditionalFormatting>
  <conditionalFormatting sqref="N61:U63">
    <cfRule type="expression" dxfId="710" priority="14">
      <formula>$V$61=TRUE</formula>
    </cfRule>
    <cfRule type="expression" dxfId="709" priority="13">
      <formula>$W$61=TRUE</formula>
    </cfRule>
  </conditionalFormatting>
  <conditionalFormatting sqref="Y50:AF50">
    <cfRule type="expression" dxfId="708" priority="10">
      <formula>$AG$50=TRUE</formula>
    </cfRule>
    <cfRule type="expression" dxfId="707" priority="9">
      <formula>$AH$50=TRUE</formula>
    </cfRule>
  </conditionalFormatting>
  <conditionalFormatting sqref="Y51:AF51">
    <cfRule type="expression" dxfId="706" priority="8">
      <formula>$AG$51=TRUE</formula>
    </cfRule>
    <cfRule type="expression" dxfId="705" priority="7">
      <formula>$AH$51=TRUE</formula>
    </cfRule>
  </conditionalFormatting>
  <conditionalFormatting sqref="Y52:AF52">
    <cfRule type="expression" dxfId="704" priority="6">
      <formula>$AG$52=TRUE</formula>
    </cfRule>
    <cfRule type="expression" dxfId="703" priority="5">
      <formula>$AH$52=TRUE</formula>
    </cfRule>
  </conditionalFormatting>
  <conditionalFormatting sqref="Y53:AF53">
    <cfRule type="expression" dxfId="702" priority="4">
      <formula>$AG$53=TRUE</formula>
    </cfRule>
    <cfRule type="expression" dxfId="701" priority="3">
      <formula>$AH$53=TRUE</formula>
    </cfRule>
  </conditionalFormatting>
  <conditionalFormatting sqref="Y54:AF54">
    <cfRule type="expression" dxfId="700" priority="1">
      <formula>$AH$54=TRUE</formula>
    </cfRule>
    <cfRule type="expression" dxfId="699" priority="2">
      <formula>$AG$54=TRUE</formula>
    </cfRule>
  </conditionalFormatting>
  <conditionalFormatting sqref="Y55:AF57">
    <cfRule type="expression" dxfId="698" priority="12">
      <formula>$AH$55=TRUE</formula>
    </cfRule>
    <cfRule type="expression" dxfId="697" priority="11">
      <formula>$AG$55=TRUE</formula>
    </cfRule>
  </conditionalFormatting>
  <pageMargins left="0.78740157480314965" right="3.937007874015748E-2" top="0.98425196850393704" bottom="0.39370078740157483" header="0.51181102362204722" footer="0.11811023622047245"/>
  <pageSetup paperSize="9" scale="29" orientation="portrait" r:id="rId1"/>
  <headerFooter alignWithMargins="0">
    <oddHeader>&amp;C&amp;14Ontwikkelings Perspectief (OPP)</oddHeader>
    <oddFooter>&amp;R© www.meesterharrie.nl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EABDB-6F87-48E4-9857-B9BC8A7E123B}">
  <sheetPr>
    <tabColor rgb="FF0070C0"/>
  </sheetPr>
  <dimension ref="B1:DM138"/>
  <sheetViews>
    <sheetView showGridLines="0" showRowColHeaders="0" zoomScale="50" zoomScaleNormal="50" zoomScaleSheetLayoutView="50" workbookViewId="0">
      <selection activeCell="F4" sqref="F4"/>
    </sheetView>
  </sheetViews>
  <sheetFormatPr defaultColWidth="9.33203125" defaultRowHeight="19.2" x14ac:dyDescent="0.45"/>
  <cols>
    <col min="1" max="1" width="9.33203125" style="182"/>
    <col min="2" max="2" width="6.33203125" style="240" bestFit="1" customWidth="1"/>
    <col min="3" max="3" width="50.6640625" style="244" customWidth="1"/>
    <col min="4" max="4" width="4" style="182" customWidth="1"/>
    <col min="5" max="30" width="8.6640625" style="182" customWidth="1"/>
    <col min="31" max="16384" width="9.33203125" style="182"/>
  </cols>
  <sheetData>
    <row r="1" spans="2:46" x14ac:dyDescent="0.45">
      <c r="F1" s="370" t="s">
        <v>207</v>
      </c>
      <c r="G1" s="370"/>
      <c r="H1" s="370"/>
      <c r="I1" s="370"/>
      <c r="J1" s="370"/>
      <c r="K1" s="370"/>
      <c r="L1" s="370"/>
      <c r="M1" s="370"/>
      <c r="N1" s="370"/>
      <c r="O1" s="370"/>
      <c r="P1" s="370"/>
      <c r="Q1" s="370"/>
      <c r="R1" s="370"/>
      <c r="S1" s="370"/>
      <c r="T1" s="370"/>
      <c r="U1" s="370"/>
      <c r="V1" s="370"/>
      <c r="W1" s="370"/>
      <c r="X1" s="370"/>
      <c r="Y1" s="370"/>
      <c r="Z1" s="370"/>
      <c r="AA1" s="370"/>
      <c r="AB1" s="370"/>
      <c r="AC1" s="370"/>
      <c r="AD1" s="370"/>
      <c r="AE1" s="370"/>
      <c r="AF1" s="370"/>
      <c r="AG1" s="370"/>
      <c r="AH1" s="370"/>
      <c r="AI1" s="370"/>
      <c r="AJ1" s="370"/>
      <c r="AK1" s="370"/>
      <c r="AL1" s="370"/>
      <c r="AM1" s="370"/>
      <c r="AN1" s="370"/>
      <c r="AO1" s="370"/>
    </row>
    <row r="2" spans="2:46" ht="79.95" customHeight="1" x14ac:dyDescent="0.45">
      <c r="F2" s="371"/>
      <c r="G2" s="371"/>
      <c r="H2" s="371"/>
      <c r="I2" s="371"/>
      <c r="J2" s="371"/>
      <c r="K2" s="371"/>
      <c r="L2" s="371"/>
      <c r="M2" s="371"/>
      <c r="N2" s="371"/>
      <c r="O2" s="371"/>
      <c r="P2" s="371"/>
      <c r="Q2" s="371"/>
      <c r="R2" s="371"/>
      <c r="S2" s="371"/>
      <c r="T2" s="371"/>
      <c r="U2" s="371"/>
      <c r="V2" s="371"/>
      <c r="W2" s="371"/>
      <c r="X2" s="371"/>
      <c r="Y2" s="371"/>
      <c r="Z2" s="371"/>
      <c r="AA2" s="371"/>
      <c r="AB2" s="371"/>
      <c r="AC2" s="371"/>
      <c r="AD2" s="371"/>
      <c r="AE2" s="371"/>
      <c r="AF2" s="371"/>
      <c r="AG2" s="371"/>
      <c r="AH2" s="371"/>
      <c r="AI2" s="371"/>
      <c r="AJ2" s="371"/>
      <c r="AK2" s="371"/>
      <c r="AL2" s="371"/>
      <c r="AM2" s="371"/>
      <c r="AN2" s="371"/>
      <c r="AO2" s="371"/>
    </row>
    <row r="3" spans="2:46" s="225" customFormat="1" ht="72" x14ac:dyDescent="1.6">
      <c r="B3" s="239"/>
      <c r="C3" s="239"/>
      <c r="E3" s="226"/>
      <c r="F3" s="372">
        <v>2</v>
      </c>
      <c r="G3" s="372"/>
      <c r="H3" s="373" t="str">
        <f>VLOOKUP($F$3,'M6'!A18:B53,2)</f>
        <v>leerling 2</v>
      </c>
      <c r="I3" s="374"/>
      <c r="J3" s="374"/>
      <c r="K3" s="374"/>
      <c r="L3" s="374"/>
      <c r="M3" s="374"/>
      <c r="N3" s="374"/>
      <c r="O3" s="374"/>
      <c r="P3" s="374"/>
      <c r="Q3" s="374"/>
      <c r="R3" s="374"/>
      <c r="S3" s="374"/>
      <c r="T3" s="374"/>
      <c r="U3" s="374"/>
      <c r="V3" s="374"/>
      <c r="W3" s="374"/>
      <c r="X3" s="374"/>
      <c r="Y3" s="374"/>
      <c r="Z3" s="374"/>
      <c r="AA3" s="374"/>
      <c r="AB3" s="374"/>
      <c r="AC3" s="374"/>
      <c r="AD3" s="374"/>
      <c r="AE3" s="374"/>
      <c r="AF3" s="374"/>
      <c r="AG3" s="374"/>
      <c r="AH3" s="375"/>
      <c r="AI3" s="376" t="s">
        <v>124</v>
      </c>
      <c r="AJ3" s="377"/>
      <c r="AK3" s="377"/>
      <c r="AL3" s="378">
        <f>'M6'!$D$2</f>
        <v>6</v>
      </c>
      <c r="AM3" s="378"/>
      <c r="AN3" s="378" t="str">
        <f>'M6'!$E$2</f>
        <v>*</v>
      </c>
      <c r="AO3" s="379"/>
      <c r="AQ3" s="236"/>
      <c r="AS3" s="235"/>
      <c r="AT3" s="235"/>
    </row>
    <row r="4" spans="2:46" ht="88.2" customHeight="1" x14ac:dyDescent="0.45">
      <c r="C4" s="241"/>
    </row>
    <row r="5" spans="2:46" ht="19.5" customHeight="1" x14ac:dyDescent="0.45">
      <c r="B5" s="242">
        <v>1</v>
      </c>
      <c r="C5" s="243" t="str">
        <f>'M6'!B18</f>
        <v>leerling 1</v>
      </c>
    </row>
    <row r="6" spans="2:46" ht="18.600000000000001" x14ac:dyDescent="0.45">
      <c r="B6" s="242">
        <v>2</v>
      </c>
      <c r="C6" s="243" t="str">
        <f>'M6'!B19</f>
        <v>leerling 2</v>
      </c>
    </row>
    <row r="7" spans="2:46" ht="18.600000000000001" x14ac:dyDescent="0.45">
      <c r="B7" s="242">
        <v>3</v>
      </c>
      <c r="C7" s="243" t="str">
        <f>'M6'!B20</f>
        <v>leerling 3</v>
      </c>
    </row>
    <row r="8" spans="2:46" ht="18.600000000000001" x14ac:dyDescent="0.45">
      <c r="B8" s="242">
        <v>4</v>
      </c>
      <c r="C8" s="243" t="str">
        <f>'M6'!B21</f>
        <v>leerling 4</v>
      </c>
      <c r="F8" s="186"/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</row>
    <row r="9" spans="2:46" ht="18.600000000000001" x14ac:dyDescent="0.45">
      <c r="B9" s="242">
        <v>5</v>
      </c>
      <c r="C9" s="243" t="str">
        <f>'M6'!B22</f>
        <v>leerling 5</v>
      </c>
      <c r="F9" s="186"/>
      <c r="G9" s="186"/>
      <c r="H9" s="186"/>
      <c r="I9" s="186"/>
      <c r="J9" s="186"/>
      <c r="K9" s="186"/>
      <c r="L9" s="186"/>
      <c r="M9" s="186"/>
      <c r="N9" s="186"/>
      <c r="O9" s="186"/>
      <c r="P9" s="186"/>
      <c r="Q9" s="186"/>
      <c r="R9" s="186"/>
      <c r="S9" s="186"/>
      <c r="T9" s="186"/>
      <c r="U9" s="186"/>
      <c r="V9" s="186"/>
    </row>
    <row r="10" spans="2:46" ht="18.600000000000001" x14ac:dyDescent="0.45">
      <c r="B10" s="242">
        <v>6</v>
      </c>
      <c r="C10" s="243" t="str">
        <f>'M6'!B23</f>
        <v>leerling 6</v>
      </c>
      <c r="F10" s="186"/>
      <c r="G10" s="186"/>
      <c r="H10" s="186"/>
      <c r="I10" s="186"/>
      <c r="J10" s="186"/>
      <c r="K10" s="186"/>
      <c r="L10" s="186"/>
      <c r="M10" s="186"/>
      <c r="N10" s="186"/>
      <c r="O10" s="186"/>
      <c r="P10" s="186"/>
      <c r="Q10" s="186"/>
      <c r="R10" s="186"/>
      <c r="S10" s="186"/>
      <c r="T10" s="186"/>
      <c r="U10" s="186"/>
      <c r="V10" s="186"/>
    </row>
    <row r="11" spans="2:46" ht="18.600000000000001" x14ac:dyDescent="0.45">
      <c r="B11" s="242">
        <v>7</v>
      </c>
      <c r="C11" s="243" t="str">
        <f>'M6'!B24</f>
        <v>leerling 7</v>
      </c>
      <c r="F11" s="186"/>
      <c r="G11" s="186"/>
      <c r="H11" s="186"/>
      <c r="I11" s="186"/>
      <c r="J11" s="186"/>
      <c r="K11" s="186"/>
      <c r="L11" s="186"/>
      <c r="M11" s="186"/>
      <c r="N11" s="186"/>
      <c r="O11" s="186"/>
      <c r="P11" s="186"/>
      <c r="Q11" s="186"/>
      <c r="R11" s="186"/>
      <c r="S11" s="186"/>
      <c r="T11" s="186"/>
      <c r="U11" s="186"/>
      <c r="V11" s="186"/>
    </row>
    <row r="12" spans="2:46" ht="18.600000000000001" x14ac:dyDescent="0.45">
      <c r="B12" s="242">
        <v>8</v>
      </c>
      <c r="C12" s="243" t="str">
        <f>'M6'!B25</f>
        <v>leerling 8</v>
      </c>
      <c r="F12" s="186"/>
      <c r="G12" s="186"/>
      <c r="H12" s="186"/>
      <c r="I12" s="186"/>
      <c r="J12" s="186"/>
      <c r="K12" s="186"/>
      <c r="L12" s="186"/>
      <c r="M12" s="186"/>
      <c r="N12" s="186"/>
      <c r="O12" s="186"/>
      <c r="P12" s="186"/>
      <c r="Q12" s="186"/>
      <c r="R12" s="186"/>
      <c r="S12" s="186"/>
      <c r="T12" s="186"/>
      <c r="U12" s="186"/>
      <c r="V12" s="186"/>
    </row>
    <row r="13" spans="2:46" ht="18.600000000000001" x14ac:dyDescent="0.45">
      <c r="B13" s="242">
        <v>9</v>
      </c>
      <c r="C13" s="243" t="str">
        <f>'M6'!B26</f>
        <v>leerling 9</v>
      </c>
      <c r="F13" s="186"/>
      <c r="G13" s="186"/>
      <c r="H13" s="186"/>
      <c r="I13" s="192" t="s">
        <v>125</v>
      </c>
      <c r="J13" s="192" t="s">
        <v>126</v>
      </c>
      <c r="K13" s="197" t="s">
        <v>127</v>
      </c>
      <c r="L13" s="197" t="s">
        <v>128</v>
      </c>
      <c r="M13" s="198" t="s">
        <v>129</v>
      </c>
      <c r="N13" s="198" t="s">
        <v>130</v>
      </c>
      <c r="O13" s="193" t="s">
        <v>131</v>
      </c>
      <c r="P13" s="193" t="s">
        <v>132</v>
      </c>
      <c r="Q13" s="199" t="s">
        <v>133</v>
      </c>
      <c r="R13" s="199" t="s">
        <v>134</v>
      </c>
      <c r="S13" s="194" t="s">
        <v>135</v>
      </c>
      <c r="T13" s="194" t="s">
        <v>136</v>
      </c>
      <c r="U13" s="200" t="s">
        <v>137</v>
      </c>
      <c r="V13" s="201" t="s">
        <v>138</v>
      </c>
      <c r="W13" s="205" t="s">
        <v>139</v>
      </c>
      <c r="X13" s="271" t="s">
        <v>140</v>
      </c>
      <c r="Y13" s="271" t="s">
        <v>173</v>
      </c>
      <c r="Z13" s="207" t="s">
        <v>141</v>
      </c>
      <c r="AA13" s="208" t="s">
        <v>142</v>
      </c>
      <c r="AB13" s="208" t="s">
        <v>142</v>
      </c>
      <c r="AC13" s="183"/>
    </row>
    <row r="14" spans="2:46" ht="18.600000000000001" x14ac:dyDescent="0.45">
      <c r="B14" s="242">
        <v>10</v>
      </c>
      <c r="C14" s="243">
        <f>'M6'!B27</f>
        <v>0</v>
      </c>
      <c r="F14" s="189"/>
      <c r="G14" s="189"/>
      <c r="H14" s="189"/>
      <c r="I14" s="195" t="str">
        <f t="shared" ref="I14:V14" si="0">IF(I15="E",1,IF(I15="D",2,IF(I15="C",3,IF(I15="B",4,IF(I15="A",5,IF(I15=5,1,IF(I15=4,2,IF(I15=3,3,IF(I15=2,4,IF(I15=1,5,IF(I15=0,"")))))))))))</f>
        <v/>
      </c>
      <c r="J14" s="195" t="str">
        <f t="shared" si="0"/>
        <v/>
      </c>
      <c r="K14" s="195" t="str">
        <f t="shared" si="0"/>
        <v/>
      </c>
      <c r="L14" s="195" t="str">
        <f t="shared" si="0"/>
        <v/>
      </c>
      <c r="M14" s="195" t="str">
        <f t="shared" si="0"/>
        <v/>
      </c>
      <c r="N14" s="195" t="str">
        <f t="shared" si="0"/>
        <v/>
      </c>
      <c r="O14" s="195" t="str">
        <f t="shared" si="0"/>
        <v/>
      </c>
      <c r="P14" s="195" t="str">
        <f t="shared" si="0"/>
        <v/>
      </c>
      <c r="Q14" s="195" t="str">
        <f t="shared" si="0"/>
        <v/>
      </c>
      <c r="R14" s="195" t="str">
        <f t="shared" si="0"/>
        <v/>
      </c>
      <c r="S14" s="195" t="str">
        <f t="shared" si="0"/>
        <v/>
      </c>
      <c r="T14" s="195" t="str">
        <f t="shared" si="0"/>
        <v/>
      </c>
      <c r="U14" s="195"/>
      <c r="V14" s="195" t="str">
        <f t="shared" si="0"/>
        <v/>
      </c>
      <c r="W14" s="195"/>
      <c r="X14" s="195" t="str">
        <f>IF(X15="E",1,IF(X15="D",2,IF(X15="C",3,IF(X15="B",4,IF(X15="A",5,IF(X15=0,"",IF(X15&lt;3,1,IF(X15&lt;5,2,IF(X15&lt;7,3,IF(X15&lt;9,4,IF(X15&lt;11,5,IF(X15=0,""))))))))))))</f>
        <v/>
      </c>
      <c r="Y14" s="195"/>
      <c r="Z14" s="195">
        <f>[1]Middentoets!$AY$2*5</f>
        <v>2.1749999999999998</v>
      </c>
      <c r="AA14" s="196"/>
      <c r="AB14" s="196"/>
      <c r="AC14" s="227"/>
      <c r="AD14" s="227"/>
      <c r="AE14" s="228"/>
    </row>
    <row r="15" spans="2:46" ht="18.600000000000001" x14ac:dyDescent="0.45">
      <c r="B15" s="242">
        <v>11</v>
      </c>
      <c r="C15" s="243">
        <f>'M6'!B28</f>
        <v>0</v>
      </c>
      <c r="I15" s="195">
        <f>VLOOKUP($F$3,'M6'!$A$18:$M$53,8)</f>
        <v>0</v>
      </c>
      <c r="J15" s="195">
        <f>VLOOKUP($F$3,'E3'!$A$18:$M$53,8)</f>
        <v>0</v>
      </c>
      <c r="K15" s="195">
        <f>VLOOKUP($F$3,'M6'!$A$18:$M$53,9)</f>
        <v>0</v>
      </c>
      <c r="L15" s="195">
        <f>VLOOKUP($F$3,'E3'!$A$18:$M$53,9)</f>
        <v>0</v>
      </c>
      <c r="M15" s="195">
        <f>VLOOKUP($F$3,'M6'!$A$18:$M$53,10)</f>
        <v>0</v>
      </c>
      <c r="N15" s="195">
        <f>VLOOKUP($F$3,'E3'!$A$18:$M$53,10)</f>
        <v>0</v>
      </c>
      <c r="O15" s="195">
        <f>VLOOKUP($F$3,'M6'!$A$18:$M$53,11)</f>
        <v>0</v>
      </c>
      <c r="P15" s="195">
        <f>VLOOKUP($F$3,'E3'!$A$18:$M$53,11)</f>
        <v>0</v>
      </c>
      <c r="Q15" s="195">
        <f>VLOOKUP($F$3,'M6'!$A$18:$M$53,12)</f>
        <v>0</v>
      </c>
      <c r="R15" s="195">
        <f>VLOOKUP($F$3,'E3'!$A$18:$M$53,12)</f>
        <v>0</v>
      </c>
      <c r="S15" s="195">
        <f>VLOOKUP($F$3,'M6'!$A$18:$M$53,13)</f>
        <v>0</v>
      </c>
      <c r="T15" s="195">
        <f>VLOOKUP($F$3,'E3'!$A$18:$M$53,13)</f>
        <v>0</v>
      </c>
      <c r="U15" s="195">
        <f>VLOOKUP($F$3,'M6'!$A$18:$M$53,12)</f>
        <v>0</v>
      </c>
      <c r="V15" s="195">
        <f>VLOOKUP($F$3,'M6'!$A$18:$M$53,4)</f>
        <v>0</v>
      </c>
      <c r="W15" s="195">
        <f>VLOOKUP($F$3,'M6'!$A$18:$M$53,3)</f>
        <v>0</v>
      </c>
      <c r="X15" s="195">
        <f>VLOOKUP($F$3,'M6'!$A$18:$M$53,3)</f>
        <v>0</v>
      </c>
      <c r="Y15" s="195"/>
      <c r="Z15" s="195">
        <f>Z14</f>
        <v>2.1749999999999998</v>
      </c>
      <c r="AA15" s="231"/>
      <c r="AB15" s="231"/>
      <c r="AC15" s="183"/>
      <c r="AD15" s="183"/>
    </row>
    <row r="16" spans="2:46" ht="18.600000000000001" x14ac:dyDescent="0.45">
      <c r="B16" s="242">
        <v>12</v>
      </c>
      <c r="C16" s="243">
        <f>'M6'!B29</f>
        <v>0</v>
      </c>
      <c r="I16" s="195" t="str">
        <f>IF(I14="","",IF(I14&gt;0,I14*2))</f>
        <v/>
      </c>
      <c r="J16" s="195" t="str">
        <f t="shared" ref="J16:T16" si="1">IF(J14="","",IF(J14&gt;0,J14*2))</f>
        <v/>
      </c>
      <c r="K16" s="195" t="str">
        <f t="shared" si="1"/>
        <v/>
      </c>
      <c r="L16" s="195" t="str">
        <f t="shared" si="1"/>
        <v/>
      </c>
      <c r="M16" s="195" t="str">
        <f t="shared" si="1"/>
        <v/>
      </c>
      <c r="N16" s="195" t="str">
        <f t="shared" si="1"/>
        <v/>
      </c>
      <c r="O16" s="195" t="str">
        <f t="shared" si="1"/>
        <v/>
      </c>
      <c r="P16" s="195" t="str">
        <f t="shared" si="1"/>
        <v/>
      </c>
      <c r="Q16" s="195" t="str">
        <f t="shared" si="1"/>
        <v/>
      </c>
      <c r="R16" s="195" t="str">
        <f t="shared" si="1"/>
        <v/>
      </c>
      <c r="S16" s="195" t="str">
        <f t="shared" si="1"/>
        <v/>
      </c>
      <c r="T16" s="195" t="str">
        <f t="shared" si="1"/>
        <v/>
      </c>
      <c r="U16" s="196" t="e">
        <f>AB16/AA16</f>
        <v>#DIV/0!</v>
      </c>
      <c r="V16" s="207" t="str">
        <f>IF(V14="","",IF(V14&gt;0,V14*2))</f>
        <v/>
      </c>
      <c r="W16" s="195">
        <f>Z16</f>
        <v>4.3499999999999996</v>
      </c>
      <c r="X16" s="207" t="str">
        <f>IF(X14="","",IF(X14&gt;0,X14*2))</f>
        <v/>
      </c>
      <c r="Y16" s="209" t="e">
        <f>U16-2</f>
        <v>#DIV/0!</v>
      </c>
      <c r="Z16" s="195">
        <f>IF(Z14="","",IF(Z14&gt;0,Z14*2))</f>
        <v>4.3499999999999996</v>
      </c>
      <c r="AA16" s="231">
        <f>COUNTIF(I16:T16,"&gt;0")</f>
        <v>0</v>
      </c>
      <c r="AB16" s="231">
        <f>SUM(I16:T16)</f>
        <v>0</v>
      </c>
    </row>
    <row r="17" spans="2:22" ht="18.600000000000001" x14ac:dyDescent="0.45">
      <c r="B17" s="242">
        <v>13</v>
      </c>
      <c r="C17" s="243">
        <f>'M6'!B30</f>
        <v>0</v>
      </c>
      <c r="F17" s="186"/>
      <c r="G17" s="186"/>
      <c r="H17" s="186"/>
      <c r="I17" s="186"/>
      <c r="J17" s="186"/>
      <c r="K17" s="186"/>
      <c r="L17" s="186"/>
      <c r="M17" s="186"/>
      <c r="N17" s="186"/>
      <c r="O17" s="186"/>
      <c r="P17" s="186"/>
      <c r="Q17" s="186"/>
      <c r="R17" s="186"/>
      <c r="S17" s="186"/>
      <c r="T17" s="186"/>
      <c r="U17" s="186"/>
      <c r="V17" s="186"/>
    </row>
    <row r="18" spans="2:22" ht="18.600000000000001" x14ac:dyDescent="0.45">
      <c r="B18" s="242">
        <v>14</v>
      </c>
      <c r="C18" s="243">
        <f>'M6'!B31</f>
        <v>0</v>
      </c>
      <c r="F18" s="186"/>
      <c r="G18" s="186"/>
      <c r="H18" s="186"/>
      <c r="I18" s="186"/>
      <c r="J18" s="186"/>
      <c r="K18" s="186"/>
      <c r="L18" s="186"/>
      <c r="M18" s="186"/>
      <c r="N18" s="186"/>
      <c r="O18" s="186"/>
      <c r="P18" s="186"/>
      <c r="Q18" s="186"/>
      <c r="R18" s="186"/>
      <c r="S18" s="186"/>
      <c r="T18" s="186"/>
      <c r="U18" s="186"/>
      <c r="V18" s="186"/>
    </row>
    <row r="19" spans="2:22" ht="18.600000000000001" x14ac:dyDescent="0.45">
      <c r="B19" s="242">
        <v>15</v>
      </c>
      <c r="C19" s="243">
        <f>'M6'!B32</f>
        <v>0</v>
      </c>
      <c r="F19" s="189"/>
      <c r="G19" s="186"/>
      <c r="H19" s="186"/>
      <c r="I19" s="186"/>
      <c r="J19" s="186"/>
      <c r="K19" s="186"/>
      <c r="L19" s="186"/>
      <c r="M19" s="186"/>
      <c r="N19" s="186"/>
      <c r="O19" s="186"/>
      <c r="P19" s="186"/>
      <c r="Q19" s="186"/>
      <c r="R19" s="186"/>
      <c r="S19" s="186"/>
      <c r="T19" s="186"/>
      <c r="U19" s="186"/>
      <c r="V19" s="186"/>
    </row>
    <row r="20" spans="2:22" ht="18.600000000000001" x14ac:dyDescent="0.45">
      <c r="B20" s="242">
        <v>16</v>
      </c>
      <c r="C20" s="243">
        <f>'M6'!B33</f>
        <v>0</v>
      </c>
      <c r="F20" s="189"/>
      <c r="G20" s="189"/>
      <c r="H20" s="189"/>
      <c r="I20" s="189"/>
      <c r="J20" s="189"/>
      <c r="K20" s="189"/>
      <c r="L20" s="189"/>
      <c r="M20" s="186"/>
      <c r="N20" s="186"/>
      <c r="O20" s="189"/>
      <c r="P20" s="189"/>
      <c r="Q20" s="186"/>
      <c r="R20" s="186"/>
      <c r="S20" s="186"/>
      <c r="T20" s="186"/>
      <c r="U20" s="186"/>
      <c r="V20" s="186"/>
    </row>
    <row r="21" spans="2:22" ht="18.600000000000001" x14ac:dyDescent="0.45">
      <c r="B21" s="242">
        <v>17</v>
      </c>
      <c r="C21" s="243">
        <f>'M6'!B34</f>
        <v>0</v>
      </c>
      <c r="F21" s="188"/>
      <c r="G21" s="188"/>
      <c r="H21" s="187"/>
      <c r="I21" s="187"/>
      <c r="J21" s="187"/>
      <c r="K21" s="188"/>
      <c r="L21" s="188"/>
      <c r="M21" s="186"/>
      <c r="N21" s="186"/>
      <c r="O21" s="187"/>
      <c r="P21" s="187"/>
      <c r="Q21" s="186"/>
      <c r="R21" s="186"/>
      <c r="S21" s="186"/>
      <c r="T21" s="186"/>
      <c r="U21" s="186"/>
      <c r="V21" s="186"/>
    </row>
    <row r="22" spans="2:22" ht="18.600000000000001" x14ac:dyDescent="0.45">
      <c r="B22" s="242">
        <v>18</v>
      </c>
      <c r="C22" s="243">
        <f>'M6'!B35</f>
        <v>0</v>
      </c>
      <c r="F22" s="186"/>
      <c r="G22" s="186"/>
      <c r="H22" s="186"/>
      <c r="I22" s="186"/>
      <c r="J22" s="186"/>
      <c r="K22" s="186"/>
      <c r="L22" s="186"/>
      <c r="M22" s="186"/>
      <c r="N22" s="186"/>
      <c r="O22" s="186"/>
      <c r="P22" s="186"/>
      <c r="Q22" s="186"/>
      <c r="R22" s="186"/>
      <c r="S22" s="186"/>
      <c r="T22" s="186"/>
      <c r="U22" s="186"/>
      <c r="V22" s="186"/>
    </row>
    <row r="23" spans="2:22" ht="18.600000000000001" x14ac:dyDescent="0.45">
      <c r="B23" s="242">
        <v>19</v>
      </c>
      <c r="C23" s="243">
        <f>'M6'!B36</f>
        <v>0</v>
      </c>
      <c r="F23" s="186"/>
      <c r="G23" s="186"/>
      <c r="H23" s="186"/>
      <c r="I23" s="186"/>
      <c r="J23" s="186"/>
      <c r="K23" s="186"/>
      <c r="L23" s="186"/>
      <c r="M23" s="186"/>
      <c r="N23" s="186"/>
      <c r="O23" s="186"/>
      <c r="P23" s="186"/>
      <c r="Q23" s="186"/>
      <c r="R23" s="186"/>
      <c r="S23" s="186"/>
      <c r="T23" s="186"/>
      <c r="U23" s="186"/>
      <c r="V23" s="186"/>
    </row>
    <row r="24" spans="2:22" ht="15" customHeight="1" x14ac:dyDescent="0.45">
      <c r="B24" s="242">
        <v>20</v>
      </c>
      <c r="C24" s="243">
        <f>'M6'!B37</f>
        <v>0</v>
      </c>
    </row>
    <row r="25" spans="2:22" ht="15" customHeight="1" x14ac:dyDescent="0.45">
      <c r="B25" s="242">
        <v>21</v>
      </c>
      <c r="C25" s="243">
        <f>'M6'!B38</f>
        <v>0</v>
      </c>
    </row>
    <row r="26" spans="2:22" ht="15" customHeight="1" x14ac:dyDescent="0.45">
      <c r="B26" s="242">
        <v>22</v>
      </c>
      <c r="C26" s="243">
        <f>'M6'!B39</f>
        <v>0</v>
      </c>
    </row>
    <row r="27" spans="2:22" ht="15" customHeight="1" x14ac:dyDescent="0.45">
      <c r="B27" s="242">
        <v>23</v>
      </c>
      <c r="C27" s="243">
        <f>'M6'!B40</f>
        <v>0</v>
      </c>
    </row>
    <row r="28" spans="2:22" ht="15" customHeight="1" x14ac:dyDescent="0.45">
      <c r="B28" s="242">
        <v>24</v>
      </c>
      <c r="C28" s="243">
        <f>'M6'!B41</f>
        <v>0</v>
      </c>
    </row>
    <row r="29" spans="2:22" ht="18.600000000000001" x14ac:dyDescent="0.45">
      <c r="B29" s="242">
        <v>25</v>
      </c>
      <c r="C29" s="243">
        <f>'M6'!B42</f>
        <v>0</v>
      </c>
    </row>
    <row r="30" spans="2:22" ht="18.600000000000001" x14ac:dyDescent="0.45">
      <c r="B30" s="242">
        <v>26</v>
      </c>
      <c r="C30" s="243">
        <f>'M6'!B43</f>
        <v>0</v>
      </c>
    </row>
    <row r="31" spans="2:22" ht="18.600000000000001" x14ac:dyDescent="0.45">
      <c r="B31" s="242">
        <v>27</v>
      </c>
      <c r="C31" s="243">
        <f>'M6'!B44</f>
        <v>0</v>
      </c>
    </row>
    <row r="32" spans="2:22" ht="18.600000000000001" x14ac:dyDescent="0.45">
      <c r="B32" s="242">
        <v>28</v>
      </c>
      <c r="C32" s="243">
        <f>'M6'!B45</f>
        <v>0</v>
      </c>
    </row>
    <row r="33" spans="2:40" ht="15.75" customHeight="1" x14ac:dyDescent="0.45">
      <c r="B33" s="242">
        <v>29</v>
      </c>
      <c r="C33" s="243">
        <f>'M6'!B46</f>
        <v>0</v>
      </c>
      <c r="AH33"/>
    </row>
    <row r="34" spans="2:40" ht="18.600000000000001" x14ac:dyDescent="0.45">
      <c r="B34" s="242">
        <v>30</v>
      </c>
      <c r="C34" s="243">
        <f>'M6'!B47</f>
        <v>0</v>
      </c>
      <c r="I34" s="382" t="b">
        <v>0</v>
      </c>
      <c r="M34" s="382" t="b">
        <v>0</v>
      </c>
      <c r="Q34" s="382" t="b">
        <v>0</v>
      </c>
    </row>
    <row r="35" spans="2:40" ht="18.600000000000001" x14ac:dyDescent="0.45">
      <c r="B35" s="242">
        <v>31</v>
      </c>
      <c r="C35" s="243">
        <f>'M6'!B48</f>
        <v>0</v>
      </c>
      <c r="I35" s="382"/>
      <c r="M35" s="382"/>
      <c r="Q35" s="382"/>
      <c r="AK35" s="380">
        <v>7</v>
      </c>
      <c r="AL35" s="380"/>
      <c r="AM35" s="380"/>
    </row>
    <row r="36" spans="2:40" ht="18.600000000000001" customHeight="1" x14ac:dyDescent="0.45">
      <c r="B36" s="242">
        <v>32</v>
      </c>
      <c r="C36" s="243">
        <f>'M6'!B49</f>
        <v>0</v>
      </c>
      <c r="F36" s="296"/>
      <c r="G36" s="296"/>
      <c r="H36" s="233"/>
      <c r="I36" s="233"/>
      <c r="J36" s="233"/>
      <c r="K36" s="233"/>
      <c r="L36" s="296"/>
      <c r="M36" s="233"/>
      <c r="N36" s="233"/>
      <c r="O36" s="233"/>
      <c r="P36" s="233"/>
      <c r="Q36" s="296"/>
      <c r="R36" s="233"/>
      <c r="S36" s="233"/>
      <c r="T36" s="233"/>
      <c r="U36" s="233"/>
      <c r="V36" s="233"/>
      <c r="W36" s="233"/>
      <c r="X36" s="233"/>
      <c r="Y36" s="233"/>
      <c r="Z36" s="233"/>
      <c r="AA36" s="233"/>
      <c r="AB36" s="233"/>
      <c r="AC36" s="233"/>
      <c r="AD36" s="233"/>
      <c r="AE36" s="233"/>
      <c r="AF36" s="233"/>
      <c r="AG36" s="233"/>
      <c r="AH36" s="233"/>
      <c r="AI36" s="233"/>
      <c r="AJ36" s="233"/>
      <c r="AK36" s="380"/>
      <c r="AL36" s="380"/>
      <c r="AM36" s="380"/>
      <c r="AN36" s="233"/>
    </row>
    <row r="37" spans="2:40" ht="18.600000000000001" customHeight="1" x14ac:dyDescent="0.45">
      <c r="B37" s="242">
        <v>33</v>
      </c>
      <c r="C37" s="243">
        <f>'M6'!B50</f>
        <v>0</v>
      </c>
      <c r="F37" s="296"/>
      <c r="G37" s="296"/>
      <c r="H37" s="233"/>
      <c r="I37" s="233"/>
      <c r="J37" s="233"/>
      <c r="K37" s="233"/>
      <c r="L37" s="296"/>
      <c r="M37" s="233"/>
      <c r="N37" s="233"/>
      <c r="O37" s="233"/>
      <c r="P37" s="233"/>
      <c r="Q37" s="296"/>
      <c r="R37" s="233"/>
      <c r="S37" s="233"/>
      <c r="T37" s="233"/>
      <c r="U37" s="233"/>
      <c r="V37" s="233"/>
      <c r="W37" s="233"/>
      <c r="X37" s="233"/>
      <c r="Y37" s="233"/>
      <c r="Z37" s="233"/>
      <c r="AA37" s="233"/>
      <c r="AB37" s="233"/>
      <c r="AC37" s="233"/>
      <c r="AD37" s="233"/>
      <c r="AE37" s="233"/>
      <c r="AF37" s="233"/>
      <c r="AG37" s="233"/>
      <c r="AH37" s="233"/>
      <c r="AI37" s="233"/>
      <c r="AJ37" s="233"/>
      <c r="AK37" s="380"/>
      <c r="AL37" s="380"/>
      <c r="AM37" s="380"/>
      <c r="AN37" s="233"/>
    </row>
    <row r="38" spans="2:40" ht="18.600000000000001" customHeight="1" x14ac:dyDescent="0.45">
      <c r="B38" s="242">
        <v>34</v>
      </c>
      <c r="C38" s="243">
        <f>'M6'!B51</f>
        <v>0</v>
      </c>
      <c r="F38" s="296"/>
      <c r="G38" s="296"/>
      <c r="H38" s="233"/>
      <c r="I38" s="233"/>
      <c r="J38" s="233"/>
      <c r="K38" s="233"/>
      <c r="L38" s="381"/>
      <c r="M38" s="233"/>
      <c r="N38" s="233"/>
      <c r="O38" s="233"/>
      <c r="P38" s="233"/>
      <c r="Q38" s="296"/>
      <c r="R38" s="233"/>
      <c r="S38" s="233"/>
      <c r="T38" s="233"/>
      <c r="U38" s="233"/>
      <c r="V38" s="233"/>
      <c r="W38" s="233"/>
      <c r="X38" s="233"/>
      <c r="Y38" s="233"/>
      <c r="Z38" s="233"/>
      <c r="AA38" s="233"/>
      <c r="AB38" s="233"/>
      <c r="AC38" s="233"/>
      <c r="AD38" s="233"/>
      <c r="AE38" s="233"/>
      <c r="AF38" s="233"/>
      <c r="AG38" s="233"/>
      <c r="AH38" s="233"/>
      <c r="AI38" s="233"/>
      <c r="AJ38" s="233"/>
      <c r="AK38" s="380"/>
      <c r="AL38" s="380"/>
      <c r="AM38" s="380"/>
      <c r="AN38" s="233"/>
    </row>
    <row r="39" spans="2:40" ht="18.600000000000001" customHeight="1" x14ac:dyDescent="0.45">
      <c r="B39" s="242">
        <v>35</v>
      </c>
      <c r="C39" s="243">
        <f>'M6'!B52</f>
        <v>0</v>
      </c>
      <c r="F39" s="296"/>
      <c r="G39" s="296"/>
      <c r="H39" s="233"/>
      <c r="I39" s="233"/>
      <c r="J39" s="233"/>
      <c r="K39" s="233"/>
      <c r="L39" s="381"/>
      <c r="M39" s="233"/>
      <c r="N39" s="233"/>
      <c r="O39" s="233"/>
      <c r="P39" s="233"/>
      <c r="Q39" s="296"/>
      <c r="R39" s="233"/>
      <c r="S39" s="233"/>
      <c r="T39" s="233"/>
      <c r="U39" s="233"/>
      <c r="V39" s="233"/>
      <c r="W39" s="233"/>
      <c r="X39" s="233"/>
      <c r="Y39" s="233"/>
      <c r="Z39" s="233"/>
      <c r="AA39" s="233"/>
      <c r="AB39" s="233"/>
      <c r="AC39" s="233"/>
      <c r="AD39" s="233"/>
      <c r="AE39" s="233"/>
      <c r="AF39" s="233"/>
      <c r="AG39" s="233"/>
      <c r="AH39" s="233"/>
      <c r="AI39" s="233"/>
      <c r="AJ39" s="233"/>
      <c r="AK39" s="233"/>
      <c r="AL39" s="233"/>
      <c r="AM39" s="233"/>
      <c r="AN39" s="233"/>
    </row>
    <row r="40" spans="2:40" ht="19.5" customHeight="1" x14ac:dyDescent="0.45">
      <c r="B40" s="242">
        <v>36</v>
      </c>
      <c r="C40" s="243">
        <f>'M6'!B53</f>
        <v>0</v>
      </c>
      <c r="F40" s="296"/>
      <c r="G40" s="296"/>
      <c r="H40" s="233"/>
      <c r="I40" s="233"/>
      <c r="J40" s="233"/>
      <c r="K40" s="233"/>
      <c r="L40" s="296"/>
      <c r="M40" s="233"/>
      <c r="N40" s="233"/>
      <c r="O40" s="233"/>
      <c r="P40" s="233"/>
      <c r="Q40" s="296"/>
      <c r="R40" s="233"/>
      <c r="S40" s="233"/>
      <c r="T40" s="233"/>
      <c r="U40" s="233"/>
      <c r="V40" s="233"/>
      <c r="W40" s="233"/>
      <c r="X40" s="233"/>
      <c r="Y40" s="233"/>
      <c r="Z40" s="233"/>
      <c r="AA40" s="233"/>
      <c r="AB40" s="233"/>
      <c r="AC40" s="233"/>
      <c r="AD40" s="233"/>
      <c r="AE40" s="233"/>
      <c r="AF40" s="233"/>
      <c r="AG40" s="233"/>
      <c r="AH40" s="233"/>
      <c r="AI40" s="233"/>
      <c r="AJ40" s="233"/>
      <c r="AK40" s="233"/>
      <c r="AL40" s="233"/>
      <c r="AM40" s="233"/>
      <c r="AN40" s="233"/>
    </row>
    <row r="41" spans="2:40" ht="19.5" customHeight="1" x14ac:dyDescent="0.45">
      <c r="B41" s="300"/>
      <c r="C41" s="301"/>
      <c r="F41" s="296"/>
      <c r="G41" s="296"/>
      <c r="H41" s="233"/>
      <c r="I41" s="233"/>
      <c r="J41" s="233"/>
      <c r="K41" s="233"/>
      <c r="L41" s="296"/>
      <c r="M41" s="233"/>
      <c r="N41" s="233"/>
      <c r="O41" s="233"/>
      <c r="P41" s="233"/>
      <c r="Q41" s="296"/>
      <c r="R41" s="233"/>
      <c r="S41" s="233"/>
      <c r="T41" s="233"/>
      <c r="U41" s="233"/>
      <c r="V41" s="233"/>
      <c r="W41" s="233"/>
      <c r="X41" s="233"/>
      <c r="Y41" s="233"/>
      <c r="Z41" s="233"/>
      <c r="AA41" s="233"/>
      <c r="AB41" s="233"/>
      <c r="AC41" s="233"/>
      <c r="AD41" s="233"/>
      <c r="AE41" s="233"/>
      <c r="AF41" s="233"/>
      <c r="AG41" s="233"/>
      <c r="AH41" s="233"/>
      <c r="AI41" s="233"/>
      <c r="AJ41" s="233"/>
      <c r="AK41" s="233"/>
      <c r="AL41" s="233"/>
      <c r="AM41" s="233"/>
      <c r="AN41" s="233"/>
    </row>
    <row r="42" spans="2:40" ht="19.5" customHeight="1" x14ac:dyDescent="0.7">
      <c r="B42" s="300"/>
      <c r="C42" s="301"/>
      <c r="H42" s="230"/>
      <c r="I42" s="382" t="b">
        <v>0</v>
      </c>
      <c r="J42" s="230"/>
      <c r="K42" s="230"/>
      <c r="M42" s="382" t="b">
        <v>0</v>
      </c>
      <c r="N42" s="230"/>
      <c r="O42" s="230"/>
      <c r="P42" s="230"/>
      <c r="Q42" s="382" t="b">
        <v>0</v>
      </c>
      <c r="R42" s="230"/>
      <c r="S42" s="230"/>
      <c r="T42" s="230"/>
      <c r="U42" s="230"/>
      <c r="V42" s="230"/>
      <c r="W42" s="230"/>
      <c r="X42" s="230"/>
      <c r="Y42" s="230"/>
      <c r="Z42" s="230"/>
      <c r="AA42" s="230"/>
      <c r="AB42" s="230"/>
      <c r="AC42" s="230"/>
      <c r="AD42" s="230"/>
      <c r="AE42" s="230"/>
      <c r="AF42" s="230"/>
      <c r="AG42" s="230"/>
      <c r="AH42" s="230"/>
      <c r="AI42" s="230"/>
      <c r="AJ42" s="230"/>
      <c r="AK42" s="230"/>
      <c r="AL42" s="230"/>
      <c r="AM42" s="230"/>
      <c r="AN42" s="230"/>
    </row>
    <row r="43" spans="2:40" ht="19.5" customHeight="1" x14ac:dyDescent="0.45">
      <c r="B43" s="300"/>
      <c r="C43" s="301"/>
      <c r="F43" s="296"/>
      <c r="G43" s="296"/>
      <c r="H43" s="233"/>
      <c r="I43" s="382"/>
      <c r="J43" s="233"/>
      <c r="K43" s="233"/>
      <c r="L43" s="296"/>
      <c r="M43" s="382"/>
      <c r="N43" s="233"/>
      <c r="O43" s="233"/>
      <c r="P43" s="233"/>
      <c r="Q43" s="382"/>
      <c r="R43" s="233"/>
      <c r="S43" s="233"/>
      <c r="T43" s="233"/>
      <c r="U43" s="233"/>
      <c r="V43" s="233"/>
      <c r="W43" s="233"/>
      <c r="X43" s="233"/>
      <c r="Y43" s="233"/>
      <c r="Z43" s="233"/>
      <c r="AA43" s="233"/>
      <c r="AB43" s="233"/>
      <c r="AC43" s="233"/>
      <c r="AD43" s="233"/>
      <c r="AE43" s="233"/>
      <c r="AF43" s="233"/>
      <c r="AG43" s="233"/>
      <c r="AH43" s="233"/>
      <c r="AI43" s="233"/>
      <c r="AJ43" s="233"/>
      <c r="AK43" s="233"/>
      <c r="AL43" s="233"/>
      <c r="AM43" s="233"/>
      <c r="AN43" s="233"/>
    </row>
    <row r="44" spans="2:40" ht="19.5" customHeight="1" x14ac:dyDescent="0.45">
      <c r="B44" s="300"/>
      <c r="C44" s="301"/>
      <c r="F44" s="296"/>
      <c r="G44" s="296"/>
      <c r="H44" s="233"/>
      <c r="I44" s="233"/>
      <c r="J44" s="233"/>
      <c r="K44" s="233"/>
      <c r="L44" s="381"/>
      <c r="M44" s="233"/>
      <c r="N44" s="233"/>
      <c r="O44" s="233"/>
      <c r="P44" s="233"/>
      <c r="Q44" s="296"/>
      <c r="R44" s="233"/>
      <c r="S44" s="233"/>
      <c r="T44" s="233"/>
      <c r="U44" s="233"/>
      <c r="V44" s="233"/>
      <c r="W44" s="233"/>
      <c r="X44" s="233"/>
      <c r="Y44" s="233"/>
      <c r="Z44" s="233"/>
      <c r="AA44" s="233"/>
      <c r="AB44" s="233"/>
      <c r="AC44" s="233"/>
      <c r="AD44" s="233"/>
      <c r="AE44" s="233"/>
      <c r="AF44" s="233"/>
      <c r="AG44" s="233"/>
      <c r="AH44" s="233"/>
      <c r="AI44" s="233"/>
      <c r="AJ44" s="233"/>
      <c r="AK44" s="233"/>
      <c r="AL44" s="233"/>
      <c r="AM44" s="233"/>
      <c r="AN44" s="233"/>
    </row>
    <row r="45" spans="2:40" ht="19.5" customHeight="1" x14ac:dyDescent="0.45">
      <c r="F45" s="296"/>
      <c r="G45" s="296"/>
      <c r="H45" s="233"/>
      <c r="I45" s="233"/>
      <c r="J45" s="233"/>
      <c r="K45" s="233"/>
      <c r="L45" s="381"/>
      <c r="M45" s="233"/>
      <c r="N45" s="233"/>
      <c r="O45" s="233"/>
      <c r="P45" s="233"/>
      <c r="Q45" s="296"/>
      <c r="R45" s="233"/>
      <c r="S45" s="233"/>
      <c r="T45" s="233"/>
      <c r="U45" s="233"/>
      <c r="V45" s="233"/>
      <c r="W45" s="233"/>
      <c r="X45" s="233"/>
      <c r="Y45" s="233"/>
      <c r="Z45" s="233"/>
      <c r="AA45" s="233"/>
      <c r="AB45" s="233"/>
      <c r="AC45" s="233"/>
      <c r="AD45" s="233"/>
      <c r="AE45" s="233"/>
      <c r="AF45" s="233"/>
      <c r="AG45" s="233"/>
      <c r="AH45" s="233"/>
      <c r="AI45" s="233"/>
      <c r="AJ45" s="233"/>
      <c r="AK45" s="233"/>
      <c r="AL45" s="233"/>
      <c r="AM45" s="233"/>
      <c r="AN45" s="233"/>
    </row>
    <row r="46" spans="2:40" ht="19.5" customHeight="1" x14ac:dyDescent="0.45">
      <c r="F46" s="296"/>
      <c r="G46" s="296"/>
      <c r="H46" s="233"/>
      <c r="I46" s="233"/>
      <c r="J46" s="233"/>
      <c r="K46" s="233"/>
      <c r="L46" s="296"/>
      <c r="M46" s="233"/>
      <c r="N46" s="233"/>
      <c r="O46" s="233"/>
      <c r="P46" s="233"/>
      <c r="Q46" s="296"/>
      <c r="R46" s="233"/>
      <c r="S46" s="233"/>
      <c r="T46" s="233"/>
      <c r="U46" s="233"/>
      <c r="V46" s="233"/>
      <c r="W46" s="233"/>
      <c r="X46" s="233"/>
      <c r="Y46" s="233"/>
      <c r="Z46" s="233"/>
      <c r="AA46" s="233"/>
      <c r="AB46" s="233"/>
      <c r="AC46" s="233"/>
      <c r="AD46" s="233"/>
      <c r="AE46" s="233"/>
      <c r="AF46" s="233"/>
      <c r="AG46" s="233"/>
      <c r="AH46" s="233"/>
      <c r="AI46" s="233"/>
      <c r="AJ46" s="233"/>
      <c r="AK46" s="233"/>
      <c r="AL46" s="233"/>
      <c r="AM46" s="233"/>
      <c r="AN46" s="233"/>
    </row>
    <row r="47" spans="2:40" ht="19.5" customHeight="1" x14ac:dyDescent="0.45">
      <c r="F47" s="296"/>
      <c r="G47" s="296"/>
      <c r="H47" s="233"/>
      <c r="I47" s="233"/>
      <c r="J47" s="233"/>
      <c r="K47" s="233"/>
      <c r="L47" s="296"/>
      <c r="M47" s="233"/>
      <c r="N47" s="233"/>
      <c r="O47" s="233"/>
      <c r="P47" s="233"/>
      <c r="Q47" s="296"/>
      <c r="R47" s="233"/>
      <c r="S47" s="233"/>
      <c r="T47" s="233"/>
      <c r="U47" s="233"/>
      <c r="V47" s="233"/>
      <c r="W47" s="233"/>
      <c r="X47" s="233"/>
      <c r="Y47" s="233"/>
      <c r="Z47" s="233"/>
      <c r="AA47" s="233"/>
      <c r="AB47" s="233"/>
      <c r="AC47" s="233"/>
      <c r="AD47" s="233"/>
      <c r="AE47" s="233"/>
      <c r="AF47" s="233"/>
      <c r="AG47" s="233"/>
      <c r="AH47" s="233"/>
      <c r="AI47" s="233"/>
      <c r="AJ47" s="233"/>
      <c r="AK47" s="233"/>
      <c r="AL47" s="233"/>
      <c r="AM47" s="233"/>
      <c r="AN47" s="233"/>
    </row>
    <row r="48" spans="2:40" ht="19.5" customHeight="1" x14ac:dyDescent="0.45">
      <c r="F48" s="296"/>
      <c r="G48" s="296"/>
      <c r="H48" s="233"/>
      <c r="I48" s="233"/>
      <c r="J48" s="233"/>
      <c r="K48" s="233"/>
      <c r="L48" s="296"/>
      <c r="M48" s="233"/>
      <c r="N48" s="233"/>
      <c r="O48" s="233"/>
      <c r="P48" s="233"/>
      <c r="Q48" s="296"/>
      <c r="R48" s="233"/>
      <c r="S48" s="233"/>
      <c r="T48" s="233"/>
      <c r="U48" s="233"/>
      <c r="V48" s="233"/>
      <c r="W48" s="233"/>
      <c r="X48" s="233"/>
      <c r="Y48" s="233"/>
      <c r="Z48" s="233"/>
      <c r="AA48" s="233"/>
      <c r="AB48" s="233"/>
      <c r="AC48" s="233"/>
      <c r="AD48" s="233"/>
      <c r="AE48" s="233"/>
      <c r="AF48" s="233"/>
      <c r="AG48" s="233"/>
      <c r="AH48" s="233"/>
      <c r="AI48" s="233"/>
      <c r="AJ48" s="233"/>
      <c r="AK48" s="233"/>
      <c r="AL48" s="233"/>
      <c r="AM48" s="233"/>
      <c r="AN48" s="233"/>
    </row>
    <row r="49" spans="6:40" ht="19.5" customHeight="1" x14ac:dyDescent="0.7">
      <c r="H49" s="230"/>
      <c r="I49" s="230"/>
      <c r="J49" s="230"/>
      <c r="K49" s="230"/>
      <c r="M49" s="230"/>
      <c r="N49" s="230"/>
      <c r="O49" s="230"/>
      <c r="P49" s="230"/>
      <c r="R49" s="230"/>
      <c r="S49" s="230"/>
      <c r="T49" s="230"/>
      <c r="U49" s="230"/>
      <c r="V49" s="230"/>
      <c r="W49" s="230"/>
      <c r="X49" s="230"/>
      <c r="Y49" s="230"/>
      <c r="Z49" s="230"/>
      <c r="AA49" s="230"/>
      <c r="AB49" s="230"/>
      <c r="AC49" s="230"/>
      <c r="AD49" s="230"/>
      <c r="AE49" s="230"/>
      <c r="AF49" s="230"/>
      <c r="AG49" s="230"/>
      <c r="AH49" s="230"/>
      <c r="AI49" s="230"/>
      <c r="AJ49" s="230"/>
      <c r="AK49" s="230"/>
      <c r="AL49" s="230"/>
      <c r="AM49" s="230"/>
      <c r="AN49" s="230"/>
    </row>
    <row r="50" spans="6:40" ht="19.5" customHeight="1" x14ac:dyDescent="0.45">
      <c r="F50" s="296"/>
      <c r="G50" s="296"/>
      <c r="H50" s="233"/>
      <c r="I50" s="382" t="b">
        <v>0</v>
      </c>
      <c r="J50" s="233"/>
      <c r="K50" s="233"/>
      <c r="L50" s="381"/>
      <c r="M50" s="382" t="b">
        <v>0</v>
      </c>
      <c r="N50" s="233"/>
      <c r="O50" s="233"/>
      <c r="P50" s="233"/>
      <c r="Q50" s="382" t="b">
        <v>0</v>
      </c>
      <c r="R50" s="233"/>
      <c r="S50" s="233"/>
      <c r="T50" s="233"/>
      <c r="U50" s="233"/>
      <c r="V50" s="233"/>
      <c r="W50" s="233"/>
      <c r="X50" s="233"/>
      <c r="Y50" s="233"/>
      <c r="Z50" s="233"/>
      <c r="AA50" s="233"/>
      <c r="AB50" s="233"/>
      <c r="AC50" s="233"/>
      <c r="AD50" s="233"/>
      <c r="AE50" s="233"/>
      <c r="AF50" s="233"/>
      <c r="AG50" s="233"/>
      <c r="AH50" s="233"/>
      <c r="AI50" s="233"/>
      <c r="AJ50" s="233"/>
      <c r="AK50" s="233"/>
      <c r="AL50" s="233"/>
      <c r="AM50" s="233"/>
      <c r="AN50" s="233"/>
    </row>
    <row r="51" spans="6:40" ht="19.5" customHeight="1" x14ac:dyDescent="0.45">
      <c r="F51" s="296"/>
      <c r="G51" s="296"/>
      <c r="H51" s="233"/>
      <c r="I51" s="382"/>
      <c r="J51" s="233"/>
      <c r="K51" s="233"/>
      <c r="L51" s="381"/>
      <c r="M51" s="382"/>
      <c r="N51" s="233"/>
      <c r="O51" s="233"/>
      <c r="P51" s="233"/>
      <c r="Q51" s="382"/>
      <c r="R51" s="233"/>
      <c r="S51" s="233"/>
      <c r="T51" s="233"/>
      <c r="U51" s="233"/>
      <c r="V51" s="233"/>
      <c r="W51" s="233"/>
      <c r="X51" s="233"/>
      <c r="Y51" s="233"/>
      <c r="Z51" s="233"/>
      <c r="AA51" s="233"/>
      <c r="AB51" s="233"/>
      <c r="AC51" s="233"/>
      <c r="AD51" s="233"/>
      <c r="AE51" s="233"/>
      <c r="AF51" s="233"/>
      <c r="AG51" s="233"/>
      <c r="AH51" s="233"/>
      <c r="AI51" s="233"/>
      <c r="AJ51" s="233"/>
      <c r="AK51" s="233"/>
      <c r="AL51" s="233"/>
      <c r="AM51" s="233"/>
      <c r="AN51" s="233"/>
    </row>
    <row r="52" spans="6:40" ht="19.5" customHeight="1" x14ac:dyDescent="0.45">
      <c r="F52" s="296"/>
      <c r="G52" s="296"/>
      <c r="H52" s="233"/>
      <c r="I52" s="233"/>
      <c r="J52" s="233"/>
      <c r="K52" s="233"/>
      <c r="L52" s="296"/>
      <c r="M52" s="233"/>
      <c r="N52" s="233"/>
      <c r="O52" s="233"/>
      <c r="P52" s="233"/>
      <c r="Q52" s="296"/>
      <c r="R52" s="233"/>
      <c r="S52" s="233"/>
      <c r="T52" s="233"/>
      <c r="U52" s="233"/>
      <c r="V52" s="233"/>
      <c r="W52" s="233"/>
      <c r="X52" s="233"/>
      <c r="Y52" s="233"/>
      <c r="Z52" s="233"/>
      <c r="AA52" s="233"/>
      <c r="AB52" s="233"/>
      <c r="AC52" s="233"/>
      <c r="AD52" s="233"/>
      <c r="AE52" s="233"/>
      <c r="AF52" s="233"/>
      <c r="AG52" s="233"/>
      <c r="AH52" s="233"/>
      <c r="AI52" s="233"/>
      <c r="AJ52" s="233"/>
      <c r="AK52" s="233"/>
      <c r="AL52" s="233"/>
      <c r="AM52" s="233"/>
      <c r="AN52" s="233"/>
    </row>
    <row r="53" spans="6:40" ht="19.5" customHeight="1" x14ac:dyDescent="0.45">
      <c r="F53" s="296"/>
      <c r="G53" s="296"/>
      <c r="H53" s="233"/>
      <c r="I53" s="233"/>
      <c r="J53" s="233"/>
      <c r="K53" s="233"/>
      <c r="L53" s="296"/>
      <c r="M53" s="233"/>
      <c r="N53" s="233"/>
      <c r="O53" s="233"/>
      <c r="P53" s="233"/>
      <c r="Q53" s="296"/>
      <c r="R53" s="233"/>
      <c r="S53" s="233"/>
      <c r="T53" s="233"/>
      <c r="U53" s="233"/>
      <c r="V53" s="233"/>
      <c r="W53" s="233"/>
      <c r="X53" s="233"/>
      <c r="Y53" s="233"/>
      <c r="Z53" s="233"/>
      <c r="AA53" s="233"/>
      <c r="AB53" s="233"/>
      <c r="AC53" s="233"/>
      <c r="AD53" s="233"/>
      <c r="AE53" s="233"/>
      <c r="AF53" s="233"/>
      <c r="AG53" s="233"/>
      <c r="AH53" s="233"/>
      <c r="AI53" s="233"/>
      <c r="AJ53" s="233"/>
      <c r="AK53" s="233"/>
      <c r="AL53" s="233"/>
      <c r="AM53" s="233"/>
      <c r="AN53" s="233"/>
    </row>
    <row r="54" spans="6:40" ht="19.5" customHeight="1" x14ac:dyDescent="0.45">
      <c r="F54" s="296"/>
      <c r="G54" s="296"/>
      <c r="H54" s="233"/>
      <c r="I54" s="233"/>
      <c r="J54" s="233"/>
      <c r="K54" s="233"/>
      <c r="L54" s="296"/>
      <c r="M54" s="233"/>
      <c r="N54" s="233"/>
      <c r="O54" s="233"/>
      <c r="P54" s="233"/>
      <c r="Q54" s="296"/>
      <c r="R54" s="233"/>
      <c r="S54" s="233"/>
      <c r="T54" s="233"/>
      <c r="U54" s="233"/>
      <c r="V54" s="233"/>
      <c r="W54" s="233"/>
      <c r="X54" s="233"/>
      <c r="Y54" s="233"/>
      <c r="Z54" s="233"/>
      <c r="AA54" s="233"/>
      <c r="AB54" s="233"/>
      <c r="AC54" s="233"/>
      <c r="AD54" s="233"/>
      <c r="AE54" s="233"/>
      <c r="AF54" s="233"/>
      <c r="AG54" s="233"/>
      <c r="AH54" s="233"/>
      <c r="AI54" s="233"/>
      <c r="AJ54" s="233"/>
      <c r="AK54" s="233"/>
      <c r="AL54" s="233"/>
      <c r="AM54" s="233"/>
      <c r="AN54" s="233"/>
    </row>
    <row r="55" spans="6:40" ht="19.5" customHeight="1" x14ac:dyDescent="0.45">
      <c r="F55" s="296"/>
      <c r="G55" s="296"/>
      <c r="H55" s="233"/>
      <c r="I55" s="233"/>
      <c r="J55" s="233"/>
      <c r="K55" s="233"/>
      <c r="L55" s="233"/>
      <c r="M55" s="233"/>
      <c r="N55" s="233"/>
      <c r="O55" s="233"/>
      <c r="P55" s="233"/>
      <c r="Q55" s="233"/>
      <c r="R55" s="233"/>
      <c r="S55" s="233"/>
      <c r="T55" s="233"/>
      <c r="U55" s="233"/>
      <c r="V55" s="233"/>
      <c r="W55" s="233"/>
      <c r="X55" s="233"/>
      <c r="Y55" s="233"/>
      <c r="Z55" s="233"/>
      <c r="AA55" s="233"/>
      <c r="AB55" s="233"/>
      <c r="AC55" s="233"/>
      <c r="AD55" s="233"/>
      <c r="AE55" s="233"/>
      <c r="AF55" s="233"/>
      <c r="AG55" s="233"/>
      <c r="AH55" s="233"/>
      <c r="AI55" s="233"/>
      <c r="AJ55" s="233"/>
      <c r="AK55" s="233"/>
      <c r="AL55" s="233"/>
      <c r="AM55" s="233"/>
      <c r="AN55" s="233"/>
    </row>
    <row r="56" spans="6:40" ht="19.5" customHeight="1" x14ac:dyDescent="0.7">
      <c r="H56" s="230"/>
      <c r="I56" s="230"/>
      <c r="J56" s="230"/>
      <c r="K56" s="230"/>
      <c r="L56" s="230"/>
      <c r="M56" s="230"/>
      <c r="N56" s="230"/>
      <c r="O56" s="230"/>
      <c r="P56" s="230"/>
      <c r="Q56" s="230"/>
      <c r="R56" s="230"/>
      <c r="S56" s="230"/>
      <c r="T56" s="230"/>
      <c r="U56" s="230"/>
      <c r="V56" s="230"/>
      <c r="W56" s="230"/>
      <c r="X56" s="230"/>
      <c r="Y56" s="230"/>
      <c r="Z56" s="230"/>
      <c r="AA56" s="230"/>
      <c r="AB56" s="230"/>
      <c r="AC56" s="230"/>
      <c r="AD56" s="230"/>
      <c r="AE56" s="230"/>
      <c r="AF56" s="230"/>
      <c r="AG56" s="230"/>
      <c r="AH56" s="230"/>
      <c r="AI56" s="230"/>
      <c r="AJ56" s="230"/>
      <c r="AK56" s="230"/>
      <c r="AL56" s="230"/>
      <c r="AM56" s="230"/>
      <c r="AN56" s="230"/>
    </row>
    <row r="57" spans="6:40" ht="19.5" customHeight="1" x14ac:dyDescent="0.45">
      <c r="F57" s="296"/>
      <c r="G57" s="296"/>
      <c r="H57" s="233"/>
      <c r="I57" s="233"/>
      <c r="J57" s="233"/>
      <c r="K57" s="233"/>
      <c r="L57" s="233"/>
      <c r="M57" s="233"/>
      <c r="N57" s="233"/>
      <c r="O57" s="233"/>
      <c r="P57" s="233"/>
      <c r="Q57" s="233"/>
      <c r="R57" s="233"/>
      <c r="S57" s="233"/>
      <c r="T57" s="233"/>
      <c r="U57" s="233"/>
      <c r="V57" s="233"/>
      <c r="W57" s="233"/>
      <c r="X57" s="233"/>
      <c r="Y57" s="233"/>
      <c r="Z57" s="233"/>
      <c r="AA57" s="233"/>
      <c r="AB57" s="233"/>
      <c r="AC57" s="233"/>
      <c r="AD57" s="233"/>
      <c r="AE57" s="233"/>
      <c r="AF57" s="233"/>
      <c r="AG57" s="233"/>
      <c r="AH57" s="233"/>
      <c r="AI57" s="233"/>
      <c r="AJ57" s="233"/>
      <c r="AK57" s="233"/>
      <c r="AL57" s="233"/>
      <c r="AM57" s="233"/>
      <c r="AN57" s="233"/>
    </row>
    <row r="58" spans="6:40" ht="19.5" customHeight="1" x14ac:dyDescent="0.45">
      <c r="F58" s="296"/>
      <c r="G58" s="296"/>
      <c r="H58" s="233"/>
      <c r="I58" s="233"/>
      <c r="J58" s="233"/>
      <c r="K58" s="233"/>
      <c r="L58" s="233"/>
      <c r="M58" s="233"/>
      <c r="N58" s="233"/>
      <c r="O58" s="233"/>
      <c r="P58" s="233"/>
      <c r="Q58" s="233"/>
      <c r="R58" s="233"/>
      <c r="S58" s="233"/>
      <c r="T58" s="233"/>
      <c r="U58" s="233"/>
      <c r="V58" s="233"/>
      <c r="W58" s="233"/>
      <c r="X58" s="233"/>
      <c r="Y58" s="233"/>
      <c r="Z58" s="233"/>
      <c r="AA58" s="233"/>
      <c r="AB58" s="233"/>
      <c r="AC58" s="233"/>
      <c r="AD58" s="233"/>
      <c r="AE58" s="233"/>
      <c r="AF58" s="233"/>
      <c r="AG58" s="233"/>
      <c r="AH58" s="233"/>
      <c r="AI58" s="233"/>
      <c r="AJ58" s="233"/>
      <c r="AK58" s="233"/>
      <c r="AL58" s="233"/>
      <c r="AM58" s="233"/>
      <c r="AN58" s="233"/>
    </row>
    <row r="59" spans="6:40" ht="19.5" customHeight="1" x14ac:dyDescent="0.45">
      <c r="F59" s="296"/>
      <c r="G59" s="296"/>
      <c r="H59" s="233"/>
      <c r="I59" s="233"/>
      <c r="J59" s="233"/>
      <c r="K59" s="233"/>
      <c r="L59" s="233"/>
      <c r="M59" s="233"/>
      <c r="N59" s="233"/>
      <c r="O59" s="233"/>
      <c r="P59" s="233"/>
      <c r="Q59" s="233"/>
      <c r="R59" s="233"/>
      <c r="S59" s="233"/>
      <c r="T59" s="233"/>
      <c r="U59" s="233"/>
      <c r="V59" s="233"/>
      <c r="W59" s="233"/>
      <c r="X59" s="233"/>
      <c r="Y59" s="233"/>
      <c r="Z59" s="233"/>
      <c r="AA59" s="233"/>
      <c r="AB59" s="233"/>
      <c r="AC59" s="233"/>
      <c r="AD59" s="233"/>
      <c r="AE59" s="233"/>
      <c r="AF59" s="233"/>
      <c r="AG59" s="233"/>
      <c r="AH59" s="233"/>
      <c r="AI59" s="233"/>
      <c r="AJ59" s="233"/>
      <c r="AK59" s="233"/>
      <c r="AL59" s="233"/>
      <c r="AM59" s="233"/>
      <c r="AN59" s="233"/>
    </row>
    <row r="60" spans="6:40" ht="19.5" customHeight="1" x14ac:dyDescent="0.45">
      <c r="F60" s="296"/>
      <c r="G60" s="296"/>
      <c r="H60" s="233"/>
      <c r="I60" s="233"/>
      <c r="J60" s="233"/>
      <c r="K60" s="233"/>
      <c r="L60" s="233"/>
      <c r="M60" s="233"/>
      <c r="N60" s="233"/>
      <c r="O60" s="233"/>
      <c r="P60" s="233"/>
      <c r="Q60" s="233"/>
      <c r="R60" s="233"/>
      <c r="S60" s="233"/>
      <c r="T60" s="233"/>
      <c r="U60" s="233"/>
      <c r="V60" s="233"/>
      <c r="W60" s="233"/>
      <c r="X60" s="233"/>
      <c r="Y60" s="233"/>
      <c r="Z60" s="233"/>
      <c r="AA60" s="233"/>
      <c r="AB60" s="233"/>
      <c r="AC60" s="233"/>
      <c r="AD60" s="233"/>
      <c r="AE60" s="233"/>
      <c r="AF60" s="233"/>
      <c r="AG60" s="233"/>
      <c r="AH60" s="233"/>
      <c r="AI60" s="233"/>
      <c r="AJ60" s="233"/>
      <c r="AK60" s="233"/>
      <c r="AL60" s="233"/>
      <c r="AM60" s="233"/>
      <c r="AN60" s="233"/>
    </row>
    <row r="61" spans="6:40" ht="19.5" customHeight="1" x14ac:dyDescent="0.45">
      <c r="F61" s="296"/>
      <c r="I61" s="382" t="b">
        <v>0</v>
      </c>
      <c r="M61" s="382" t="b">
        <v>0</v>
      </c>
      <c r="Q61" s="382" t="b">
        <v>0</v>
      </c>
      <c r="V61" s="233"/>
      <c r="W61" s="233"/>
      <c r="X61" s="233"/>
      <c r="Y61" s="233"/>
      <c r="Z61" s="233"/>
      <c r="AA61" s="233"/>
      <c r="AB61" s="233"/>
      <c r="AC61" s="233"/>
      <c r="AD61" s="233"/>
      <c r="AE61" s="233"/>
      <c r="AF61" s="233"/>
      <c r="AG61" s="233"/>
      <c r="AH61" s="233"/>
      <c r="AI61" s="233"/>
      <c r="AJ61" s="233"/>
      <c r="AK61" s="233"/>
      <c r="AL61" s="233"/>
      <c r="AM61" s="233"/>
      <c r="AN61" s="233"/>
    </row>
    <row r="62" spans="6:40" ht="19.5" customHeight="1" x14ac:dyDescent="0.45">
      <c r="F62" s="296"/>
      <c r="I62" s="382"/>
      <c r="M62" s="382"/>
      <c r="Q62" s="382"/>
      <c r="V62" s="233"/>
      <c r="W62" s="233"/>
      <c r="X62" s="233"/>
      <c r="Y62" s="233"/>
      <c r="Z62" s="233"/>
      <c r="AA62" s="233"/>
      <c r="AB62" s="233"/>
      <c r="AC62" s="233"/>
      <c r="AD62" s="233"/>
      <c r="AE62" s="233"/>
      <c r="AF62" s="233"/>
      <c r="AG62" s="233"/>
      <c r="AH62" s="233"/>
      <c r="AI62" s="233"/>
      <c r="AJ62" s="233"/>
      <c r="AK62" s="233"/>
      <c r="AL62" s="233"/>
      <c r="AM62" s="233"/>
      <c r="AN62" s="233"/>
    </row>
    <row r="63" spans="6:40" ht="19.5" customHeight="1" x14ac:dyDescent="0.7">
      <c r="G63" s="296"/>
      <c r="H63" s="233"/>
      <c r="I63" s="233"/>
      <c r="J63" s="233"/>
      <c r="K63" s="233"/>
      <c r="L63" s="296"/>
      <c r="M63" s="233"/>
      <c r="N63" s="233"/>
      <c r="O63" s="233"/>
      <c r="P63" s="233"/>
      <c r="Q63" s="296"/>
      <c r="R63" s="233"/>
      <c r="S63" s="233"/>
      <c r="T63" s="233"/>
      <c r="U63" s="233"/>
      <c r="V63" s="230"/>
      <c r="W63" s="230"/>
      <c r="X63" s="230"/>
      <c r="Y63" s="230"/>
      <c r="Z63" s="230"/>
      <c r="AA63" s="230"/>
      <c r="AB63" s="230"/>
      <c r="AC63" s="230"/>
      <c r="AD63" s="230"/>
      <c r="AE63" s="230"/>
      <c r="AF63" s="230"/>
      <c r="AG63" s="230"/>
      <c r="AH63" s="230"/>
      <c r="AI63" s="230"/>
      <c r="AJ63" s="230"/>
      <c r="AK63" s="230"/>
      <c r="AL63" s="230"/>
      <c r="AM63" s="230"/>
      <c r="AN63" s="230"/>
    </row>
    <row r="64" spans="6:40" ht="19.5" customHeight="1" x14ac:dyDescent="0.45">
      <c r="F64" s="296"/>
      <c r="G64" s="296"/>
      <c r="H64" s="233"/>
      <c r="I64" s="233"/>
      <c r="J64" s="233"/>
      <c r="K64" s="233"/>
      <c r="L64" s="296"/>
      <c r="M64" s="233"/>
      <c r="N64" s="233"/>
      <c r="O64" s="233"/>
      <c r="P64" s="233"/>
      <c r="Q64" s="296"/>
      <c r="R64" s="233"/>
      <c r="S64" s="233"/>
      <c r="T64" s="233"/>
      <c r="U64" s="233"/>
    </row>
    <row r="65" spans="6:117" ht="19.5" customHeight="1" x14ac:dyDescent="0.45">
      <c r="F65" s="296"/>
      <c r="G65" s="296"/>
      <c r="H65" s="233"/>
      <c r="I65" s="233"/>
      <c r="J65" s="233"/>
      <c r="K65" s="233"/>
      <c r="L65" s="381"/>
      <c r="M65" s="233"/>
      <c r="N65" s="233"/>
      <c r="O65" s="233"/>
      <c r="P65" s="233"/>
      <c r="Q65" s="296"/>
      <c r="R65" s="233"/>
      <c r="S65" s="233"/>
      <c r="T65" s="233"/>
      <c r="U65" s="233"/>
    </row>
    <row r="66" spans="6:117" ht="19.5" customHeight="1" x14ac:dyDescent="0.45">
      <c r="F66" s="296"/>
      <c r="G66" s="296"/>
      <c r="H66" s="233"/>
      <c r="I66" s="233"/>
      <c r="J66" s="233"/>
      <c r="K66" s="233"/>
      <c r="L66" s="381"/>
      <c r="M66" s="233"/>
      <c r="N66" s="233"/>
      <c r="O66" s="233"/>
      <c r="P66" s="233"/>
      <c r="Q66" s="296"/>
      <c r="R66" s="233"/>
      <c r="S66" s="233"/>
      <c r="T66" s="233"/>
      <c r="U66" s="233"/>
    </row>
    <row r="67" spans="6:117" ht="19.5" customHeight="1" x14ac:dyDescent="0.45">
      <c r="F67" s="296"/>
      <c r="G67" s="296"/>
      <c r="H67" s="233"/>
      <c r="I67" s="233"/>
      <c r="J67" s="233"/>
      <c r="K67" s="233"/>
      <c r="L67" s="296"/>
      <c r="M67" s="233"/>
      <c r="N67" s="233"/>
      <c r="O67" s="233"/>
      <c r="P67" s="233"/>
      <c r="Q67" s="296"/>
      <c r="R67" s="233"/>
      <c r="S67" s="233"/>
      <c r="T67" s="233"/>
      <c r="U67" s="233"/>
    </row>
    <row r="68" spans="6:117" ht="19.5" customHeight="1" x14ac:dyDescent="0.45">
      <c r="F68" s="296"/>
      <c r="G68" s="296"/>
      <c r="H68" s="233"/>
      <c r="I68" s="233"/>
      <c r="J68" s="233"/>
      <c r="K68" s="233"/>
      <c r="L68" s="296"/>
      <c r="M68" s="233"/>
      <c r="N68" s="233"/>
      <c r="O68" s="233"/>
      <c r="P68" s="233"/>
      <c r="Q68" s="296"/>
      <c r="R68" s="233"/>
      <c r="S68" s="233"/>
      <c r="T68" s="233"/>
      <c r="U68" s="233"/>
    </row>
    <row r="69" spans="6:117" ht="19.5" customHeight="1" x14ac:dyDescent="0.7">
      <c r="F69" s="296"/>
      <c r="H69" s="230"/>
      <c r="I69" s="382" t="b">
        <v>0</v>
      </c>
      <c r="J69" s="230"/>
      <c r="K69" s="230"/>
      <c r="M69" s="382" t="b">
        <v>0</v>
      </c>
      <c r="N69" s="230"/>
      <c r="O69" s="230"/>
      <c r="P69" s="230"/>
      <c r="Q69" s="382" t="b">
        <v>0</v>
      </c>
      <c r="R69" s="230"/>
      <c r="S69" s="230"/>
      <c r="T69" s="230"/>
      <c r="U69" s="230"/>
    </row>
    <row r="70" spans="6:117" ht="19.5" customHeight="1" x14ac:dyDescent="0.45">
      <c r="F70" s="296"/>
      <c r="G70" s="296"/>
      <c r="H70" s="233"/>
      <c r="I70" s="382"/>
      <c r="J70" s="233"/>
      <c r="K70" s="233"/>
      <c r="L70" s="296"/>
      <c r="M70" s="382"/>
      <c r="N70" s="233"/>
      <c r="O70" s="233"/>
      <c r="P70" s="233"/>
      <c r="Q70" s="382"/>
      <c r="R70" s="233"/>
      <c r="S70" s="233"/>
      <c r="T70" s="233"/>
      <c r="U70" s="233"/>
    </row>
    <row r="71" spans="6:117" ht="19.5" customHeight="1" x14ac:dyDescent="0.45">
      <c r="F71" s="229"/>
      <c r="G71" s="296"/>
      <c r="H71" s="233"/>
      <c r="I71" s="233"/>
      <c r="J71" s="233"/>
      <c r="K71" s="233"/>
      <c r="L71" s="296"/>
      <c r="M71" s="233"/>
      <c r="N71" s="233"/>
      <c r="O71" s="233"/>
      <c r="P71" s="233"/>
      <c r="Q71" s="296"/>
      <c r="R71" s="233"/>
      <c r="S71" s="233"/>
      <c r="T71" s="233"/>
      <c r="U71" s="233"/>
    </row>
    <row r="72" spans="6:117" ht="19.5" customHeight="1" x14ac:dyDescent="0.45">
      <c r="G72" s="296"/>
      <c r="H72" s="233"/>
      <c r="I72" s="233"/>
      <c r="J72" s="233"/>
      <c r="K72" s="233"/>
      <c r="L72" s="296"/>
      <c r="M72" s="233"/>
      <c r="N72" s="233"/>
      <c r="O72" s="233"/>
      <c r="P72" s="233"/>
      <c r="Q72" s="296"/>
      <c r="R72" s="233"/>
      <c r="S72" s="233"/>
      <c r="T72" s="233"/>
      <c r="U72" s="233"/>
    </row>
    <row r="73" spans="6:117" ht="19.5" customHeight="1" x14ac:dyDescent="0.45">
      <c r="G73" s="296"/>
      <c r="H73" s="233"/>
      <c r="I73" s="233"/>
      <c r="J73" s="233"/>
      <c r="K73" s="233"/>
      <c r="L73" s="296"/>
      <c r="M73" s="233"/>
      <c r="N73" s="233"/>
      <c r="O73" s="233"/>
      <c r="P73" s="233"/>
      <c r="Q73" s="296"/>
      <c r="R73" s="233"/>
      <c r="S73" s="233"/>
      <c r="T73" s="233"/>
      <c r="U73" s="233"/>
      <c r="CP73" s="232"/>
      <c r="CQ73" s="233"/>
      <c r="CR73" s="233"/>
      <c r="CS73" s="233"/>
      <c r="CT73" s="233"/>
      <c r="CU73" s="233"/>
      <c r="CV73" s="233"/>
      <c r="CW73" s="233"/>
      <c r="CX73" s="233"/>
      <c r="CY73" s="233"/>
      <c r="CZ73" s="233"/>
      <c r="DA73" s="233"/>
      <c r="DB73" s="233"/>
      <c r="DC73" s="233"/>
      <c r="DD73" s="233"/>
      <c r="DE73" s="233"/>
      <c r="DF73" s="233"/>
      <c r="DG73" s="233"/>
      <c r="DH73" s="233"/>
      <c r="DI73" s="233"/>
      <c r="DJ73" s="233"/>
      <c r="DK73" s="233"/>
      <c r="DL73" s="233"/>
      <c r="DM73" s="233"/>
    </row>
    <row r="74" spans="6:117" ht="19.5" customHeight="1" x14ac:dyDescent="0.45">
      <c r="G74" s="296"/>
      <c r="H74" s="233"/>
      <c r="I74" s="233"/>
      <c r="J74" s="233"/>
      <c r="K74" s="233"/>
      <c r="L74" s="296"/>
      <c r="M74" s="233"/>
      <c r="N74" s="233"/>
      <c r="O74" s="233"/>
      <c r="P74" s="233"/>
      <c r="Q74" s="296"/>
      <c r="R74" s="233"/>
      <c r="S74" s="233"/>
      <c r="T74" s="233"/>
      <c r="U74" s="233"/>
      <c r="CP74" s="233"/>
      <c r="CQ74" s="233"/>
      <c r="CR74" s="233"/>
      <c r="CS74" s="233"/>
      <c r="CT74" s="233"/>
      <c r="CU74" s="233"/>
      <c r="CV74" s="233"/>
      <c r="CW74" s="233"/>
      <c r="CX74" s="233"/>
      <c r="CY74" s="233"/>
      <c r="CZ74" s="233"/>
      <c r="DA74" s="233"/>
      <c r="DB74" s="233"/>
      <c r="DC74" s="233"/>
      <c r="DD74" s="233"/>
      <c r="DE74" s="233"/>
      <c r="DF74" s="233"/>
      <c r="DG74" s="233"/>
      <c r="DH74" s="233"/>
      <c r="DI74" s="233"/>
      <c r="DJ74" s="233"/>
      <c r="DK74" s="233"/>
      <c r="DL74" s="233"/>
      <c r="DM74" s="233"/>
    </row>
    <row r="75" spans="6:117" ht="19.5" customHeight="1" x14ac:dyDescent="0.45">
      <c r="G75" s="296"/>
      <c r="H75" s="233"/>
      <c r="I75" s="233"/>
      <c r="J75" s="233"/>
      <c r="K75" s="233"/>
      <c r="L75" s="296"/>
      <c r="M75" s="233"/>
      <c r="N75" s="233"/>
      <c r="O75" s="233"/>
      <c r="P75" s="233"/>
      <c r="Q75" s="296"/>
      <c r="R75" s="233"/>
      <c r="S75" s="233"/>
      <c r="T75" s="233"/>
      <c r="U75" s="233"/>
      <c r="CP75" s="233"/>
      <c r="CQ75" s="233"/>
      <c r="CR75" s="233"/>
      <c r="CS75" s="233"/>
      <c r="CT75" s="233"/>
      <c r="CU75" s="233"/>
      <c r="CV75" s="233"/>
      <c r="CW75" s="233"/>
      <c r="CX75" s="233"/>
      <c r="CY75" s="233"/>
      <c r="CZ75" s="233"/>
      <c r="DA75" s="233"/>
      <c r="DB75" s="233"/>
      <c r="DC75" s="233"/>
      <c r="DD75" s="233"/>
      <c r="DE75" s="233"/>
      <c r="DF75" s="233"/>
      <c r="DG75" s="233"/>
      <c r="DH75" s="233"/>
      <c r="DI75" s="233"/>
      <c r="DJ75" s="233"/>
      <c r="DK75" s="233"/>
      <c r="DL75" s="233"/>
      <c r="DM75" s="233"/>
    </row>
    <row r="76" spans="6:117" ht="19.5" customHeight="1" x14ac:dyDescent="0.7">
      <c r="G76" s="296"/>
      <c r="H76" s="233"/>
      <c r="I76" s="323"/>
      <c r="J76" s="233"/>
      <c r="K76" s="233"/>
      <c r="L76" s="296"/>
      <c r="M76" s="323"/>
      <c r="N76" s="233"/>
      <c r="O76" s="233"/>
      <c r="P76" s="233"/>
      <c r="Q76" s="323"/>
      <c r="R76" s="233"/>
      <c r="S76" s="230"/>
      <c r="T76" s="230"/>
      <c r="U76" s="230"/>
      <c r="CP76" s="233"/>
      <c r="CQ76" s="233"/>
      <c r="CR76" s="233"/>
      <c r="CS76" s="233"/>
      <c r="CT76" s="233"/>
      <c r="CU76" s="233"/>
      <c r="CV76" s="233"/>
      <c r="CW76" s="233"/>
      <c r="CX76" s="233"/>
      <c r="CY76" s="233"/>
      <c r="CZ76" s="233"/>
      <c r="DA76" s="233"/>
      <c r="DB76" s="233"/>
      <c r="DC76" s="233"/>
      <c r="DD76" s="233"/>
      <c r="DE76" s="233"/>
      <c r="DF76" s="233"/>
      <c r="DG76" s="233"/>
      <c r="DH76" s="233"/>
      <c r="DI76" s="233"/>
      <c r="DJ76" s="233"/>
      <c r="DK76" s="233"/>
      <c r="DL76" s="233"/>
      <c r="DM76" s="233"/>
    </row>
    <row r="77" spans="6:117" ht="19.5" customHeight="1" x14ac:dyDescent="0.45">
      <c r="I77" s="382" t="b">
        <v>0</v>
      </c>
      <c r="M77" s="382" t="b">
        <v>0</v>
      </c>
      <c r="Q77" s="382" t="b">
        <v>0</v>
      </c>
      <c r="S77" s="233"/>
      <c r="T77" s="233"/>
      <c r="U77" s="233"/>
      <c r="CP77" s="233"/>
      <c r="CQ77" s="233"/>
      <c r="CR77" s="233"/>
      <c r="CS77" s="233"/>
      <c r="CT77" s="233"/>
      <c r="CU77" s="233"/>
      <c r="CV77" s="233"/>
      <c r="CW77" s="233"/>
      <c r="CX77" s="233"/>
      <c r="CY77" s="233"/>
      <c r="CZ77" s="233"/>
      <c r="DA77" s="233"/>
      <c r="DB77" s="233"/>
      <c r="DC77" s="233"/>
      <c r="DD77" s="233"/>
      <c r="DE77" s="233"/>
      <c r="DF77" s="233"/>
      <c r="DG77" s="233"/>
      <c r="DH77" s="233"/>
      <c r="DI77" s="233"/>
      <c r="DJ77" s="233"/>
      <c r="DK77" s="233"/>
      <c r="DL77" s="233"/>
      <c r="DM77" s="233"/>
    </row>
    <row r="78" spans="6:117" ht="19.5" customHeight="1" x14ac:dyDescent="0.45">
      <c r="G78" s="296"/>
      <c r="H78" s="233"/>
      <c r="I78" s="382"/>
      <c r="J78" s="233"/>
      <c r="K78" s="233"/>
      <c r="L78" s="296"/>
      <c r="M78" s="382"/>
      <c r="N78" s="233"/>
      <c r="O78" s="233"/>
      <c r="P78" s="233"/>
      <c r="Q78" s="382"/>
      <c r="R78" s="233"/>
      <c r="S78" s="233"/>
      <c r="T78" s="233"/>
      <c r="U78" s="233"/>
      <c r="CP78" s="233"/>
      <c r="CQ78" s="233"/>
      <c r="CR78" s="233"/>
      <c r="CS78" s="233"/>
      <c r="CT78" s="233"/>
      <c r="CU78" s="233"/>
      <c r="CV78" s="233"/>
      <c r="CW78" s="233"/>
      <c r="CX78" s="233"/>
      <c r="CY78" s="233"/>
      <c r="CZ78" s="233"/>
      <c r="DA78" s="233"/>
      <c r="DB78" s="233"/>
      <c r="DC78" s="233"/>
      <c r="DD78" s="233"/>
      <c r="DE78" s="233"/>
      <c r="DF78" s="233"/>
      <c r="DG78" s="233"/>
      <c r="DH78" s="233"/>
      <c r="DI78" s="233"/>
      <c r="DJ78" s="233"/>
      <c r="DK78" s="233"/>
      <c r="DL78" s="233"/>
      <c r="DM78" s="233"/>
    </row>
    <row r="79" spans="6:117" ht="19.5" customHeight="1" x14ac:dyDescent="0.45">
      <c r="G79" s="296"/>
      <c r="H79" s="233"/>
      <c r="I79" s="233"/>
      <c r="J79" s="233"/>
      <c r="K79" s="233"/>
      <c r="L79" s="296"/>
      <c r="M79" s="233"/>
      <c r="N79" s="233"/>
      <c r="O79" s="233"/>
      <c r="P79" s="233"/>
      <c r="Q79" s="296"/>
      <c r="R79" s="233"/>
      <c r="S79" s="233"/>
      <c r="T79" s="233"/>
      <c r="U79" s="233"/>
      <c r="AB79" s="383"/>
      <c r="AC79" s="383"/>
      <c r="AD79" s="383"/>
      <c r="AE79" s="383"/>
      <c r="AF79" s="383"/>
      <c r="AG79" s="383"/>
      <c r="AH79" s="383"/>
      <c r="AI79" s="383"/>
      <c r="AJ79" s="383"/>
      <c r="AK79" s="383"/>
      <c r="AL79" s="383"/>
      <c r="AM79" s="383"/>
      <c r="CP79" s="233"/>
      <c r="CQ79" s="233"/>
      <c r="CR79" s="233"/>
      <c r="CS79" s="233"/>
      <c r="CT79" s="233"/>
      <c r="CU79" s="233"/>
      <c r="CV79" s="233"/>
      <c r="CW79" s="233"/>
      <c r="CX79" s="233"/>
      <c r="CY79" s="233"/>
      <c r="CZ79" s="233"/>
      <c r="DA79" s="233"/>
      <c r="DB79" s="233"/>
      <c r="DC79" s="233"/>
      <c r="DD79" s="233"/>
      <c r="DE79" s="233"/>
      <c r="DF79" s="233"/>
      <c r="DG79" s="233"/>
      <c r="DH79" s="233"/>
      <c r="DI79" s="233"/>
      <c r="DJ79" s="233"/>
      <c r="DK79" s="233"/>
      <c r="DL79" s="233"/>
      <c r="DM79" s="233"/>
    </row>
    <row r="80" spans="6:117" ht="19.5" customHeight="1" x14ac:dyDescent="0.45">
      <c r="G80" s="296"/>
      <c r="H80" s="233"/>
      <c r="I80" s="233"/>
      <c r="J80" s="233"/>
      <c r="K80" s="233"/>
      <c r="L80" s="296"/>
      <c r="M80" s="233"/>
      <c r="N80" s="233"/>
      <c r="O80" s="233"/>
      <c r="P80" s="233"/>
      <c r="Q80" s="296"/>
      <c r="R80" s="233"/>
      <c r="S80" s="233"/>
      <c r="T80" s="233"/>
      <c r="U80" s="233"/>
      <c r="AB80" s="184"/>
      <c r="AC80" s="184"/>
      <c r="AD80" s="184"/>
      <c r="AE80" s="184"/>
      <c r="AF80" s="184"/>
      <c r="AG80" s="184"/>
      <c r="AH80" s="184"/>
      <c r="AI80" s="184"/>
      <c r="AJ80" s="184"/>
      <c r="AK80" s="184"/>
      <c r="AL80" s="184"/>
      <c r="AM80" s="184"/>
    </row>
    <row r="81" spans="7:21" ht="19.5" customHeight="1" x14ac:dyDescent="0.45">
      <c r="G81" s="296"/>
      <c r="H81" s="233"/>
      <c r="I81" s="233"/>
      <c r="J81" s="233"/>
      <c r="K81" s="233"/>
      <c r="L81" s="296"/>
      <c r="M81" s="233"/>
      <c r="N81" s="233"/>
      <c r="O81" s="233"/>
      <c r="P81" s="233"/>
      <c r="Q81" s="296"/>
      <c r="R81" s="233"/>
      <c r="S81" s="233"/>
      <c r="T81" s="233"/>
      <c r="U81" s="233"/>
    </row>
    <row r="82" spans="7:21" ht="19.5" customHeight="1" x14ac:dyDescent="0.45">
      <c r="G82" s="296"/>
      <c r="H82" s="233"/>
      <c r="I82" s="233"/>
      <c r="J82" s="233"/>
      <c r="K82" s="233"/>
      <c r="L82" s="233"/>
      <c r="M82" s="233"/>
      <c r="N82" s="233"/>
      <c r="O82" s="233"/>
      <c r="P82" s="233"/>
      <c r="Q82" s="233"/>
      <c r="R82" s="233"/>
      <c r="S82" s="233"/>
      <c r="T82" s="233"/>
      <c r="U82" s="233"/>
    </row>
    <row r="83" spans="7:21" ht="19.5" customHeight="1" x14ac:dyDescent="0.7">
      <c r="H83" s="230"/>
      <c r="I83" s="230"/>
      <c r="J83" s="230"/>
      <c r="K83" s="230"/>
      <c r="L83" s="230"/>
      <c r="M83" s="230"/>
      <c r="N83" s="230"/>
      <c r="O83" s="230"/>
      <c r="P83" s="230"/>
      <c r="Q83" s="230"/>
      <c r="R83" s="230"/>
      <c r="S83" s="230"/>
      <c r="T83" s="230"/>
      <c r="U83" s="230"/>
    </row>
    <row r="84" spans="7:21" ht="19.5" customHeight="1" x14ac:dyDescent="0.45">
      <c r="G84" s="296"/>
      <c r="H84" s="233"/>
      <c r="I84" s="233"/>
      <c r="J84" s="233"/>
      <c r="K84" s="233"/>
      <c r="L84" s="233"/>
      <c r="M84" s="233"/>
      <c r="N84" s="233"/>
      <c r="O84" s="233"/>
      <c r="P84" s="233"/>
      <c r="Q84" s="233"/>
      <c r="R84" s="233"/>
      <c r="S84" s="233"/>
      <c r="T84" s="233"/>
      <c r="U84" s="233"/>
    </row>
    <row r="138" spans="2:46" s="225" customFormat="1" ht="72" x14ac:dyDescent="1.6">
      <c r="B138" s="239"/>
      <c r="C138" s="239"/>
      <c r="E138" s="226"/>
      <c r="F138" s="372">
        <f t="shared" ref="F138:AL138" si="2">F3</f>
        <v>2</v>
      </c>
      <c r="G138" s="372"/>
      <c r="H138" s="373" t="str">
        <f t="shared" si="2"/>
        <v>leerling 2</v>
      </c>
      <c r="I138" s="374"/>
      <c r="J138" s="374"/>
      <c r="K138" s="374"/>
      <c r="L138" s="374"/>
      <c r="M138" s="374"/>
      <c r="N138" s="374"/>
      <c r="O138" s="374"/>
      <c r="P138" s="374"/>
      <c r="Q138" s="374"/>
      <c r="R138" s="374"/>
      <c r="S138" s="374"/>
      <c r="T138" s="374"/>
      <c r="U138" s="374"/>
      <c r="V138" s="374"/>
      <c r="W138" s="374"/>
      <c r="X138" s="374"/>
      <c r="Y138" s="374"/>
      <c r="Z138" s="374"/>
      <c r="AA138" s="374"/>
      <c r="AB138" s="374"/>
      <c r="AC138" s="374"/>
      <c r="AD138" s="374"/>
      <c r="AE138" s="374"/>
      <c r="AF138" s="374"/>
      <c r="AG138" s="374"/>
      <c r="AH138" s="375"/>
      <c r="AI138" s="376" t="str">
        <f t="shared" si="2"/>
        <v xml:space="preserve">groep </v>
      </c>
      <c r="AJ138" s="377"/>
      <c r="AK138" s="377"/>
      <c r="AL138" s="378">
        <f t="shared" si="2"/>
        <v>6</v>
      </c>
      <c r="AM138" s="378"/>
      <c r="AN138" s="378"/>
      <c r="AO138" s="379"/>
      <c r="AQ138" s="236"/>
      <c r="AS138" s="235"/>
      <c r="AT138" s="235"/>
    </row>
  </sheetData>
  <sheetProtection sheet="1" objects="1" scenarios="1"/>
  <mergeCells count="37">
    <mergeCell ref="AB79:AD79"/>
    <mergeCell ref="AE79:AG79"/>
    <mergeCell ref="AH79:AJ79"/>
    <mergeCell ref="AK79:AM79"/>
    <mergeCell ref="F138:G138"/>
    <mergeCell ref="H138:AH138"/>
    <mergeCell ref="AI138:AK138"/>
    <mergeCell ref="AL138:AO138"/>
    <mergeCell ref="L65:L66"/>
    <mergeCell ref="I69:I70"/>
    <mergeCell ref="M69:M70"/>
    <mergeCell ref="Q69:Q70"/>
    <mergeCell ref="I77:I78"/>
    <mergeCell ref="M77:M78"/>
    <mergeCell ref="Q77:Q78"/>
    <mergeCell ref="I61:I62"/>
    <mergeCell ref="M61:M62"/>
    <mergeCell ref="Q61:Q62"/>
    <mergeCell ref="I34:I35"/>
    <mergeCell ref="M34:M35"/>
    <mergeCell ref="Q34:Q35"/>
    <mergeCell ref="L44:L45"/>
    <mergeCell ref="I50:I51"/>
    <mergeCell ref="L50:L51"/>
    <mergeCell ref="M50:M51"/>
    <mergeCell ref="Q50:Q51"/>
    <mergeCell ref="AK35:AM38"/>
    <mergeCell ref="L38:L39"/>
    <mergeCell ref="I42:I43"/>
    <mergeCell ref="M42:M43"/>
    <mergeCell ref="Q42:Q43"/>
    <mergeCell ref="F1:AO2"/>
    <mergeCell ref="F3:G3"/>
    <mergeCell ref="H3:AH3"/>
    <mergeCell ref="AI3:AK3"/>
    <mergeCell ref="AL3:AM3"/>
    <mergeCell ref="AN3:AO3"/>
  </mergeCells>
  <conditionalFormatting sqref="H36:J41">
    <cfRule type="expression" dxfId="696" priority="21">
      <formula>$I$34=TRUE</formula>
    </cfRule>
  </conditionalFormatting>
  <conditionalFormatting sqref="H44:J49">
    <cfRule type="expression" dxfId="695" priority="20">
      <formula>$I$42=TRUE</formula>
    </cfRule>
  </conditionalFormatting>
  <conditionalFormatting sqref="H52:J57">
    <cfRule type="expression" dxfId="694" priority="19">
      <formula>$I$50=TRUE</formula>
    </cfRule>
  </conditionalFormatting>
  <conditionalFormatting sqref="H63:J68">
    <cfRule type="expression" dxfId="693" priority="12">
      <formula>$I$61=TRUE</formula>
    </cfRule>
  </conditionalFormatting>
  <conditionalFormatting sqref="H71:J76">
    <cfRule type="expression" dxfId="692" priority="11">
      <formula>$I$69=TRUE</formula>
    </cfRule>
  </conditionalFormatting>
  <conditionalFormatting sqref="H79:J84">
    <cfRule type="expression" dxfId="691" priority="10">
      <formula>$I$77=TRUE</formula>
    </cfRule>
  </conditionalFormatting>
  <conditionalFormatting sqref="I77">
    <cfRule type="expression" dxfId="690" priority="1">
      <formula>$M$42=TRUE</formula>
    </cfRule>
  </conditionalFormatting>
  <conditionalFormatting sqref="L36:N41">
    <cfRule type="expression" dxfId="689" priority="18">
      <formula>$M$34=TRUE</formula>
    </cfRule>
  </conditionalFormatting>
  <conditionalFormatting sqref="L44:N49">
    <cfRule type="expression" dxfId="688" priority="17">
      <formula>$M$42=TRUE</formula>
    </cfRule>
  </conditionalFormatting>
  <conditionalFormatting sqref="L52:N57">
    <cfRule type="expression" dxfId="687" priority="16">
      <formula>$M$50=TRUE</formula>
    </cfRule>
  </conditionalFormatting>
  <conditionalFormatting sqref="L63:N68">
    <cfRule type="expression" dxfId="686" priority="9">
      <formula>$M$61=TRUE</formula>
    </cfRule>
  </conditionalFormatting>
  <conditionalFormatting sqref="L71:N76">
    <cfRule type="expression" dxfId="685" priority="8">
      <formula>$M$69=TRUE</formula>
    </cfRule>
  </conditionalFormatting>
  <conditionalFormatting sqref="L79:N84">
    <cfRule type="expression" dxfId="684" priority="7">
      <formula>$M$77=TRUE</formula>
    </cfRule>
  </conditionalFormatting>
  <conditionalFormatting sqref="M77">
    <cfRule type="expression" dxfId="683" priority="2">
      <formula>$M$42=TRUE</formula>
    </cfRule>
  </conditionalFormatting>
  <conditionalFormatting sqref="P36:R41">
    <cfRule type="expression" dxfId="682" priority="15">
      <formula>$Q$34=TRUE</formula>
    </cfRule>
  </conditionalFormatting>
  <conditionalFormatting sqref="P44:R49">
    <cfRule type="expression" dxfId="681" priority="14">
      <formula>$Q$42=TRUE</formula>
    </cfRule>
  </conditionalFormatting>
  <conditionalFormatting sqref="P52:R57">
    <cfRule type="expression" dxfId="680" priority="13">
      <formula>$Q$50=TRUE</formula>
    </cfRule>
  </conditionalFormatting>
  <conditionalFormatting sqref="P63:R68">
    <cfRule type="expression" dxfId="679" priority="6">
      <formula>$Q$61=TRUE</formula>
    </cfRule>
  </conditionalFormatting>
  <conditionalFormatting sqref="P71:R76">
    <cfRule type="expression" dxfId="678" priority="5">
      <formula>$Q$69=TRUE</formula>
    </cfRule>
  </conditionalFormatting>
  <conditionalFormatting sqref="P79:R84">
    <cfRule type="expression" dxfId="677" priority="4">
      <formula>$Q$77=TRUE</formula>
    </cfRule>
  </conditionalFormatting>
  <conditionalFormatting sqref="Q77">
    <cfRule type="expression" dxfId="676" priority="3">
      <formula>$M$42=TRUE</formula>
    </cfRule>
  </conditionalFormatting>
  <pageMargins left="0.31496062992125984" right="0" top="7.874015748031496E-2" bottom="7.874015748031496E-2" header="0.19685039370078741" footer="0"/>
  <pageSetup paperSize="9" scale="30" orientation="portrait" r:id="rId1"/>
  <headerFooter alignWithMargins="0"/>
  <rowBreaks count="1" manualBreakCount="1">
    <brk id="136" min="5" max="40" man="1"/>
  </rowBreak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1B671-2E93-49A2-8C09-64C83361D77B}">
  <sheetPr codeName="Blad6">
    <tabColor rgb="FFCCCCFF"/>
  </sheetPr>
  <dimension ref="A1:BA75"/>
  <sheetViews>
    <sheetView showGridLines="0" showRowColHeaders="0" zoomScale="85" zoomScaleNormal="85" workbookViewId="0">
      <selection activeCell="C18" sqref="C18:M32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RowHeight="13.2" x14ac:dyDescent="0.25"/>
  <cols>
    <col min="1" max="1" width="3.6640625" customWidth="1"/>
    <col min="2" max="2" width="20.6640625" customWidth="1"/>
    <col min="3" max="3" width="10.6640625" style="94" customWidth="1"/>
    <col min="4" max="4" width="10.6640625" style="4" customWidth="1"/>
    <col min="5" max="6" width="10.6640625" customWidth="1"/>
    <col min="7" max="13" width="10.6640625" style="4" customWidth="1"/>
    <col min="14" max="19" width="10.5546875" style="4" hidden="1" customWidth="1"/>
    <col min="20" max="36" width="9.33203125" style="4" hidden="1" customWidth="1"/>
    <col min="37" max="38" width="10.6640625" style="4" customWidth="1"/>
    <col min="39" max="40" width="11.33203125" style="4" hidden="1" customWidth="1"/>
    <col min="41" max="43" width="10.6640625" customWidth="1"/>
    <col min="44" max="44" width="10.6640625" style="4" hidden="1" customWidth="1"/>
    <col min="45" max="47" width="9.33203125" style="4" customWidth="1"/>
    <col min="48" max="48" width="10.6640625" style="4" customWidth="1"/>
    <col min="49" max="50" width="9.33203125" style="4" hidden="1" customWidth="1"/>
    <col min="51" max="51" width="10.6640625" style="4" customWidth="1"/>
    <col min="52" max="53" width="9.33203125" style="4" hidden="1" customWidth="1"/>
    <col min="54" max="54" width="9.5546875" customWidth="1"/>
  </cols>
  <sheetData>
    <row r="1" spans="1:53" ht="13.8" thickBot="1" x14ac:dyDescent="0.3"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</row>
    <row r="2" spans="1:53" ht="20.399999999999999" thickBot="1" x14ac:dyDescent="0.55000000000000004">
      <c r="A2" s="52"/>
      <c r="B2" s="54" t="s">
        <v>26</v>
      </c>
      <c r="C2" s="268"/>
      <c r="D2" s="53">
        <v>7</v>
      </c>
      <c r="E2" s="71" t="s">
        <v>208</v>
      </c>
      <c r="F2" s="13"/>
      <c r="G2" s="167"/>
      <c r="H2" s="167"/>
      <c r="J2" s="72" t="b">
        <f>IF($D$2=3,"ja",IF($D$2="3A","ja",IF($D$2="3B","ja",IF($D$2="3C","ja"))))</f>
        <v>0</v>
      </c>
      <c r="K2" s="72" t="b">
        <f>IF($D$2=5,"ja",IF($D$2="5A","ja",IF($D$2="5B","ja",IF($D$2="5C","ja"))))</f>
        <v>0</v>
      </c>
      <c r="L2" s="72" t="b">
        <f>IF($D$2=4,"ja",IF($D$2="4A","ja",IF($D$2="4B","ja",IF($D$2="4C","ja"))))</f>
        <v>0</v>
      </c>
      <c r="M2" s="72" t="b">
        <f>IF($D$2=6,"ja",IF($D$2="6A","ja",IF($D$2="6B","ja",IF($D$2="6C","ja"))))</f>
        <v>0</v>
      </c>
      <c r="N2" s="72"/>
      <c r="O2" s="72"/>
      <c r="P2" s="72"/>
      <c r="Q2" s="72"/>
      <c r="R2" s="72"/>
      <c r="S2" s="70" t="b">
        <f>IF($D$2=8,"ja",IF($D$2="8A","ja",IF($D$2="8B","ja",IF($D$2="8C","ja"))))</f>
        <v>0</v>
      </c>
      <c r="T2" s="70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70"/>
      <c r="AM2" s="3"/>
      <c r="AN2" s="3"/>
    </row>
    <row r="3" spans="1:53" ht="20.399999999999999" thickBot="1" x14ac:dyDescent="0.55000000000000004">
      <c r="A3" s="52"/>
      <c r="B3" s="54" t="s">
        <v>27</v>
      </c>
      <c r="C3" s="268"/>
      <c r="D3" s="324">
        <v>46132</v>
      </c>
      <c r="E3" s="325"/>
      <c r="F3" s="13"/>
      <c r="G3" s="168"/>
      <c r="H3" s="168"/>
      <c r="I3" s="3"/>
      <c r="J3" s="72" t="str">
        <f>IF($D$2=7,"ja",IF($D$2="7A","ja",IF($D$2="7B","ja",IF($D$2="7C","ja"))))</f>
        <v>ja</v>
      </c>
      <c r="K3" s="72"/>
      <c r="L3" s="72" t="b">
        <f>IF($D$2=8,"ja",IF($D$2="8A","ja",IF($D$2="8B","ja",IF($D$2="8C","ja"))))</f>
        <v>0</v>
      </c>
      <c r="M3" s="72"/>
      <c r="N3" s="72"/>
      <c r="O3" s="72"/>
      <c r="P3" s="72"/>
      <c r="Q3" s="72"/>
      <c r="R3" s="72"/>
      <c r="S3" s="70"/>
      <c r="T3" s="70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70"/>
      <c r="AM3" s="3"/>
      <c r="AN3" s="3"/>
    </row>
    <row r="4" spans="1:53" ht="19.8" x14ac:dyDescent="0.45">
      <c r="B4" s="1"/>
      <c r="C4" s="269"/>
      <c r="D4" s="51"/>
      <c r="E4" s="51"/>
      <c r="F4" s="13"/>
      <c r="G4" s="3"/>
      <c r="H4" s="3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3"/>
      <c r="AN4" s="3"/>
    </row>
    <row r="5" spans="1:53" s="94" customFormat="1" ht="20.100000000000001" customHeight="1" x14ac:dyDescent="0.25">
      <c r="B5" s="330" t="s">
        <v>28</v>
      </c>
      <c r="C5" s="331"/>
      <c r="D5" s="331"/>
      <c r="E5" s="331"/>
      <c r="F5" s="331"/>
      <c r="G5" s="331"/>
      <c r="H5" s="331"/>
      <c r="I5" s="331"/>
      <c r="J5" s="331"/>
      <c r="K5" s="331"/>
      <c r="L5" s="331"/>
      <c r="M5" s="331"/>
      <c r="N5" s="331"/>
      <c r="O5" s="331"/>
      <c r="P5" s="331"/>
      <c r="Q5" s="331"/>
      <c r="R5" s="331"/>
      <c r="S5" s="331"/>
      <c r="T5" s="331"/>
      <c r="U5" s="331"/>
      <c r="V5" s="331"/>
      <c r="W5" s="331"/>
      <c r="X5" s="331"/>
      <c r="Y5" s="331"/>
      <c r="Z5" s="331"/>
      <c r="AA5" s="331"/>
      <c r="AB5" s="331"/>
      <c r="AC5" s="331"/>
      <c r="AD5" s="331"/>
      <c r="AE5" s="331"/>
      <c r="AF5" s="331"/>
      <c r="AG5" s="331"/>
      <c r="AH5" s="331"/>
      <c r="AI5" s="331"/>
      <c r="AJ5" s="331"/>
      <c r="AK5" s="331"/>
      <c r="AL5" s="331"/>
      <c r="AM5" s="331"/>
      <c r="AN5" s="331"/>
      <c r="AO5" s="331"/>
      <c r="AP5" s="331"/>
      <c r="AQ5" s="331"/>
      <c r="AR5" s="331"/>
      <c r="AS5" s="331"/>
      <c r="AT5" s="331"/>
      <c r="AU5" s="331"/>
      <c r="AV5" s="331"/>
      <c r="AW5" s="331"/>
      <c r="AX5" s="331"/>
      <c r="AY5" s="332"/>
    </row>
    <row r="6" spans="1:53" x14ac:dyDescent="0.25">
      <c r="B6" s="21"/>
      <c r="C6" s="122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</row>
    <row r="7" spans="1:53" x14ac:dyDescent="0.25">
      <c r="B7" s="333" t="s">
        <v>29</v>
      </c>
      <c r="C7" s="334"/>
      <c r="D7" s="334"/>
      <c r="E7" s="49" t="s">
        <v>30</v>
      </c>
      <c r="I7" s="3"/>
      <c r="J7" s="3"/>
      <c r="K7" s="3"/>
    </row>
    <row r="8" spans="1:53" x14ac:dyDescent="0.25">
      <c r="B8" s="333" t="s">
        <v>31</v>
      </c>
      <c r="C8" s="334"/>
      <c r="D8" s="334"/>
      <c r="E8" s="50" t="str">
        <f>IF(E7="ja","nee",IF(E7="nee","ja",IF(E7="","")))</f>
        <v>nee</v>
      </c>
    </row>
    <row r="9" spans="1:53" x14ac:dyDescent="0.25">
      <c r="B9" s="15"/>
      <c r="C9" s="124"/>
      <c r="D9" s="16"/>
    </row>
    <row r="10" spans="1:53" s="94" customFormat="1" ht="20.100000000000001" customHeight="1" x14ac:dyDescent="0.25">
      <c r="B10" s="134" t="s">
        <v>32</v>
      </c>
      <c r="C10" s="137" t="s">
        <v>33</v>
      </c>
      <c r="D10" s="137" t="s">
        <v>33</v>
      </c>
      <c r="E10" s="137" t="s">
        <v>33</v>
      </c>
      <c r="F10" s="137" t="s">
        <v>33</v>
      </c>
      <c r="G10" s="138" t="s">
        <v>33</v>
      </c>
      <c r="H10" s="326" t="s">
        <v>34</v>
      </c>
      <c r="I10" s="327"/>
      <c r="J10" s="326" t="s">
        <v>35</v>
      </c>
      <c r="K10" s="327"/>
      <c r="L10" s="326" t="s">
        <v>36</v>
      </c>
      <c r="M10" s="327"/>
      <c r="AK10" s="137" t="s">
        <v>33</v>
      </c>
      <c r="AL10" s="137" t="s">
        <v>33</v>
      </c>
      <c r="AM10" s="137"/>
      <c r="AN10" s="137"/>
      <c r="AO10" s="137" t="s">
        <v>33</v>
      </c>
      <c r="AP10" s="137" t="s">
        <v>33</v>
      </c>
      <c r="AQ10" s="137" t="s">
        <v>33</v>
      </c>
      <c r="AR10" s="136"/>
      <c r="AS10" s="336" t="s">
        <v>37</v>
      </c>
      <c r="AT10" s="337"/>
      <c r="AU10" s="327"/>
      <c r="AV10" s="137" t="s">
        <v>33</v>
      </c>
      <c r="AW10" s="137"/>
      <c r="AX10" s="137"/>
      <c r="AY10" s="137" t="s">
        <v>33</v>
      </c>
    </row>
    <row r="11" spans="1:53" x14ac:dyDescent="0.25">
      <c r="B11" s="286" t="s">
        <v>38</v>
      </c>
      <c r="C11" s="338" t="s">
        <v>39</v>
      </c>
      <c r="D11" s="23" t="s">
        <v>40</v>
      </c>
      <c r="E11" s="26" t="s">
        <v>41</v>
      </c>
      <c r="F11" s="26" t="s">
        <v>42</v>
      </c>
      <c r="G11" s="29" t="s">
        <v>43</v>
      </c>
      <c r="H11" s="30" t="s">
        <v>44</v>
      </c>
      <c r="I11" s="29" t="s">
        <v>45</v>
      </c>
      <c r="J11" s="31" t="s">
        <v>46</v>
      </c>
      <c r="K11" s="31" t="s">
        <v>47</v>
      </c>
      <c r="L11" s="29" t="s">
        <v>48</v>
      </c>
      <c r="M11" s="29" t="s">
        <v>49</v>
      </c>
      <c r="N11" s="133" t="s">
        <v>50</v>
      </c>
      <c r="O11" s="133" t="s">
        <v>51</v>
      </c>
      <c r="P11" s="133" t="s">
        <v>52</v>
      </c>
      <c r="Q11" s="133" t="s">
        <v>51</v>
      </c>
      <c r="R11" s="133" t="s">
        <v>53</v>
      </c>
      <c r="S11" s="4" t="s">
        <v>54</v>
      </c>
      <c r="T11" s="4" t="s">
        <v>55</v>
      </c>
      <c r="U11" s="4" t="s">
        <v>56</v>
      </c>
      <c r="V11" s="3" t="s">
        <v>57</v>
      </c>
      <c r="W11" s="4" t="s">
        <v>58</v>
      </c>
      <c r="X11" s="4" t="s">
        <v>59</v>
      </c>
      <c r="Y11" s="4" t="s">
        <v>60</v>
      </c>
      <c r="AJ11" s="43" t="s">
        <v>53</v>
      </c>
      <c r="AK11" s="66" t="s">
        <v>61</v>
      </c>
      <c r="AL11" s="66" t="s">
        <v>43</v>
      </c>
      <c r="AM11" s="6" t="s">
        <v>62</v>
      </c>
      <c r="AN11" s="6" t="s">
        <v>63</v>
      </c>
      <c r="AO11" s="46" t="s">
        <v>42</v>
      </c>
      <c r="AP11" s="38" t="s">
        <v>41</v>
      </c>
      <c r="AQ11" s="23" t="s">
        <v>64</v>
      </c>
      <c r="AR11" s="22" t="s">
        <v>62</v>
      </c>
      <c r="AS11" s="29" t="s">
        <v>45</v>
      </c>
      <c r="AT11" s="31" t="s">
        <v>46</v>
      </c>
      <c r="AU11" s="29" t="s">
        <v>49</v>
      </c>
      <c r="AV11" s="29" t="s">
        <v>65</v>
      </c>
      <c r="AW11" s="6" t="s">
        <v>62</v>
      </c>
      <c r="AX11" s="6" t="s">
        <v>63</v>
      </c>
      <c r="AY11" s="29" t="s">
        <v>66</v>
      </c>
      <c r="AZ11" s="6" t="s">
        <v>62</v>
      </c>
      <c r="BA11" s="6" t="s">
        <v>63</v>
      </c>
    </row>
    <row r="12" spans="1:53" x14ac:dyDescent="0.25">
      <c r="B12" s="41"/>
      <c r="C12" s="339"/>
      <c r="D12" s="24" t="s">
        <v>67</v>
      </c>
      <c r="E12" s="27" t="s">
        <v>68</v>
      </c>
      <c r="F12" s="27"/>
      <c r="G12" s="32" t="s">
        <v>69</v>
      </c>
      <c r="H12" s="33" t="s">
        <v>70</v>
      </c>
      <c r="I12" s="32" t="s">
        <v>71</v>
      </c>
      <c r="J12" s="34"/>
      <c r="K12" s="34" t="s">
        <v>46</v>
      </c>
      <c r="L12" s="32" t="s">
        <v>72</v>
      </c>
      <c r="M12" s="32" t="s">
        <v>73</v>
      </c>
      <c r="N12" s="133"/>
      <c r="O12" s="133" t="s">
        <v>74</v>
      </c>
      <c r="P12" s="133" t="s">
        <v>75</v>
      </c>
      <c r="Q12" s="133" t="s">
        <v>76</v>
      </c>
      <c r="R12" s="133" t="s">
        <v>77</v>
      </c>
      <c r="S12" s="4" t="s">
        <v>70</v>
      </c>
      <c r="T12" s="4" t="s">
        <v>71</v>
      </c>
      <c r="U12" s="4" t="s">
        <v>56</v>
      </c>
      <c r="V12" s="4" t="s">
        <v>56</v>
      </c>
      <c r="W12" s="4" t="s">
        <v>72</v>
      </c>
      <c r="X12" s="4" t="s">
        <v>73</v>
      </c>
      <c r="Z12" s="4" t="s">
        <v>78</v>
      </c>
      <c r="AA12" s="4" t="s">
        <v>79</v>
      </c>
      <c r="AB12" s="4" t="s">
        <v>80</v>
      </c>
      <c r="AC12" s="4" t="s">
        <v>81</v>
      </c>
      <c r="AD12" s="4" t="s">
        <v>82</v>
      </c>
      <c r="AE12" s="4">
        <v>1</v>
      </c>
      <c r="AF12" s="4">
        <v>2</v>
      </c>
      <c r="AG12" s="4">
        <v>3</v>
      </c>
      <c r="AH12" s="4">
        <v>4</v>
      </c>
      <c r="AI12" s="4">
        <v>5</v>
      </c>
      <c r="AJ12" s="44" t="s">
        <v>83</v>
      </c>
      <c r="AK12" s="67" t="s">
        <v>84</v>
      </c>
      <c r="AL12" s="67" t="s">
        <v>85</v>
      </c>
      <c r="AM12" s="8"/>
      <c r="AN12" s="8"/>
      <c r="AO12" s="47"/>
      <c r="AP12" s="39" t="s">
        <v>68</v>
      </c>
      <c r="AQ12" s="24" t="s">
        <v>86</v>
      </c>
      <c r="AR12" s="20"/>
      <c r="AS12" s="32" t="s">
        <v>71</v>
      </c>
      <c r="AT12" s="34"/>
      <c r="AU12" s="32" t="s">
        <v>73</v>
      </c>
      <c r="AV12" s="32" t="s">
        <v>69</v>
      </c>
      <c r="AW12" s="8"/>
      <c r="AX12" s="8"/>
      <c r="AY12" s="32" t="s">
        <v>87</v>
      </c>
      <c r="AZ12" s="8"/>
      <c r="BA12" s="8"/>
    </row>
    <row r="13" spans="1:53" s="13" customFormat="1" x14ac:dyDescent="0.25">
      <c r="B13" s="42"/>
      <c r="C13" s="340"/>
      <c r="D13" s="25"/>
      <c r="E13" s="28"/>
      <c r="F13" s="28"/>
      <c r="G13" s="36"/>
      <c r="H13" s="35" t="s">
        <v>88</v>
      </c>
      <c r="I13" s="36" t="s">
        <v>88</v>
      </c>
      <c r="J13" s="37" t="s">
        <v>88</v>
      </c>
      <c r="K13" s="37" t="s">
        <v>88</v>
      </c>
      <c r="L13" s="36" t="s">
        <v>89</v>
      </c>
      <c r="M13" s="36" t="s">
        <v>89</v>
      </c>
      <c r="N13" s="133"/>
      <c r="O13" s="133"/>
      <c r="P13" s="133"/>
      <c r="Q13" s="133"/>
      <c r="R13" s="13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45"/>
      <c r="AK13" s="55" t="s">
        <v>90</v>
      </c>
      <c r="AL13" s="55" t="s">
        <v>91</v>
      </c>
      <c r="AM13" s="7"/>
      <c r="AN13" s="7"/>
      <c r="AO13" s="48" t="s">
        <v>92</v>
      </c>
      <c r="AP13" s="18" t="s">
        <v>93</v>
      </c>
      <c r="AQ13" s="25" t="s">
        <v>94</v>
      </c>
      <c r="AR13" s="20"/>
      <c r="AS13" s="36" t="s">
        <v>88</v>
      </c>
      <c r="AT13" s="37" t="s">
        <v>88</v>
      </c>
      <c r="AU13" s="36" t="s">
        <v>89</v>
      </c>
      <c r="AV13" s="36" t="s">
        <v>95</v>
      </c>
      <c r="AW13" s="7"/>
      <c r="AX13" s="7"/>
      <c r="AY13" s="36" t="s">
        <v>96</v>
      </c>
      <c r="AZ13" s="7"/>
      <c r="BA13" s="7"/>
    </row>
    <row r="14" spans="1:53" s="13" customFormat="1" ht="12.6" hidden="1" customHeight="1" x14ac:dyDescent="0.25">
      <c r="B14" s="61" t="s">
        <v>97</v>
      </c>
      <c r="C14" s="63"/>
      <c r="D14" s="62" t="s">
        <v>78</v>
      </c>
      <c r="E14" s="63" t="s">
        <v>98</v>
      </c>
      <c r="F14" s="63" t="s">
        <v>81</v>
      </c>
      <c r="G14" s="62" t="s">
        <v>78</v>
      </c>
      <c r="H14" s="62" t="s">
        <v>99</v>
      </c>
      <c r="I14" s="62" t="s">
        <v>79</v>
      </c>
      <c r="J14" s="63" t="s">
        <v>98</v>
      </c>
      <c r="K14" s="63"/>
      <c r="L14" s="62" t="s">
        <v>100</v>
      </c>
      <c r="M14" s="62" t="s">
        <v>101</v>
      </c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44"/>
      <c r="AK14" s="65" t="s">
        <v>82</v>
      </c>
      <c r="AL14" s="65" t="s">
        <v>82</v>
      </c>
      <c r="AM14" s="3"/>
      <c r="AN14" s="3"/>
      <c r="AO14" s="57" t="s">
        <v>81</v>
      </c>
      <c r="AP14" s="55" t="s">
        <v>98</v>
      </c>
      <c r="AQ14" s="7" t="s">
        <v>98</v>
      </c>
      <c r="AR14" s="3"/>
      <c r="AS14" s="3"/>
      <c r="AT14" s="3"/>
      <c r="AU14" s="3"/>
      <c r="AV14" s="3" t="s">
        <v>102</v>
      </c>
      <c r="AW14" s="3"/>
      <c r="AX14" s="3"/>
      <c r="AY14" s="56" t="s">
        <v>102</v>
      </c>
      <c r="AZ14" s="3"/>
      <c r="BA14" s="3"/>
    </row>
    <row r="15" spans="1:53" s="13" customFormat="1" ht="12.6" hidden="1" customHeight="1" x14ac:dyDescent="0.25">
      <c r="B15" s="61" t="s">
        <v>81</v>
      </c>
      <c r="C15" s="63"/>
      <c r="D15" s="62"/>
      <c r="E15" s="63"/>
      <c r="F15" s="63"/>
      <c r="G15" s="62"/>
      <c r="H15" s="62"/>
      <c r="I15" s="62"/>
      <c r="J15" s="63"/>
      <c r="K15" s="63"/>
      <c r="L15" s="62"/>
      <c r="M15" s="62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44"/>
      <c r="AK15" s="65"/>
      <c r="AL15" s="65"/>
      <c r="AM15" s="3"/>
      <c r="AN15" s="3"/>
      <c r="AO15" s="57"/>
      <c r="AP15" s="55"/>
      <c r="AQ15" s="7"/>
      <c r="AR15" s="3"/>
      <c r="AS15" s="3"/>
      <c r="AT15" s="3"/>
      <c r="AU15" s="3"/>
      <c r="AV15" s="3"/>
      <c r="AW15" s="3"/>
      <c r="AX15" s="3"/>
      <c r="AY15" s="56"/>
      <c r="AZ15" s="3"/>
      <c r="BA15" s="3"/>
    </row>
    <row r="16" spans="1:53" s="13" customFormat="1" ht="12.6" hidden="1" customHeight="1" x14ac:dyDescent="0.25">
      <c r="B16" s="61" t="s">
        <v>103</v>
      </c>
      <c r="C16" s="63"/>
      <c r="D16" s="62"/>
      <c r="E16" s="63"/>
      <c r="F16" s="63"/>
      <c r="G16" s="62"/>
      <c r="H16" s="62"/>
      <c r="I16" s="62"/>
      <c r="J16" s="63"/>
      <c r="K16" s="63"/>
      <c r="L16" s="62"/>
      <c r="M16" s="62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44"/>
      <c r="AK16" s="65"/>
      <c r="AL16" s="65"/>
      <c r="AM16" s="3"/>
      <c r="AN16" s="3"/>
      <c r="AO16" s="57"/>
      <c r="AP16" s="55"/>
      <c r="AQ16" s="7"/>
      <c r="AR16" s="3"/>
      <c r="AS16" s="3"/>
      <c r="AT16" s="3"/>
      <c r="AU16" s="3"/>
      <c r="AV16" s="3"/>
      <c r="AW16" s="3"/>
      <c r="AX16" s="3"/>
      <c r="AY16" s="56"/>
      <c r="AZ16" s="3"/>
      <c r="BA16" s="3"/>
    </row>
    <row r="17" spans="1:53" s="13" customFormat="1" ht="12.6" hidden="1" customHeight="1" x14ac:dyDescent="0.25">
      <c r="B17" s="61" t="s">
        <v>104</v>
      </c>
      <c r="C17" s="63"/>
      <c r="D17" s="62"/>
      <c r="E17" s="63"/>
      <c r="F17" s="63"/>
      <c r="G17" s="62"/>
      <c r="H17" s="62"/>
      <c r="I17" s="62"/>
      <c r="J17" s="63"/>
      <c r="K17" s="63"/>
      <c r="L17" s="62"/>
      <c r="M17" s="62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44"/>
      <c r="AK17" s="65"/>
      <c r="AL17" s="65"/>
      <c r="AM17" s="3"/>
      <c r="AN17" s="3"/>
      <c r="AO17" s="57"/>
      <c r="AP17" s="55"/>
      <c r="AQ17" s="7"/>
      <c r="AR17" s="3"/>
      <c r="AS17" s="3"/>
      <c r="AT17" s="3"/>
      <c r="AU17" s="3"/>
      <c r="AV17" s="3"/>
      <c r="AW17" s="3"/>
      <c r="AX17" s="3"/>
      <c r="AY17" s="56"/>
      <c r="AZ17" s="3"/>
      <c r="BA17" s="3"/>
    </row>
    <row r="18" spans="1:53" ht="15" customHeight="1" x14ac:dyDescent="0.25">
      <c r="A18">
        <v>1</v>
      </c>
      <c r="B18" s="221" t="s">
        <v>209</v>
      </c>
      <c r="C18" s="174"/>
      <c r="D18" s="174"/>
      <c r="E18" s="139"/>
      <c r="F18" s="139"/>
      <c r="G18" s="140"/>
      <c r="H18" s="179"/>
      <c r="I18" s="178"/>
      <c r="J18" s="178"/>
      <c r="K18" s="178"/>
      <c r="L18" s="178"/>
      <c r="M18" s="177"/>
      <c r="N18" s="287">
        <f>COUNTA(I18,J18,M18)</f>
        <v>0</v>
      </c>
      <c r="O18" s="288" t="str">
        <f>IF(M18="E",1,IF(M18="D",2,IF(M18="C",3,IF(M18="B",4,IF(M18="A",5,IF(M18=5,1,IF(M18=4,2,IF(M18=3,3,IF(M18=2,4,IF(M18=1,5,IF(M18="","")))))))))))</f>
        <v/>
      </c>
      <c r="P18" s="288" t="str">
        <f t="shared" ref="P18:P53" si="0">IF(I18="E",1,IF(I18="D",2,IF(I18="C",3,IF(I18="B",4,IF(I18="A",5,IF(I18=5,1,IF(I18=4,2,IF(I18=3,3,IF(I18=2,4,IF(I18=1,5,IF(I18="","")))))))))))</f>
        <v/>
      </c>
      <c r="Q18" s="288" t="str">
        <f t="shared" ref="Q18:Q53" si="1">IF(J18="E",1,IF(J18="D",2,IF(J18="C",3,IF(J18="B",4,IF(J18="A",5,IF(J18=5,1,IF(J18=4,2,IF(J18=3,3,IF(J18=2,4,IF(J18=1,5,IF(J18="","")))))))))))</f>
        <v/>
      </c>
      <c r="R18" s="288">
        <f>IF(N18&lt;3,2,IF($D$2&lt;6,0,IF($D$2&gt;=6,SUM(O18:Q18))))</f>
        <v>2</v>
      </c>
      <c r="S18" s="94" t="str">
        <f t="shared" ref="S18:S53" si="2">IF(D18="","",IF(H18="","",IF(H18=$D18,1,IF(H18&lt;$D18,1,IF(H18&gt;$D18,"",IF(H18="A+",1))))))</f>
        <v/>
      </c>
      <c r="T18" s="94" t="str">
        <f t="shared" ref="T18:T53" si="3">IF(D18="","",IF(I18="","",IF(I18=$D18,1,IF(I18&lt;$D18,1,IF(I18&gt;$D18,"",IF(I18="A+",1))))))</f>
        <v/>
      </c>
      <c r="U18" s="94" t="str">
        <f t="shared" ref="U18:U53" si="4">IF(D18="","",IF(J18="","",IF(J18=$D18,1,IF(J18&lt;$D18,1,IF(J18&gt;$D18,"",IF(J18="A+",1))))))</f>
        <v/>
      </c>
      <c r="V18" s="94" t="str">
        <f>IF(D18="","",IF(K18="","",IF(K18=$D18,1,IF(K18&lt;$D18,1,IF(K18&gt;$D18,"",IF(K18="A+",1))))))</f>
        <v/>
      </c>
      <c r="W18" s="94" t="str">
        <f t="shared" ref="W18:W53" si="5">IF(D18="","",IF(L18="","",IF(L18=$D18,1,IF(L18&lt;$D18,1,IF(L18&gt;$D18,"",IF(L18="A+",1))))))</f>
        <v/>
      </c>
      <c r="X18" s="94" t="str">
        <f t="shared" ref="X18:X53" si="6">IF(D18="","",IF(M18="","",IF(M18=$D18,1,IF(M18&lt;$D18,1,IF(M18&gt;$D18,"",IF(M18="A+",1))))))</f>
        <v/>
      </c>
      <c r="Y18" s="94">
        <f t="shared" ref="Y18:Y53" si="7">SUM(S18:X18)</f>
        <v>0</v>
      </c>
      <c r="Z18" s="141" t="b">
        <f t="shared" ref="Z18:Z53" si="8">IF($D18="A",$AK18)</f>
        <v>0</v>
      </c>
      <c r="AA18" s="141" t="b">
        <f t="shared" ref="AA18:AA53" si="9">IF($D18="B",$AK18)</f>
        <v>0</v>
      </c>
      <c r="AB18" s="141" t="b">
        <f t="shared" ref="AB18:AB53" si="10">IF($D18="C",$AK18)</f>
        <v>0</v>
      </c>
      <c r="AC18" s="141" t="b">
        <f t="shared" ref="AC18:AC53" si="11">IF($D18="D",$AK18)</f>
        <v>0</v>
      </c>
      <c r="AD18" s="141" t="b">
        <f t="shared" ref="AD18:AD53" si="12">IF($D18="E",$AK18)</f>
        <v>0</v>
      </c>
      <c r="AE18" s="141" t="b">
        <f>IF($D18=1,$AK18)</f>
        <v>0</v>
      </c>
      <c r="AF18" s="141" t="b">
        <f>IF($D18=2,$AK18)</f>
        <v>0</v>
      </c>
      <c r="AG18" s="141" t="b">
        <f>IF($D18=3,$AK18)</f>
        <v>0</v>
      </c>
      <c r="AH18" s="141" t="b">
        <f>IF($D18=4,$AK18)</f>
        <v>0</v>
      </c>
      <c r="AI18" s="141" t="b">
        <f>IF($D18=5,$AK18)</f>
        <v>0</v>
      </c>
      <c r="AJ18" s="142" t="str">
        <f t="shared" ref="AJ18:AJ53" si="13">IF(D18="","",IF(D18&gt;0,COUNTA(H18:M18)))</f>
        <v/>
      </c>
      <c r="AK18" s="143" t="str">
        <f>IF(AJ18=0,"",IF(AJ18="","",IF(AJ18&gt;0,Y18/AJ18)))</f>
        <v/>
      </c>
      <c r="AL18" s="216" t="str">
        <f>IF($D$2&lt;6,"",IF(N18&lt;3,"",IF(R18=15,"Vwo",IF(R18&gt;13,"Havo/Vwo",IF(R18=13,"Havo",IF(R18&gt;11,"TL/Havo",IF(R18=11,"TL",IF(R18&gt;9,"Kader/TL",IF(R18=9,"Kader",IF(R18&gt;6,"BBL/Kader",IF(R18=6,"BBL",IF(R18&gt;3,"PRO/BBL",IF(R18=3,"PRO")))))))))))))</f>
        <v/>
      </c>
      <c r="AM18" s="144" t="str">
        <f>IF(AL18="","",IF(AL18="PRO",1,IF(AL18="LWOO",2,IF(AL18="BBL",3,IF(AL18="BBL/Kader",4,IF(AL18="Kader",5,IF(AL18="Kader/TL",6,IF(AL18="TL",7,IF(AL18="TL/Havo",8,IF(AL18="Havo",9,IF(AL18="Havo/VWO",10,IF(AL18="VWO",11))))))))))))</f>
        <v/>
      </c>
      <c r="AN18" s="145">
        <f>IF(AM18="",0,IF(AM18&lt;AR18,0,IF(AM18&gt;=AR18,1)))</f>
        <v>0</v>
      </c>
      <c r="AO18" s="135" t="str">
        <f>IF(F18="","",IF(F18="x",1))</f>
        <v/>
      </c>
      <c r="AP18" s="136" t="str">
        <f>IF(E18="","",IF(E18="X",1))</f>
        <v/>
      </c>
      <c r="AQ18" s="126"/>
      <c r="AR18" s="144" t="str">
        <f>IF(G18="","",IF(G18="PRO",1,IF(G18="LWOO",2,IF(G18="BBL",3,IF(G18="BBL/Kader",4,IF(G18="Kader",5,IF(G18="Kader/TL",6,IF(G18="TL",7,IF(G18="TL/Havo",8,IF(G18="Havo",9,IF(G18="Havo/VWO",10,IF(G18="VWO",11))))))))))))</f>
        <v/>
      </c>
      <c r="AS18" s="219" t="str">
        <f>IF($D$2&lt;6,"",IF($N18&lt;3,"",IF(P18=1,"&lt;1F",IF(P18&gt;3,"2F",IF(P18&gt;1,"1F")))))</f>
        <v/>
      </c>
      <c r="AT18" s="219" t="str">
        <f>IF($D$2&lt;6,"",IF($N18&lt;3,"",IF(Q18=1,"&lt;1F",IF(Q18&gt;3,"2F",IF(Q18&gt;1,"1F")))))</f>
        <v/>
      </c>
      <c r="AU18" s="219" t="str">
        <f>IF($D$2&lt;6,"",IF($N18&lt;3,"",IF(O18&lt;=2,"&lt;1F",IF(O18&gt;3,"1S",IF(O18&gt;2,"1F")))))</f>
        <v/>
      </c>
      <c r="AV18" s="218"/>
      <c r="AW18" s="219"/>
      <c r="AX18" s="219"/>
      <c r="AY18" s="218"/>
      <c r="AZ18" s="59" t="str">
        <f>IF(AY18="","",IF(AY18="PRO",1,IF(AY18="LWOO",2,IF(AY18="BBL",3,IF(AY18="BBL/Kader",4,IF(AY18="Kader",5,IF(AY18="Kader/TL",6,IF(AY18="TL",7,IF(AY18="TL/Havo",8,IF(AY18="Havo",9,IF(AY18="Havo/VWO",10,IF(AY18="VWO",11))))))))))))</f>
        <v/>
      </c>
      <c r="BA18" s="60">
        <f t="shared" ref="BA18:BA53" si="14">IF(AZ18="",0,IF(AZ18&lt;AW18,0,IF(AZ18&gt;=AW18,1)))</f>
        <v>0</v>
      </c>
    </row>
    <row r="19" spans="1:53" ht="15" customHeight="1" x14ac:dyDescent="0.25">
      <c r="A19">
        <v>2</v>
      </c>
      <c r="B19" s="221" t="s">
        <v>213</v>
      </c>
      <c r="C19" s="174"/>
      <c r="D19" s="174"/>
      <c r="E19" s="150"/>
      <c r="F19" s="150"/>
      <c r="G19" s="140"/>
      <c r="H19" s="179"/>
      <c r="I19" s="178"/>
      <c r="J19" s="178"/>
      <c r="K19" s="178"/>
      <c r="L19" s="178"/>
      <c r="M19" s="177"/>
      <c r="N19" s="287">
        <f t="shared" ref="N19:N53" si="15">COUNTA(I19,J19,M19)</f>
        <v>0</v>
      </c>
      <c r="O19" s="288" t="str">
        <f t="shared" ref="O19:O53" si="16">IF(M19="E",1,IF(M19="D",2,IF(M19="C",3,IF(M19="B",4,IF(M19="A",5,IF(M19=5,1,IF(M19=4,2,IF(M19=3,3,IF(M19=2,4,IF(M19=1,5,IF(M19="","")))))))))))</f>
        <v/>
      </c>
      <c r="P19" s="288" t="str">
        <f t="shared" si="0"/>
        <v/>
      </c>
      <c r="Q19" s="288" t="str">
        <f t="shared" si="1"/>
        <v/>
      </c>
      <c r="R19" s="288">
        <f t="shared" ref="R19:R53" si="17">IF($D$2&lt;6,0,IF($D$2&gt;=6,SUM(O19:Q19)))</f>
        <v>0</v>
      </c>
      <c r="S19" s="94" t="str">
        <f t="shared" si="2"/>
        <v/>
      </c>
      <c r="T19" s="94" t="str">
        <f t="shared" si="3"/>
        <v/>
      </c>
      <c r="U19" s="94" t="str">
        <f t="shared" si="4"/>
        <v/>
      </c>
      <c r="V19" s="94" t="str">
        <f t="shared" ref="V19:V53" si="18">IF(D19="","",IF(K19="","",IF(K19=$D19,1,IF(K19&lt;$D19,1,IF(K19&gt;$D19,"",IF(K19="A+",1))))))</f>
        <v/>
      </c>
      <c r="W19" s="94" t="str">
        <f t="shared" si="5"/>
        <v/>
      </c>
      <c r="X19" s="94" t="str">
        <f t="shared" si="6"/>
        <v/>
      </c>
      <c r="Y19" s="94">
        <f t="shared" si="7"/>
        <v>0</v>
      </c>
      <c r="Z19" s="141" t="b">
        <f t="shared" si="8"/>
        <v>0</v>
      </c>
      <c r="AA19" s="141" t="b">
        <f t="shared" si="9"/>
        <v>0</v>
      </c>
      <c r="AB19" s="141" t="b">
        <f t="shared" si="10"/>
        <v>0</v>
      </c>
      <c r="AC19" s="141" t="b">
        <f t="shared" si="11"/>
        <v>0</v>
      </c>
      <c r="AD19" s="141" t="b">
        <f t="shared" si="12"/>
        <v>0</v>
      </c>
      <c r="AE19" s="141" t="b">
        <f t="shared" ref="AE19:AE53" si="19">IF($D19="1",$AK19)</f>
        <v>0</v>
      </c>
      <c r="AF19" s="141" t="b">
        <f t="shared" ref="AF19:AF53" si="20">IF($D19=2,$AK19)</f>
        <v>0</v>
      </c>
      <c r="AG19" s="141" t="b">
        <f t="shared" ref="AG19:AG53" si="21">IF($D19=3,$AK19)</f>
        <v>0</v>
      </c>
      <c r="AH19" s="141" t="b">
        <f t="shared" ref="AH19:AH53" si="22">IF($D19=4,$AK19)</f>
        <v>0</v>
      </c>
      <c r="AI19" s="141" t="b">
        <f t="shared" ref="AI19:AI53" si="23">IF($D19=5,$AK19)</f>
        <v>0</v>
      </c>
      <c r="AJ19" s="146" t="str">
        <f t="shared" si="13"/>
        <v/>
      </c>
      <c r="AK19" s="143" t="str">
        <f t="shared" ref="AK19:AK53" si="24">IF(AJ19=0,"",IF(AJ19="","",IF(AJ19&gt;0,Y19/AJ19)))</f>
        <v/>
      </c>
      <c r="AL19" s="216" t="str">
        <f t="shared" ref="AL19:AL53" si="25">IF($D$2&lt;6,"",IF(N19&lt;3,"",IF(R19=15,"Vwo",IF(R19&gt;13,"Havo/Vwo",IF(R19=13,"Havo",IF(R19&gt;11,"TL/Havo",IF(R19=11,"TL",IF(R19&gt;9,"Kader/TL",IF(R19=9,"Kader",IF(R19&gt;6,"BBL/Kader",IF(R19=6,"BBL",IF(R19&gt;3,"PRO/BBL",IF(R19=3,"PRO")))))))))))))</f>
        <v/>
      </c>
      <c r="AM19" s="144" t="str">
        <f t="shared" ref="AM19:AM53" si="26">IF(AL19="","",IF(AL19="PRO",1,IF(AL19="LWOO",2,IF(AL19="BBL",3,IF(AL19="BBL/Kader",4,IF(AL19="Kader",5,IF(AL19="Kader/TL",6,IF(AL19="TL",7,IF(AL19="TL/Havo",8,IF(AL19="Havo",9,IF(AL19="Havo/VWO",10,IF(AL19="VWO",11))))))))))))</f>
        <v/>
      </c>
      <c r="AN19" s="145">
        <f t="shared" ref="AN19:AN53" si="27">IF(AM19="",0,IF(AM19&lt;AR19,0,IF(AM19&gt;=AR19,1)))</f>
        <v>0</v>
      </c>
      <c r="AO19" s="135" t="str">
        <f t="shared" ref="AO19:AO53" si="28">IF(F19="","",IF(F19="x",1))</f>
        <v/>
      </c>
      <c r="AP19" s="136" t="str">
        <f t="shared" ref="AP19:AP53" si="29">IF(E19="","",IF(E19="X",1))</f>
        <v/>
      </c>
      <c r="AQ19" s="126"/>
      <c r="AR19" s="144" t="str">
        <f t="shared" ref="AR19:AR53" si="30">IF(G19="","",IF(G19="PRO",1,IF(G19="LWOO",2,IF(G19="BBL",3,IF(G19="BBL/Kader",4,IF(G19="Kader",5,IF(G19="Kader/TL",6,IF(G19="TL",7,IF(G19="TL/Havo",8,IF(G19="Havo",9,IF(G19="Havo/VWO",10,IF(G19="VWO",11))))))))))))</f>
        <v/>
      </c>
      <c r="AS19" s="219" t="str">
        <f t="shared" ref="AS19:AS53" si="31">IF($D$2&lt;6,"",IF(N19&lt;3,"",IF(P19=1,"&lt;1F",IF(P19&gt;3,"2F",IF(P19&gt;1,"1F")))))</f>
        <v/>
      </c>
      <c r="AT19" s="219" t="str">
        <f t="shared" ref="AT19:AT53" si="32">IF($D$2&lt;6,"",IF($N19&lt;3,"",IF(Q19=1,"&lt;1F",IF(Q19&gt;3,"2F",IF(Q19&gt;1,"1F")))))</f>
        <v/>
      </c>
      <c r="AU19" s="219" t="str">
        <f t="shared" ref="AU19:AU53" si="33">IF($D$2&lt;6,"",IF($N19&lt;3,"",IF(O19&lt;=2,"&lt;1F",IF(O19&gt;3,"1S",IF(O19&gt;2,"1F")))))</f>
        <v/>
      </c>
      <c r="AV19" s="218"/>
      <c r="AW19" s="219"/>
      <c r="AX19" s="219"/>
      <c r="AY19" s="218"/>
      <c r="AZ19" s="59" t="str">
        <f t="shared" ref="AZ19:AZ53" si="34">IF(AY19="","",IF(AY19="PRO",1,IF(AY19="LWOO",2,IF(AY19="BBL",3,IF(AY19="BBL/Kader",4,IF(AY19="Kader",5,IF(AY19="Kader/TL",6,IF(AY19="TL",7,IF(AY19="TL/Havo",8,IF(AY19="Havo",9,IF(AY19="Havo/VWO",10,IF(AY19="VWO",11))))))))))))</f>
        <v/>
      </c>
      <c r="BA19" s="60">
        <f t="shared" si="14"/>
        <v>0</v>
      </c>
    </row>
    <row r="20" spans="1:53" ht="15" customHeight="1" x14ac:dyDescent="0.25">
      <c r="A20">
        <v>3</v>
      </c>
      <c r="B20" s="221" t="s">
        <v>214</v>
      </c>
      <c r="C20" s="174"/>
      <c r="D20" s="174"/>
      <c r="E20" s="150"/>
      <c r="F20" s="126"/>
      <c r="G20" s="140"/>
      <c r="H20" s="179"/>
      <c r="I20" s="178"/>
      <c r="J20" s="178"/>
      <c r="K20" s="178"/>
      <c r="L20" s="178"/>
      <c r="M20" s="177"/>
      <c r="N20" s="287">
        <f t="shared" si="15"/>
        <v>0</v>
      </c>
      <c r="O20" s="288" t="str">
        <f t="shared" si="16"/>
        <v/>
      </c>
      <c r="P20" s="288" t="str">
        <f t="shared" si="0"/>
        <v/>
      </c>
      <c r="Q20" s="288" t="str">
        <f t="shared" si="1"/>
        <v/>
      </c>
      <c r="R20" s="288">
        <f t="shared" si="17"/>
        <v>0</v>
      </c>
      <c r="S20" s="94" t="str">
        <f t="shared" si="2"/>
        <v/>
      </c>
      <c r="T20" s="94" t="str">
        <f t="shared" si="3"/>
        <v/>
      </c>
      <c r="U20" s="94" t="str">
        <f t="shared" si="4"/>
        <v/>
      </c>
      <c r="V20" s="94" t="str">
        <f t="shared" si="18"/>
        <v/>
      </c>
      <c r="W20" s="94" t="str">
        <f t="shared" si="5"/>
        <v/>
      </c>
      <c r="X20" s="94" t="str">
        <f t="shared" si="6"/>
        <v/>
      </c>
      <c r="Y20" s="94">
        <f t="shared" si="7"/>
        <v>0</v>
      </c>
      <c r="Z20" s="141" t="b">
        <f t="shared" si="8"/>
        <v>0</v>
      </c>
      <c r="AA20" s="141" t="b">
        <f t="shared" si="9"/>
        <v>0</v>
      </c>
      <c r="AB20" s="141" t="b">
        <f t="shared" si="10"/>
        <v>0</v>
      </c>
      <c r="AC20" s="141" t="b">
        <f t="shared" si="11"/>
        <v>0</v>
      </c>
      <c r="AD20" s="141" t="b">
        <f t="shared" si="12"/>
        <v>0</v>
      </c>
      <c r="AE20" s="141" t="b">
        <f t="shared" si="19"/>
        <v>0</v>
      </c>
      <c r="AF20" s="141" t="b">
        <f t="shared" si="20"/>
        <v>0</v>
      </c>
      <c r="AG20" s="141" t="b">
        <f t="shared" si="21"/>
        <v>0</v>
      </c>
      <c r="AH20" s="141" t="b">
        <f t="shared" si="22"/>
        <v>0</v>
      </c>
      <c r="AI20" s="141" t="b">
        <f t="shared" si="23"/>
        <v>0</v>
      </c>
      <c r="AJ20" s="146" t="str">
        <f t="shared" si="13"/>
        <v/>
      </c>
      <c r="AK20" s="143" t="str">
        <f t="shared" si="24"/>
        <v/>
      </c>
      <c r="AL20" s="216" t="str">
        <f t="shared" si="25"/>
        <v/>
      </c>
      <c r="AM20" s="144" t="str">
        <f t="shared" si="26"/>
        <v/>
      </c>
      <c r="AN20" s="145">
        <f t="shared" si="27"/>
        <v>0</v>
      </c>
      <c r="AO20" s="135" t="str">
        <f t="shared" si="28"/>
        <v/>
      </c>
      <c r="AP20" s="136" t="str">
        <f t="shared" si="29"/>
        <v/>
      </c>
      <c r="AQ20" s="126"/>
      <c r="AR20" s="144" t="str">
        <f t="shared" si="30"/>
        <v/>
      </c>
      <c r="AS20" s="219" t="str">
        <f t="shared" si="31"/>
        <v/>
      </c>
      <c r="AT20" s="219" t="str">
        <f t="shared" si="32"/>
        <v/>
      </c>
      <c r="AU20" s="219" t="str">
        <f t="shared" si="33"/>
        <v/>
      </c>
      <c r="AV20" s="218"/>
      <c r="AW20" s="219"/>
      <c r="AX20" s="219"/>
      <c r="AY20" s="218"/>
      <c r="AZ20" s="59" t="str">
        <f t="shared" si="34"/>
        <v/>
      </c>
      <c r="BA20" s="60">
        <f t="shared" si="14"/>
        <v>0</v>
      </c>
    </row>
    <row r="21" spans="1:53" ht="15" customHeight="1" x14ac:dyDescent="0.25">
      <c r="A21">
        <v>4</v>
      </c>
      <c r="B21" s="221" t="s">
        <v>215</v>
      </c>
      <c r="C21" s="174"/>
      <c r="D21" s="174"/>
      <c r="E21" s="126"/>
      <c r="F21" s="126"/>
      <c r="G21" s="140"/>
      <c r="H21" s="179"/>
      <c r="I21" s="178"/>
      <c r="J21" s="178"/>
      <c r="K21" s="178"/>
      <c r="L21" s="178"/>
      <c r="M21" s="177"/>
      <c r="N21" s="287">
        <f t="shared" si="15"/>
        <v>0</v>
      </c>
      <c r="O21" s="288" t="str">
        <f t="shared" si="16"/>
        <v/>
      </c>
      <c r="P21" s="288" t="str">
        <f t="shared" si="0"/>
        <v/>
      </c>
      <c r="Q21" s="288" t="str">
        <f t="shared" si="1"/>
        <v/>
      </c>
      <c r="R21" s="288">
        <f t="shared" si="17"/>
        <v>0</v>
      </c>
      <c r="S21" s="94" t="str">
        <f t="shared" si="2"/>
        <v/>
      </c>
      <c r="T21" s="94" t="str">
        <f t="shared" si="3"/>
        <v/>
      </c>
      <c r="U21" s="94" t="str">
        <f t="shared" si="4"/>
        <v/>
      </c>
      <c r="V21" s="94" t="str">
        <f t="shared" si="18"/>
        <v/>
      </c>
      <c r="W21" s="94" t="str">
        <f t="shared" si="5"/>
        <v/>
      </c>
      <c r="X21" s="94" t="str">
        <f t="shared" si="6"/>
        <v/>
      </c>
      <c r="Y21" s="94">
        <f t="shared" si="7"/>
        <v>0</v>
      </c>
      <c r="Z21" s="141" t="b">
        <f t="shared" si="8"/>
        <v>0</v>
      </c>
      <c r="AA21" s="141" t="b">
        <f t="shared" si="9"/>
        <v>0</v>
      </c>
      <c r="AB21" s="141" t="b">
        <f t="shared" si="10"/>
        <v>0</v>
      </c>
      <c r="AC21" s="141" t="b">
        <f t="shared" si="11"/>
        <v>0</v>
      </c>
      <c r="AD21" s="141" t="b">
        <f t="shared" si="12"/>
        <v>0</v>
      </c>
      <c r="AE21" s="141" t="b">
        <f t="shared" si="19"/>
        <v>0</v>
      </c>
      <c r="AF21" s="141" t="b">
        <f t="shared" si="20"/>
        <v>0</v>
      </c>
      <c r="AG21" s="141" t="b">
        <f t="shared" si="21"/>
        <v>0</v>
      </c>
      <c r="AH21" s="141" t="b">
        <f t="shared" si="22"/>
        <v>0</v>
      </c>
      <c r="AI21" s="141" t="b">
        <f t="shared" si="23"/>
        <v>0</v>
      </c>
      <c r="AJ21" s="146" t="str">
        <f t="shared" si="13"/>
        <v/>
      </c>
      <c r="AK21" s="143" t="str">
        <f t="shared" si="24"/>
        <v/>
      </c>
      <c r="AL21" s="216" t="str">
        <f t="shared" si="25"/>
        <v/>
      </c>
      <c r="AM21" s="144" t="str">
        <f t="shared" si="26"/>
        <v/>
      </c>
      <c r="AN21" s="145">
        <f t="shared" si="27"/>
        <v>0</v>
      </c>
      <c r="AO21" s="135" t="str">
        <f t="shared" si="28"/>
        <v/>
      </c>
      <c r="AP21" s="136" t="str">
        <f t="shared" si="29"/>
        <v/>
      </c>
      <c r="AQ21" s="126"/>
      <c r="AR21" s="144" t="str">
        <f t="shared" si="30"/>
        <v/>
      </c>
      <c r="AS21" s="219" t="str">
        <f t="shared" si="31"/>
        <v/>
      </c>
      <c r="AT21" s="219" t="str">
        <f t="shared" si="32"/>
        <v/>
      </c>
      <c r="AU21" s="219" t="str">
        <f t="shared" si="33"/>
        <v/>
      </c>
      <c r="AV21" s="218"/>
      <c r="AW21" s="219"/>
      <c r="AX21" s="219"/>
      <c r="AY21" s="218"/>
      <c r="AZ21" s="59" t="str">
        <f t="shared" si="34"/>
        <v/>
      </c>
      <c r="BA21" s="60">
        <f t="shared" si="14"/>
        <v>0</v>
      </c>
    </row>
    <row r="22" spans="1:53" ht="15" customHeight="1" x14ac:dyDescent="0.25">
      <c r="A22">
        <v>5</v>
      </c>
      <c r="B22" s="221" t="s">
        <v>216</v>
      </c>
      <c r="C22" s="174"/>
      <c r="D22" s="174"/>
      <c r="E22" s="126"/>
      <c r="F22" s="126"/>
      <c r="G22" s="140"/>
      <c r="H22" s="179"/>
      <c r="I22" s="178"/>
      <c r="J22" s="178"/>
      <c r="K22" s="178"/>
      <c r="L22" s="178"/>
      <c r="M22" s="177"/>
      <c r="N22" s="287">
        <f t="shared" si="15"/>
        <v>0</v>
      </c>
      <c r="O22" s="288" t="str">
        <f t="shared" si="16"/>
        <v/>
      </c>
      <c r="P22" s="288" t="str">
        <f t="shared" si="0"/>
        <v/>
      </c>
      <c r="Q22" s="288" t="str">
        <f t="shared" si="1"/>
        <v/>
      </c>
      <c r="R22" s="288">
        <f t="shared" si="17"/>
        <v>0</v>
      </c>
      <c r="S22" s="94" t="str">
        <f t="shared" si="2"/>
        <v/>
      </c>
      <c r="T22" s="94" t="str">
        <f t="shared" si="3"/>
        <v/>
      </c>
      <c r="U22" s="94" t="str">
        <f t="shared" si="4"/>
        <v/>
      </c>
      <c r="V22" s="94" t="str">
        <f t="shared" si="18"/>
        <v/>
      </c>
      <c r="W22" s="94" t="str">
        <f t="shared" si="5"/>
        <v/>
      </c>
      <c r="X22" s="94" t="str">
        <f t="shared" si="6"/>
        <v/>
      </c>
      <c r="Y22" s="94">
        <f t="shared" si="7"/>
        <v>0</v>
      </c>
      <c r="Z22" s="141" t="b">
        <f t="shared" si="8"/>
        <v>0</v>
      </c>
      <c r="AA22" s="141" t="b">
        <f t="shared" si="9"/>
        <v>0</v>
      </c>
      <c r="AB22" s="141" t="b">
        <f t="shared" si="10"/>
        <v>0</v>
      </c>
      <c r="AC22" s="141" t="b">
        <f t="shared" si="11"/>
        <v>0</v>
      </c>
      <c r="AD22" s="141" t="b">
        <f t="shared" si="12"/>
        <v>0</v>
      </c>
      <c r="AE22" s="141" t="b">
        <f t="shared" si="19"/>
        <v>0</v>
      </c>
      <c r="AF22" s="141" t="b">
        <f t="shared" si="20"/>
        <v>0</v>
      </c>
      <c r="AG22" s="141" t="b">
        <f t="shared" si="21"/>
        <v>0</v>
      </c>
      <c r="AH22" s="141" t="b">
        <f t="shared" si="22"/>
        <v>0</v>
      </c>
      <c r="AI22" s="141" t="b">
        <f t="shared" si="23"/>
        <v>0</v>
      </c>
      <c r="AJ22" s="146" t="str">
        <f t="shared" si="13"/>
        <v/>
      </c>
      <c r="AK22" s="143" t="str">
        <f t="shared" si="24"/>
        <v/>
      </c>
      <c r="AL22" s="216" t="str">
        <f t="shared" si="25"/>
        <v/>
      </c>
      <c r="AM22" s="144" t="str">
        <f t="shared" si="26"/>
        <v/>
      </c>
      <c r="AN22" s="145">
        <f t="shared" si="27"/>
        <v>0</v>
      </c>
      <c r="AO22" s="135" t="str">
        <f t="shared" si="28"/>
        <v/>
      </c>
      <c r="AP22" s="136" t="str">
        <f t="shared" si="29"/>
        <v/>
      </c>
      <c r="AQ22" s="126"/>
      <c r="AR22" s="144" t="str">
        <f t="shared" si="30"/>
        <v/>
      </c>
      <c r="AS22" s="219" t="str">
        <f t="shared" si="31"/>
        <v/>
      </c>
      <c r="AT22" s="219" t="str">
        <f t="shared" si="32"/>
        <v/>
      </c>
      <c r="AU22" s="219" t="str">
        <f t="shared" si="33"/>
        <v/>
      </c>
      <c r="AV22" s="218"/>
      <c r="AW22" s="219"/>
      <c r="AX22" s="219"/>
      <c r="AY22" s="218"/>
      <c r="AZ22" s="59" t="str">
        <f t="shared" si="34"/>
        <v/>
      </c>
      <c r="BA22" s="60">
        <f t="shared" si="14"/>
        <v>0</v>
      </c>
    </row>
    <row r="23" spans="1:53" ht="15" customHeight="1" x14ac:dyDescent="0.25">
      <c r="A23">
        <v>6</v>
      </c>
      <c r="B23" s="221" t="s">
        <v>217</v>
      </c>
      <c r="C23" s="174"/>
      <c r="D23" s="174"/>
      <c r="E23" s="126"/>
      <c r="F23" s="126"/>
      <c r="G23" s="140"/>
      <c r="H23" s="179"/>
      <c r="I23" s="178"/>
      <c r="J23" s="178"/>
      <c r="K23" s="178"/>
      <c r="L23" s="178"/>
      <c r="M23" s="177"/>
      <c r="N23" s="287">
        <f t="shared" si="15"/>
        <v>0</v>
      </c>
      <c r="O23" s="288" t="str">
        <f t="shared" si="16"/>
        <v/>
      </c>
      <c r="P23" s="288" t="str">
        <f t="shared" si="0"/>
        <v/>
      </c>
      <c r="Q23" s="288" t="str">
        <f t="shared" si="1"/>
        <v/>
      </c>
      <c r="R23" s="288">
        <f t="shared" si="17"/>
        <v>0</v>
      </c>
      <c r="S23" s="94" t="str">
        <f t="shared" si="2"/>
        <v/>
      </c>
      <c r="T23" s="94" t="str">
        <f t="shared" si="3"/>
        <v/>
      </c>
      <c r="U23" s="94" t="str">
        <f t="shared" si="4"/>
        <v/>
      </c>
      <c r="V23" s="94" t="str">
        <f t="shared" si="18"/>
        <v/>
      </c>
      <c r="W23" s="94" t="str">
        <f t="shared" si="5"/>
        <v/>
      </c>
      <c r="X23" s="94" t="str">
        <f t="shared" si="6"/>
        <v/>
      </c>
      <c r="Y23" s="94">
        <f t="shared" si="7"/>
        <v>0</v>
      </c>
      <c r="Z23" s="141" t="b">
        <f t="shared" si="8"/>
        <v>0</v>
      </c>
      <c r="AA23" s="141" t="b">
        <f t="shared" si="9"/>
        <v>0</v>
      </c>
      <c r="AB23" s="141" t="b">
        <f t="shared" si="10"/>
        <v>0</v>
      </c>
      <c r="AC23" s="141" t="b">
        <f t="shared" si="11"/>
        <v>0</v>
      </c>
      <c r="AD23" s="141" t="b">
        <f t="shared" si="12"/>
        <v>0</v>
      </c>
      <c r="AE23" s="141" t="b">
        <f t="shared" si="19"/>
        <v>0</v>
      </c>
      <c r="AF23" s="141" t="b">
        <f t="shared" si="20"/>
        <v>0</v>
      </c>
      <c r="AG23" s="141" t="b">
        <f t="shared" si="21"/>
        <v>0</v>
      </c>
      <c r="AH23" s="141" t="b">
        <f t="shared" si="22"/>
        <v>0</v>
      </c>
      <c r="AI23" s="141" t="b">
        <f t="shared" si="23"/>
        <v>0</v>
      </c>
      <c r="AJ23" s="146" t="str">
        <f t="shared" si="13"/>
        <v/>
      </c>
      <c r="AK23" s="143" t="str">
        <f t="shared" si="24"/>
        <v/>
      </c>
      <c r="AL23" s="216" t="str">
        <f t="shared" si="25"/>
        <v/>
      </c>
      <c r="AM23" s="144" t="str">
        <f>IF(AL23="","",IF(AL23="PRO",1,IF(AL23="PRO/BBL",2,IF(AL23="BBL",3,IF(AL23="BBL/Kader",4,IF(AL23="Kader",5,IF(AL23="Kader/TL",6,IF(AL23="TL",7,IF(AL23="TL/Havo",8,IF(AL23="Havo",9,IF(AL23="Havo/VWO",10,IF(AL23="VWO",11))))))))))))</f>
        <v/>
      </c>
      <c r="AN23" s="145">
        <f t="shared" si="27"/>
        <v>0</v>
      </c>
      <c r="AO23" s="135" t="str">
        <f t="shared" si="28"/>
        <v/>
      </c>
      <c r="AP23" s="136" t="str">
        <f t="shared" si="29"/>
        <v/>
      </c>
      <c r="AQ23" s="126"/>
      <c r="AR23" s="144" t="str">
        <f t="shared" si="30"/>
        <v/>
      </c>
      <c r="AS23" s="219" t="str">
        <f t="shared" si="31"/>
        <v/>
      </c>
      <c r="AT23" s="219" t="str">
        <f t="shared" si="32"/>
        <v/>
      </c>
      <c r="AU23" s="219" t="str">
        <f t="shared" si="33"/>
        <v/>
      </c>
      <c r="AV23" s="218"/>
      <c r="AW23" s="219"/>
      <c r="AX23" s="219"/>
      <c r="AY23" s="218"/>
      <c r="AZ23" s="59" t="str">
        <f t="shared" si="34"/>
        <v/>
      </c>
      <c r="BA23" s="60">
        <f t="shared" si="14"/>
        <v>0</v>
      </c>
    </row>
    <row r="24" spans="1:53" ht="15" customHeight="1" x14ac:dyDescent="0.25">
      <c r="A24">
        <v>7</v>
      </c>
      <c r="B24" s="221" t="s">
        <v>218</v>
      </c>
      <c r="C24" s="174"/>
      <c r="D24" s="174"/>
      <c r="E24" s="150"/>
      <c r="F24" s="150"/>
      <c r="G24" s="140"/>
      <c r="H24" s="179"/>
      <c r="I24" s="178"/>
      <c r="J24" s="178"/>
      <c r="K24" s="178"/>
      <c r="L24" s="178"/>
      <c r="M24" s="177"/>
      <c r="N24" s="287">
        <f t="shared" si="15"/>
        <v>0</v>
      </c>
      <c r="O24" s="288" t="str">
        <f t="shared" si="16"/>
        <v/>
      </c>
      <c r="P24" s="288" t="str">
        <f t="shared" si="0"/>
        <v/>
      </c>
      <c r="Q24" s="288" t="str">
        <f t="shared" si="1"/>
        <v/>
      </c>
      <c r="R24" s="288">
        <f t="shared" si="17"/>
        <v>0</v>
      </c>
      <c r="S24" s="94" t="str">
        <f t="shared" si="2"/>
        <v/>
      </c>
      <c r="T24" s="94" t="str">
        <f t="shared" si="3"/>
        <v/>
      </c>
      <c r="U24" s="94" t="str">
        <f t="shared" si="4"/>
        <v/>
      </c>
      <c r="V24" s="94" t="str">
        <f t="shared" si="18"/>
        <v/>
      </c>
      <c r="W24" s="94" t="str">
        <f t="shared" si="5"/>
        <v/>
      </c>
      <c r="X24" s="94" t="str">
        <f t="shared" si="6"/>
        <v/>
      </c>
      <c r="Y24" s="94">
        <f t="shared" si="7"/>
        <v>0</v>
      </c>
      <c r="Z24" s="141" t="b">
        <f t="shared" si="8"/>
        <v>0</v>
      </c>
      <c r="AA24" s="141" t="b">
        <f t="shared" si="9"/>
        <v>0</v>
      </c>
      <c r="AB24" s="141" t="b">
        <f t="shared" si="10"/>
        <v>0</v>
      </c>
      <c r="AC24" s="141" t="b">
        <f t="shared" si="11"/>
        <v>0</v>
      </c>
      <c r="AD24" s="141" t="b">
        <f t="shared" si="12"/>
        <v>0</v>
      </c>
      <c r="AE24" s="141" t="b">
        <f t="shared" si="19"/>
        <v>0</v>
      </c>
      <c r="AF24" s="141" t="b">
        <f t="shared" si="20"/>
        <v>0</v>
      </c>
      <c r="AG24" s="141" t="b">
        <f t="shared" si="21"/>
        <v>0</v>
      </c>
      <c r="AH24" s="141" t="b">
        <f t="shared" si="22"/>
        <v>0</v>
      </c>
      <c r="AI24" s="141" t="b">
        <f t="shared" si="23"/>
        <v>0</v>
      </c>
      <c r="AJ24" s="146" t="str">
        <f t="shared" si="13"/>
        <v/>
      </c>
      <c r="AK24" s="143" t="str">
        <f t="shared" si="24"/>
        <v/>
      </c>
      <c r="AL24" s="216" t="str">
        <f t="shared" si="25"/>
        <v/>
      </c>
      <c r="AM24" s="144" t="str">
        <f t="shared" si="26"/>
        <v/>
      </c>
      <c r="AN24" s="145">
        <f t="shared" si="27"/>
        <v>0</v>
      </c>
      <c r="AO24" s="135" t="str">
        <f t="shared" si="28"/>
        <v/>
      </c>
      <c r="AP24" s="136" t="str">
        <f t="shared" si="29"/>
        <v/>
      </c>
      <c r="AQ24" s="126"/>
      <c r="AR24" s="144" t="str">
        <f t="shared" si="30"/>
        <v/>
      </c>
      <c r="AS24" s="219" t="str">
        <f t="shared" si="31"/>
        <v/>
      </c>
      <c r="AT24" s="219" t="str">
        <f t="shared" si="32"/>
        <v/>
      </c>
      <c r="AU24" s="219" t="str">
        <f t="shared" si="33"/>
        <v/>
      </c>
      <c r="AV24" s="218"/>
      <c r="AW24" s="219"/>
      <c r="AX24" s="219"/>
      <c r="AY24" s="218"/>
      <c r="AZ24" s="59" t="str">
        <f t="shared" si="34"/>
        <v/>
      </c>
      <c r="BA24" s="60">
        <f t="shared" si="14"/>
        <v>0</v>
      </c>
    </row>
    <row r="25" spans="1:53" ht="15" customHeight="1" x14ac:dyDescent="0.25">
      <c r="A25">
        <v>8</v>
      </c>
      <c r="B25" s="221" t="s">
        <v>219</v>
      </c>
      <c r="C25" s="174"/>
      <c r="D25" s="174"/>
      <c r="E25" s="126"/>
      <c r="F25" s="126"/>
      <c r="G25" s="140"/>
      <c r="H25" s="148"/>
      <c r="I25" s="178"/>
      <c r="J25" s="178"/>
      <c r="K25" s="178"/>
      <c r="L25" s="147"/>
      <c r="M25" s="177"/>
      <c r="N25" s="287">
        <f t="shared" si="15"/>
        <v>0</v>
      </c>
      <c r="O25" s="288" t="str">
        <f t="shared" si="16"/>
        <v/>
      </c>
      <c r="P25" s="288" t="str">
        <f t="shared" si="0"/>
        <v/>
      </c>
      <c r="Q25" s="288" t="str">
        <f t="shared" si="1"/>
        <v/>
      </c>
      <c r="R25" s="288">
        <f t="shared" si="17"/>
        <v>0</v>
      </c>
      <c r="S25" s="94" t="str">
        <f t="shared" si="2"/>
        <v/>
      </c>
      <c r="T25" s="94" t="str">
        <f t="shared" si="3"/>
        <v/>
      </c>
      <c r="U25" s="94" t="str">
        <f t="shared" si="4"/>
        <v/>
      </c>
      <c r="V25" s="94" t="str">
        <f t="shared" si="18"/>
        <v/>
      </c>
      <c r="W25" s="94" t="str">
        <f t="shared" si="5"/>
        <v/>
      </c>
      <c r="X25" s="94" t="str">
        <f t="shared" si="6"/>
        <v/>
      </c>
      <c r="Y25" s="94">
        <f t="shared" si="7"/>
        <v>0</v>
      </c>
      <c r="Z25" s="141" t="b">
        <f t="shared" si="8"/>
        <v>0</v>
      </c>
      <c r="AA25" s="141" t="b">
        <f t="shared" si="9"/>
        <v>0</v>
      </c>
      <c r="AB25" s="141" t="b">
        <f t="shared" si="10"/>
        <v>0</v>
      </c>
      <c r="AC25" s="141" t="b">
        <f t="shared" si="11"/>
        <v>0</v>
      </c>
      <c r="AD25" s="141" t="b">
        <f t="shared" si="12"/>
        <v>0</v>
      </c>
      <c r="AE25" s="141" t="b">
        <f t="shared" si="19"/>
        <v>0</v>
      </c>
      <c r="AF25" s="141" t="b">
        <f t="shared" si="20"/>
        <v>0</v>
      </c>
      <c r="AG25" s="141" t="b">
        <f t="shared" si="21"/>
        <v>0</v>
      </c>
      <c r="AH25" s="141" t="b">
        <f t="shared" si="22"/>
        <v>0</v>
      </c>
      <c r="AI25" s="141" t="b">
        <f t="shared" si="23"/>
        <v>0</v>
      </c>
      <c r="AJ25" s="146" t="str">
        <f t="shared" si="13"/>
        <v/>
      </c>
      <c r="AK25" s="143" t="str">
        <f t="shared" si="24"/>
        <v/>
      </c>
      <c r="AL25" s="216" t="str">
        <f t="shared" si="25"/>
        <v/>
      </c>
      <c r="AM25" s="144" t="str">
        <f t="shared" si="26"/>
        <v/>
      </c>
      <c r="AN25" s="145">
        <f t="shared" si="27"/>
        <v>0</v>
      </c>
      <c r="AO25" s="135" t="str">
        <f t="shared" si="28"/>
        <v/>
      </c>
      <c r="AP25" s="136" t="str">
        <f t="shared" si="29"/>
        <v/>
      </c>
      <c r="AQ25" s="126"/>
      <c r="AR25" s="144" t="str">
        <f t="shared" si="30"/>
        <v/>
      </c>
      <c r="AS25" s="219" t="str">
        <f t="shared" si="31"/>
        <v/>
      </c>
      <c r="AT25" s="219" t="str">
        <f t="shared" si="32"/>
        <v/>
      </c>
      <c r="AU25" s="219" t="str">
        <f t="shared" si="33"/>
        <v/>
      </c>
      <c r="AV25" s="218"/>
      <c r="AW25" s="219" t="str">
        <f t="shared" ref="AW25:AW53" si="35">IF(AV25="","",IF(AV25="PRO",1,IF(AV25="LWOO",2,IF(AV25="BBL",3,IF(AV25="BBL/Kader",4,IF(AV25="Kader",5,IF(AV25="Kader/TL",6,IF(AV25="TL",7,IF(AV25="TL/Havo",8,IF(AV25="Havo",9,IF(AV25="Havo/VWO",10,IF(AV25="VWO",11))))))))))))</f>
        <v/>
      </c>
      <c r="AX25" s="219">
        <f t="shared" ref="AX25:AX53" si="36">IF(AW25="",0,IF(AW25&lt;AR25,0,IF(AW25&gt;=AR25,1)))</f>
        <v>0</v>
      </c>
      <c r="AY25" s="218"/>
      <c r="AZ25" s="59" t="str">
        <f t="shared" si="34"/>
        <v/>
      </c>
      <c r="BA25" s="60">
        <f t="shared" si="14"/>
        <v>0</v>
      </c>
    </row>
    <row r="26" spans="1:53" ht="15" customHeight="1" x14ac:dyDescent="0.25">
      <c r="A26">
        <v>9</v>
      </c>
      <c r="B26" s="221" t="s">
        <v>220</v>
      </c>
      <c r="C26" s="174"/>
      <c r="D26" s="174"/>
      <c r="E26" s="126"/>
      <c r="F26" s="126"/>
      <c r="G26" s="140"/>
      <c r="H26" s="148"/>
      <c r="I26" s="178"/>
      <c r="J26" s="178"/>
      <c r="K26" s="178"/>
      <c r="L26" s="147"/>
      <c r="M26" s="177"/>
      <c r="N26" s="287">
        <f t="shared" si="15"/>
        <v>0</v>
      </c>
      <c r="O26" s="288" t="str">
        <f t="shared" si="16"/>
        <v/>
      </c>
      <c r="P26" s="288" t="str">
        <f t="shared" si="0"/>
        <v/>
      </c>
      <c r="Q26" s="288" t="str">
        <f t="shared" si="1"/>
        <v/>
      </c>
      <c r="R26" s="288">
        <f t="shared" si="17"/>
        <v>0</v>
      </c>
      <c r="S26" s="94" t="str">
        <f t="shared" si="2"/>
        <v/>
      </c>
      <c r="T26" s="94" t="str">
        <f t="shared" si="3"/>
        <v/>
      </c>
      <c r="U26" s="94" t="str">
        <f t="shared" si="4"/>
        <v/>
      </c>
      <c r="V26" s="94" t="str">
        <f t="shared" si="18"/>
        <v/>
      </c>
      <c r="W26" s="94" t="str">
        <f t="shared" si="5"/>
        <v/>
      </c>
      <c r="X26" s="94" t="str">
        <f t="shared" si="6"/>
        <v/>
      </c>
      <c r="Y26" s="94">
        <f t="shared" si="7"/>
        <v>0</v>
      </c>
      <c r="Z26" s="141" t="b">
        <f t="shared" si="8"/>
        <v>0</v>
      </c>
      <c r="AA26" s="141" t="b">
        <f t="shared" si="9"/>
        <v>0</v>
      </c>
      <c r="AB26" s="141" t="b">
        <f t="shared" si="10"/>
        <v>0</v>
      </c>
      <c r="AC26" s="141" t="b">
        <f t="shared" si="11"/>
        <v>0</v>
      </c>
      <c r="AD26" s="141" t="b">
        <f t="shared" si="12"/>
        <v>0</v>
      </c>
      <c r="AE26" s="141" t="b">
        <f t="shared" si="19"/>
        <v>0</v>
      </c>
      <c r="AF26" s="141" t="b">
        <f t="shared" si="20"/>
        <v>0</v>
      </c>
      <c r="AG26" s="141" t="b">
        <f t="shared" si="21"/>
        <v>0</v>
      </c>
      <c r="AH26" s="141" t="b">
        <f t="shared" si="22"/>
        <v>0</v>
      </c>
      <c r="AI26" s="141" t="b">
        <f t="shared" si="23"/>
        <v>0</v>
      </c>
      <c r="AJ26" s="146" t="str">
        <f t="shared" si="13"/>
        <v/>
      </c>
      <c r="AK26" s="143" t="str">
        <f t="shared" si="24"/>
        <v/>
      </c>
      <c r="AL26" s="216" t="str">
        <f t="shared" si="25"/>
        <v/>
      </c>
      <c r="AM26" s="144" t="str">
        <f t="shared" si="26"/>
        <v/>
      </c>
      <c r="AN26" s="145">
        <f t="shared" si="27"/>
        <v>0</v>
      </c>
      <c r="AO26" s="135" t="str">
        <f t="shared" si="28"/>
        <v/>
      </c>
      <c r="AP26" s="136" t="str">
        <f t="shared" si="29"/>
        <v/>
      </c>
      <c r="AQ26" s="126"/>
      <c r="AR26" s="144" t="str">
        <f t="shared" si="30"/>
        <v/>
      </c>
      <c r="AS26" s="219" t="str">
        <f t="shared" si="31"/>
        <v/>
      </c>
      <c r="AT26" s="219" t="str">
        <f t="shared" si="32"/>
        <v/>
      </c>
      <c r="AU26" s="219" t="str">
        <f t="shared" si="33"/>
        <v/>
      </c>
      <c r="AV26" s="218"/>
      <c r="AW26" s="219" t="str">
        <f t="shared" si="35"/>
        <v/>
      </c>
      <c r="AX26" s="219">
        <f t="shared" si="36"/>
        <v>0</v>
      </c>
      <c r="AY26" s="218"/>
      <c r="AZ26" s="59" t="str">
        <f t="shared" si="34"/>
        <v/>
      </c>
      <c r="BA26" s="60">
        <f t="shared" si="14"/>
        <v>0</v>
      </c>
    </row>
    <row r="27" spans="1:53" ht="15" customHeight="1" x14ac:dyDescent="0.25">
      <c r="A27">
        <v>10</v>
      </c>
      <c r="B27" s="221" t="s">
        <v>221</v>
      </c>
      <c r="C27" s="174"/>
      <c r="D27" s="174"/>
      <c r="E27" s="126"/>
      <c r="F27" s="126"/>
      <c r="G27" s="140"/>
      <c r="H27" s="148"/>
      <c r="I27" s="178"/>
      <c r="J27" s="178"/>
      <c r="K27" s="178"/>
      <c r="L27" s="147"/>
      <c r="M27" s="177"/>
      <c r="N27" s="287">
        <f t="shared" si="15"/>
        <v>0</v>
      </c>
      <c r="O27" s="288" t="str">
        <f t="shared" si="16"/>
        <v/>
      </c>
      <c r="P27" s="288" t="str">
        <f t="shared" si="0"/>
        <v/>
      </c>
      <c r="Q27" s="288" t="str">
        <f t="shared" si="1"/>
        <v/>
      </c>
      <c r="R27" s="288">
        <f t="shared" si="17"/>
        <v>0</v>
      </c>
      <c r="S27" s="94" t="str">
        <f t="shared" si="2"/>
        <v/>
      </c>
      <c r="T27" s="94" t="str">
        <f t="shared" si="3"/>
        <v/>
      </c>
      <c r="U27" s="94" t="str">
        <f t="shared" si="4"/>
        <v/>
      </c>
      <c r="V27" s="94" t="str">
        <f t="shared" si="18"/>
        <v/>
      </c>
      <c r="W27" s="94" t="str">
        <f t="shared" si="5"/>
        <v/>
      </c>
      <c r="X27" s="94" t="str">
        <f t="shared" si="6"/>
        <v/>
      </c>
      <c r="Y27" s="94">
        <f t="shared" si="7"/>
        <v>0</v>
      </c>
      <c r="Z27" s="141" t="b">
        <f t="shared" si="8"/>
        <v>0</v>
      </c>
      <c r="AA27" s="141" t="b">
        <f t="shared" si="9"/>
        <v>0</v>
      </c>
      <c r="AB27" s="141" t="b">
        <f t="shared" si="10"/>
        <v>0</v>
      </c>
      <c r="AC27" s="141" t="b">
        <f t="shared" si="11"/>
        <v>0</v>
      </c>
      <c r="AD27" s="141" t="b">
        <f t="shared" si="12"/>
        <v>0</v>
      </c>
      <c r="AE27" s="141" t="b">
        <f t="shared" si="19"/>
        <v>0</v>
      </c>
      <c r="AF27" s="141" t="b">
        <f t="shared" si="20"/>
        <v>0</v>
      </c>
      <c r="AG27" s="141" t="b">
        <f t="shared" si="21"/>
        <v>0</v>
      </c>
      <c r="AH27" s="141" t="b">
        <f t="shared" si="22"/>
        <v>0</v>
      </c>
      <c r="AI27" s="141" t="b">
        <f t="shared" si="23"/>
        <v>0</v>
      </c>
      <c r="AJ27" s="146" t="str">
        <f t="shared" si="13"/>
        <v/>
      </c>
      <c r="AK27" s="143" t="str">
        <f t="shared" si="24"/>
        <v/>
      </c>
      <c r="AL27" s="216" t="str">
        <f t="shared" si="25"/>
        <v/>
      </c>
      <c r="AM27" s="144" t="str">
        <f t="shared" si="26"/>
        <v/>
      </c>
      <c r="AN27" s="145">
        <f t="shared" si="27"/>
        <v>0</v>
      </c>
      <c r="AO27" s="135" t="str">
        <f t="shared" si="28"/>
        <v/>
      </c>
      <c r="AP27" s="136" t="str">
        <f t="shared" si="29"/>
        <v/>
      </c>
      <c r="AQ27" s="126"/>
      <c r="AR27" s="144" t="str">
        <f t="shared" si="30"/>
        <v/>
      </c>
      <c r="AS27" s="219" t="str">
        <f t="shared" si="31"/>
        <v/>
      </c>
      <c r="AT27" s="219" t="str">
        <f t="shared" si="32"/>
        <v/>
      </c>
      <c r="AU27" s="219" t="str">
        <f t="shared" si="33"/>
        <v/>
      </c>
      <c r="AV27" s="218"/>
      <c r="AW27" s="219" t="str">
        <f t="shared" si="35"/>
        <v/>
      </c>
      <c r="AX27" s="219">
        <f t="shared" si="36"/>
        <v>0</v>
      </c>
      <c r="AY27" s="218"/>
      <c r="AZ27" s="59" t="str">
        <f t="shared" si="34"/>
        <v/>
      </c>
      <c r="BA27" s="60">
        <f t="shared" si="14"/>
        <v>0</v>
      </c>
    </row>
    <row r="28" spans="1:53" ht="15" customHeight="1" x14ac:dyDescent="0.25">
      <c r="A28">
        <v>11</v>
      </c>
      <c r="B28" s="221" t="s">
        <v>222</v>
      </c>
      <c r="C28" s="174"/>
      <c r="D28" s="174"/>
      <c r="E28" s="126"/>
      <c r="F28" s="126"/>
      <c r="G28" s="140"/>
      <c r="H28" s="148"/>
      <c r="I28" s="178"/>
      <c r="J28" s="178"/>
      <c r="K28" s="178"/>
      <c r="L28" s="147"/>
      <c r="M28" s="177"/>
      <c r="N28" s="287">
        <f t="shared" si="15"/>
        <v>0</v>
      </c>
      <c r="O28" s="288" t="str">
        <f t="shared" si="16"/>
        <v/>
      </c>
      <c r="P28" s="288" t="str">
        <f t="shared" si="0"/>
        <v/>
      </c>
      <c r="Q28" s="288" t="str">
        <f t="shared" si="1"/>
        <v/>
      </c>
      <c r="R28" s="288">
        <f t="shared" si="17"/>
        <v>0</v>
      </c>
      <c r="S28" s="94" t="str">
        <f t="shared" si="2"/>
        <v/>
      </c>
      <c r="T28" s="94" t="str">
        <f t="shared" si="3"/>
        <v/>
      </c>
      <c r="U28" s="94" t="str">
        <f t="shared" si="4"/>
        <v/>
      </c>
      <c r="V28" s="94" t="str">
        <f t="shared" si="18"/>
        <v/>
      </c>
      <c r="W28" s="94" t="str">
        <f t="shared" si="5"/>
        <v/>
      </c>
      <c r="X28" s="94" t="str">
        <f t="shared" si="6"/>
        <v/>
      </c>
      <c r="Y28" s="94">
        <f t="shared" si="7"/>
        <v>0</v>
      </c>
      <c r="Z28" s="141" t="b">
        <f t="shared" si="8"/>
        <v>0</v>
      </c>
      <c r="AA28" s="141" t="b">
        <f t="shared" si="9"/>
        <v>0</v>
      </c>
      <c r="AB28" s="141" t="b">
        <f t="shared" si="10"/>
        <v>0</v>
      </c>
      <c r="AC28" s="141" t="b">
        <f t="shared" si="11"/>
        <v>0</v>
      </c>
      <c r="AD28" s="141" t="b">
        <f t="shared" si="12"/>
        <v>0</v>
      </c>
      <c r="AE28" s="141" t="b">
        <f t="shared" si="19"/>
        <v>0</v>
      </c>
      <c r="AF28" s="141" t="b">
        <f t="shared" si="20"/>
        <v>0</v>
      </c>
      <c r="AG28" s="141" t="b">
        <f t="shared" si="21"/>
        <v>0</v>
      </c>
      <c r="AH28" s="141" t="b">
        <f t="shared" si="22"/>
        <v>0</v>
      </c>
      <c r="AI28" s="141" t="b">
        <f t="shared" si="23"/>
        <v>0</v>
      </c>
      <c r="AJ28" s="146" t="str">
        <f t="shared" si="13"/>
        <v/>
      </c>
      <c r="AK28" s="143" t="str">
        <f t="shared" si="24"/>
        <v/>
      </c>
      <c r="AL28" s="216" t="str">
        <f t="shared" si="25"/>
        <v/>
      </c>
      <c r="AM28" s="144" t="str">
        <f t="shared" si="26"/>
        <v/>
      </c>
      <c r="AN28" s="145">
        <f t="shared" si="27"/>
        <v>0</v>
      </c>
      <c r="AO28" s="135" t="str">
        <f t="shared" si="28"/>
        <v/>
      </c>
      <c r="AP28" s="136" t="str">
        <f t="shared" si="29"/>
        <v/>
      </c>
      <c r="AQ28" s="126"/>
      <c r="AR28" s="144" t="str">
        <f t="shared" si="30"/>
        <v/>
      </c>
      <c r="AS28" s="219" t="str">
        <f t="shared" si="31"/>
        <v/>
      </c>
      <c r="AT28" s="219" t="str">
        <f t="shared" si="32"/>
        <v/>
      </c>
      <c r="AU28" s="219" t="str">
        <f t="shared" si="33"/>
        <v/>
      </c>
      <c r="AV28" s="218"/>
      <c r="AW28" s="219" t="str">
        <f t="shared" si="35"/>
        <v/>
      </c>
      <c r="AX28" s="219">
        <f t="shared" si="36"/>
        <v>0</v>
      </c>
      <c r="AY28" s="218"/>
      <c r="AZ28" s="59" t="str">
        <f t="shared" si="34"/>
        <v/>
      </c>
      <c r="BA28" s="60">
        <f t="shared" si="14"/>
        <v>0</v>
      </c>
    </row>
    <row r="29" spans="1:53" ht="15" customHeight="1" x14ac:dyDescent="0.25">
      <c r="A29">
        <v>12</v>
      </c>
      <c r="B29" s="221" t="s">
        <v>210</v>
      </c>
      <c r="C29" s="174"/>
      <c r="D29" s="174"/>
      <c r="E29" s="126"/>
      <c r="F29" s="126"/>
      <c r="G29" s="140"/>
      <c r="H29" s="148"/>
      <c r="I29" s="178"/>
      <c r="J29" s="178"/>
      <c r="K29" s="178"/>
      <c r="L29" s="147"/>
      <c r="M29" s="177"/>
      <c r="N29" s="287">
        <f t="shared" si="15"/>
        <v>0</v>
      </c>
      <c r="O29" s="288" t="str">
        <f t="shared" si="16"/>
        <v/>
      </c>
      <c r="P29" s="288" t="str">
        <f t="shared" si="0"/>
        <v/>
      </c>
      <c r="Q29" s="288" t="str">
        <f t="shared" si="1"/>
        <v/>
      </c>
      <c r="R29" s="288">
        <f t="shared" si="17"/>
        <v>0</v>
      </c>
      <c r="S29" s="94" t="str">
        <f t="shared" si="2"/>
        <v/>
      </c>
      <c r="T29" s="94" t="str">
        <f t="shared" si="3"/>
        <v/>
      </c>
      <c r="U29" s="94" t="str">
        <f t="shared" si="4"/>
        <v/>
      </c>
      <c r="V29" s="94" t="str">
        <f t="shared" si="18"/>
        <v/>
      </c>
      <c r="W29" s="94" t="str">
        <f t="shared" si="5"/>
        <v/>
      </c>
      <c r="X29" s="94" t="str">
        <f t="shared" si="6"/>
        <v/>
      </c>
      <c r="Y29" s="94">
        <f t="shared" si="7"/>
        <v>0</v>
      </c>
      <c r="Z29" s="141" t="b">
        <f t="shared" si="8"/>
        <v>0</v>
      </c>
      <c r="AA29" s="141" t="b">
        <f t="shared" si="9"/>
        <v>0</v>
      </c>
      <c r="AB29" s="141" t="b">
        <f t="shared" si="10"/>
        <v>0</v>
      </c>
      <c r="AC29" s="141" t="b">
        <f t="shared" si="11"/>
        <v>0</v>
      </c>
      <c r="AD29" s="141" t="b">
        <f t="shared" si="12"/>
        <v>0</v>
      </c>
      <c r="AE29" s="141" t="b">
        <f t="shared" si="19"/>
        <v>0</v>
      </c>
      <c r="AF29" s="141" t="b">
        <f t="shared" si="20"/>
        <v>0</v>
      </c>
      <c r="AG29" s="141" t="b">
        <f t="shared" si="21"/>
        <v>0</v>
      </c>
      <c r="AH29" s="141" t="b">
        <f t="shared" si="22"/>
        <v>0</v>
      </c>
      <c r="AI29" s="141" t="b">
        <f t="shared" si="23"/>
        <v>0</v>
      </c>
      <c r="AJ29" s="146" t="str">
        <f t="shared" si="13"/>
        <v/>
      </c>
      <c r="AK29" s="143" t="str">
        <f t="shared" si="24"/>
        <v/>
      </c>
      <c r="AL29" s="216" t="str">
        <f t="shared" si="25"/>
        <v/>
      </c>
      <c r="AM29" s="144" t="str">
        <f t="shared" si="26"/>
        <v/>
      </c>
      <c r="AN29" s="145">
        <f t="shared" si="27"/>
        <v>0</v>
      </c>
      <c r="AO29" s="135" t="str">
        <f t="shared" si="28"/>
        <v/>
      </c>
      <c r="AP29" s="136" t="str">
        <f t="shared" si="29"/>
        <v/>
      </c>
      <c r="AQ29" s="126"/>
      <c r="AR29" s="144" t="str">
        <f t="shared" si="30"/>
        <v/>
      </c>
      <c r="AS29" s="219" t="str">
        <f t="shared" si="31"/>
        <v/>
      </c>
      <c r="AT29" s="219" t="str">
        <f t="shared" si="32"/>
        <v/>
      </c>
      <c r="AU29" s="219" t="str">
        <f t="shared" si="33"/>
        <v/>
      </c>
      <c r="AV29" s="218"/>
      <c r="AW29" s="219" t="str">
        <f t="shared" si="35"/>
        <v/>
      </c>
      <c r="AX29" s="219">
        <f t="shared" si="36"/>
        <v>0</v>
      </c>
      <c r="AY29" s="218"/>
      <c r="AZ29" s="59" t="str">
        <f t="shared" si="34"/>
        <v/>
      </c>
      <c r="BA29" s="60">
        <f t="shared" si="14"/>
        <v>0</v>
      </c>
    </row>
    <row r="30" spans="1:53" ht="15" customHeight="1" x14ac:dyDescent="0.25">
      <c r="A30">
        <v>13</v>
      </c>
      <c r="B30" s="221" t="s">
        <v>211</v>
      </c>
      <c r="C30" s="174"/>
      <c r="D30" s="174"/>
      <c r="E30" s="126"/>
      <c r="F30" s="126"/>
      <c r="G30" s="140"/>
      <c r="H30" s="148"/>
      <c r="I30" s="178"/>
      <c r="J30" s="178"/>
      <c r="K30" s="178"/>
      <c r="L30" s="147"/>
      <c r="M30" s="177"/>
      <c r="N30" s="287">
        <f t="shared" si="15"/>
        <v>0</v>
      </c>
      <c r="O30" s="288" t="str">
        <f t="shared" si="16"/>
        <v/>
      </c>
      <c r="P30" s="288" t="str">
        <f t="shared" si="0"/>
        <v/>
      </c>
      <c r="Q30" s="288" t="str">
        <f t="shared" si="1"/>
        <v/>
      </c>
      <c r="R30" s="288">
        <f t="shared" si="17"/>
        <v>0</v>
      </c>
      <c r="S30" s="94" t="str">
        <f t="shared" si="2"/>
        <v/>
      </c>
      <c r="T30" s="94" t="str">
        <f t="shared" si="3"/>
        <v/>
      </c>
      <c r="U30" s="94" t="str">
        <f t="shared" si="4"/>
        <v/>
      </c>
      <c r="V30" s="94" t="str">
        <f t="shared" si="18"/>
        <v/>
      </c>
      <c r="W30" s="94" t="str">
        <f t="shared" si="5"/>
        <v/>
      </c>
      <c r="X30" s="94" t="str">
        <f t="shared" si="6"/>
        <v/>
      </c>
      <c r="Y30" s="94">
        <f t="shared" si="7"/>
        <v>0</v>
      </c>
      <c r="Z30" s="141" t="b">
        <f t="shared" si="8"/>
        <v>0</v>
      </c>
      <c r="AA30" s="141" t="b">
        <f t="shared" si="9"/>
        <v>0</v>
      </c>
      <c r="AB30" s="141" t="b">
        <f t="shared" si="10"/>
        <v>0</v>
      </c>
      <c r="AC30" s="141" t="b">
        <f t="shared" si="11"/>
        <v>0</v>
      </c>
      <c r="AD30" s="141" t="b">
        <f t="shared" si="12"/>
        <v>0</v>
      </c>
      <c r="AE30" s="141" t="b">
        <f t="shared" si="19"/>
        <v>0</v>
      </c>
      <c r="AF30" s="141" t="b">
        <f t="shared" si="20"/>
        <v>0</v>
      </c>
      <c r="AG30" s="141" t="b">
        <f t="shared" si="21"/>
        <v>0</v>
      </c>
      <c r="AH30" s="141" t="b">
        <f t="shared" si="22"/>
        <v>0</v>
      </c>
      <c r="AI30" s="141" t="b">
        <f t="shared" si="23"/>
        <v>0</v>
      </c>
      <c r="AJ30" s="146" t="str">
        <f t="shared" si="13"/>
        <v/>
      </c>
      <c r="AK30" s="143" t="str">
        <f t="shared" si="24"/>
        <v/>
      </c>
      <c r="AL30" s="216" t="str">
        <f t="shared" si="25"/>
        <v/>
      </c>
      <c r="AM30" s="144" t="str">
        <f t="shared" si="26"/>
        <v/>
      </c>
      <c r="AN30" s="145">
        <f t="shared" si="27"/>
        <v>0</v>
      </c>
      <c r="AO30" s="135" t="str">
        <f t="shared" si="28"/>
        <v/>
      </c>
      <c r="AP30" s="136" t="str">
        <f t="shared" si="29"/>
        <v/>
      </c>
      <c r="AQ30" s="126"/>
      <c r="AR30" s="144" t="str">
        <f t="shared" si="30"/>
        <v/>
      </c>
      <c r="AS30" s="219" t="str">
        <f t="shared" si="31"/>
        <v/>
      </c>
      <c r="AT30" s="219" t="str">
        <f t="shared" si="32"/>
        <v/>
      </c>
      <c r="AU30" s="219" t="str">
        <f t="shared" si="33"/>
        <v/>
      </c>
      <c r="AV30" s="218"/>
      <c r="AW30" s="219" t="str">
        <f t="shared" si="35"/>
        <v/>
      </c>
      <c r="AX30" s="219">
        <f t="shared" si="36"/>
        <v>0</v>
      </c>
      <c r="AY30" s="218"/>
      <c r="AZ30" s="59" t="str">
        <f t="shared" si="34"/>
        <v/>
      </c>
      <c r="BA30" s="60">
        <f t="shared" si="14"/>
        <v>0</v>
      </c>
    </row>
    <row r="31" spans="1:53" ht="15" customHeight="1" x14ac:dyDescent="0.25">
      <c r="A31">
        <v>14</v>
      </c>
      <c r="B31" s="221" t="s">
        <v>212</v>
      </c>
      <c r="C31" s="174"/>
      <c r="D31" s="174"/>
      <c r="E31" s="126"/>
      <c r="F31" s="126"/>
      <c r="G31" s="140"/>
      <c r="H31" s="148"/>
      <c r="I31" s="178"/>
      <c r="J31" s="178"/>
      <c r="K31" s="178"/>
      <c r="L31" s="147"/>
      <c r="M31" s="177"/>
      <c r="N31" s="287">
        <f t="shared" si="15"/>
        <v>0</v>
      </c>
      <c r="O31" s="288" t="str">
        <f t="shared" si="16"/>
        <v/>
      </c>
      <c r="P31" s="288" t="str">
        <f t="shared" si="0"/>
        <v/>
      </c>
      <c r="Q31" s="288" t="str">
        <f t="shared" si="1"/>
        <v/>
      </c>
      <c r="R31" s="288">
        <f t="shared" si="17"/>
        <v>0</v>
      </c>
      <c r="S31" s="94" t="str">
        <f t="shared" si="2"/>
        <v/>
      </c>
      <c r="T31" s="94" t="str">
        <f t="shared" si="3"/>
        <v/>
      </c>
      <c r="U31" s="94" t="str">
        <f t="shared" si="4"/>
        <v/>
      </c>
      <c r="V31" s="94" t="str">
        <f t="shared" si="18"/>
        <v/>
      </c>
      <c r="W31" s="94" t="str">
        <f t="shared" si="5"/>
        <v/>
      </c>
      <c r="X31" s="94" t="str">
        <f t="shared" si="6"/>
        <v/>
      </c>
      <c r="Y31" s="94">
        <f t="shared" si="7"/>
        <v>0</v>
      </c>
      <c r="Z31" s="141" t="b">
        <f t="shared" si="8"/>
        <v>0</v>
      </c>
      <c r="AA31" s="141" t="b">
        <f t="shared" si="9"/>
        <v>0</v>
      </c>
      <c r="AB31" s="141" t="b">
        <f t="shared" si="10"/>
        <v>0</v>
      </c>
      <c r="AC31" s="141" t="b">
        <f t="shared" si="11"/>
        <v>0</v>
      </c>
      <c r="AD31" s="141" t="b">
        <f t="shared" si="12"/>
        <v>0</v>
      </c>
      <c r="AE31" s="141" t="b">
        <f t="shared" si="19"/>
        <v>0</v>
      </c>
      <c r="AF31" s="141" t="b">
        <f t="shared" si="20"/>
        <v>0</v>
      </c>
      <c r="AG31" s="141" t="b">
        <f t="shared" si="21"/>
        <v>0</v>
      </c>
      <c r="AH31" s="141" t="b">
        <f t="shared" si="22"/>
        <v>0</v>
      </c>
      <c r="AI31" s="141" t="b">
        <f t="shared" si="23"/>
        <v>0</v>
      </c>
      <c r="AJ31" s="146" t="str">
        <f t="shared" si="13"/>
        <v/>
      </c>
      <c r="AK31" s="143" t="str">
        <f t="shared" si="24"/>
        <v/>
      </c>
      <c r="AL31" s="216" t="str">
        <f t="shared" si="25"/>
        <v/>
      </c>
      <c r="AM31" s="144" t="str">
        <f t="shared" si="26"/>
        <v/>
      </c>
      <c r="AN31" s="145">
        <f t="shared" si="27"/>
        <v>0</v>
      </c>
      <c r="AO31" s="135" t="str">
        <f t="shared" si="28"/>
        <v/>
      </c>
      <c r="AP31" s="136" t="str">
        <f t="shared" si="29"/>
        <v/>
      </c>
      <c r="AQ31" s="126"/>
      <c r="AR31" s="144" t="str">
        <f t="shared" si="30"/>
        <v/>
      </c>
      <c r="AS31" s="219" t="str">
        <f t="shared" si="31"/>
        <v/>
      </c>
      <c r="AT31" s="219" t="str">
        <f t="shared" si="32"/>
        <v/>
      </c>
      <c r="AU31" s="219" t="str">
        <f t="shared" si="33"/>
        <v/>
      </c>
      <c r="AV31" s="218"/>
      <c r="AW31" s="219" t="str">
        <f t="shared" si="35"/>
        <v/>
      </c>
      <c r="AX31" s="219">
        <f t="shared" si="36"/>
        <v>0</v>
      </c>
      <c r="AY31" s="218"/>
      <c r="AZ31" s="59" t="str">
        <f t="shared" si="34"/>
        <v/>
      </c>
      <c r="BA31" s="60">
        <f t="shared" si="14"/>
        <v>0</v>
      </c>
    </row>
    <row r="32" spans="1:53" ht="15" customHeight="1" x14ac:dyDescent="0.25">
      <c r="A32">
        <v>15</v>
      </c>
      <c r="B32" s="221"/>
      <c r="C32" s="174"/>
      <c r="D32" s="174"/>
      <c r="E32" s="126"/>
      <c r="F32" s="126"/>
      <c r="G32" s="140"/>
      <c r="H32" s="148"/>
      <c r="I32" s="147"/>
      <c r="J32" s="147"/>
      <c r="K32" s="178"/>
      <c r="L32" s="147"/>
      <c r="M32" s="149"/>
      <c r="N32" s="287">
        <f t="shared" si="15"/>
        <v>0</v>
      </c>
      <c r="O32" s="288" t="str">
        <f t="shared" si="16"/>
        <v/>
      </c>
      <c r="P32" s="288" t="str">
        <f t="shared" si="0"/>
        <v/>
      </c>
      <c r="Q32" s="288" t="str">
        <f t="shared" si="1"/>
        <v/>
      </c>
      <c r="R32" s="288">
        <f t="shared" si="17"/>
        <v>0</v>
      </c>
      <c r="S32" s="94" t="str">
        <f t="shared" si="2"/>
        <v/>
      </c>
      <c r="T32" s="94" t="str">
        <f t="shared" si="3"/>
        <v/>
      </c>
      <c r="U32" s="94" t="str">
        <f t="shared" si="4"/>
        <v/>
      </c>
      <c r="V32" s="94" t="str">
        <f t="shared" si="18"/>
        <v/>
      </c>
      <c r="W32" s="94" t="str">
        <f t="shared" si="5"/>
        <v/>
      </c>
      <c r="X32" s="94" t="str">
        <f t="shared" si="6"/>
        <v/>
      </c>
      <c r="Y32" s="94">
        <f t="shared" si="7"/>
        <v>0</v>
      </c>
      <c r="Z32" s="141" t="b">
        <f t="shared" si="8"/>
        <v>0</v>
      </c>
      <c r="AA32" s="141" t="b">
        <f t="shared" si="9"/>
        <v>0</v>
      </c>
      <c r="AB32" s="141" t="b">
        <f t="shared" si="10"/>
        <v>0</v>
      </c>
      <c r="AC32" s="141" t="b">
        <f t="shared" si="11"/>
        <v>0</v>
      </c>
      <c r="AD32" s="141" t="b">
        <f t="shared" si="12"/>
        <v>0</v>
      </c>
      <c r="AE32" s="141" t="b">
        <f t="shared" si="19"/>
        <v>0</v>
      </c>
      <c r="AF32" s="141" t="b">
        <f t="shared" si="20"/>
        <v>0</v>
      </c>
      <c r="AG32" s="141" t="b">
        <f t="shared" si="21"/>
        <v>0</v>
      </c>
      <c r="AH32" s="141" t="b">
        <f t="shared" si="22"/>
        <v>0</v>
      </c>
      <c r="AI32" s="141" t="b">
        <f t="shared" si="23"/>
        <v>0</v>
      </c>
      <c r="AJ32" s="146" t="str">
        <f t="shared" si="13"/>
        <v/>
      </c>
      <c r="AK32" s="143" t="str">
        <f t="shared" si="24"/>
        <v/>
      </c>
      <c r="AL32" s="216" t="str">
        <f t="shared" si="25"/>
        <v/>
      </c>
      <c r="AM32" s="144" t="str">
        <f t="shared" si="26"/>
        <v/>
      </c>
      <c r="AN32" s="145">
        <f t="shared" si="27"/>
        <v>0</v>
      </c>
      <c r="AO32" s="135" t="str">
        <f t="shared" si="28"/>
        <v/>
      </c>
      <c r="AP32" s="136" t="str">
        <f t="shared" si="29"/>
        <v/>
      </c>
      <c r="AQ32" s="126"/>
      <c r="AR32" s="144" t="str">
        <f t="shared" si="30"/>
        <v/>
      </c>
      <c r="AS32" s="219" t="str">
        <f t="shared" si="31"/>
        <v/>
      </c>
      <c r="AT32" s="219" t="str">
        <f t="shared" si="32"/>
        <v/>
      </c>
      <c r="AU32" s="219" t="str">
        <f t="shared" si="33"/>
        <v/>
      </c>
      <c r="AV32" s="218"/>
      <c r="AW32" s="219" t="str">
        <f t="shared" si="35"/>
        <v/>
      </c>
      <c r="AX32" s="219">
        <f t="shared" si="36"/>
        <v>0</v>
      </c>
      <c r="AY32" s="218"/>
      <c r="AZ32" s="59" t="str">
        <f t="shared" si="34"/>
        <v/>
      </c>
      <c r="BA32" s="60">
        <f t="shared" si="14"/>
        <v>0</v>
      </c>
    </row>
    <row r="33" spans="1:53" ht="15" customHeight="1" x14ac:dyDescent="0.25">
      <c r="A33">
        <v>16</v>
      </c>
      <c r="B33" s="221"/>
      <c r="C33" s="174"/>
      <c r="D33" s="174"/>
      <c r="E33" s="126"/>
      <c r="F33" s="126"/>
      <c r="G33" s="140"/>
      <c r="H33" s="148"/>
      <c r="I33" s="147"/>
      <c r="J33" s="147"/>
      <c r="K33" s="178"/>
      <c r="L33" s="147"/>
      <c r="M33" s="177"/>
      <c r="N33" s="287">
        <f t="shared" si="15"/>
        <v>0</v>
      </c>
      <c r="O33" s="288" t="str">
        <f t="shared" si="16"/>
        <v/>
      </c>
      <c r="P33" s="288" t="str">
        <f t="shared" si="0"/>
        <v/>
      </c>
      <c r="Q33" s="288" t="str">
        <f t="shared" si="1"/>
        <v/>
      </c>
      <c r="R33" s="288">
        <f t="shared" si="17"/>
        <v>0</v>
      </c>
      <c r="S33" s="94" t="str">
        <f t="shared" si="2"/>
        <v/>
      </c>
      <c r="T33" s="94" t="str">
        <f t="shared" si="3"/>
        <v/>
      </c>
      <c r="U33" s="94" t="str">
        <f t="shared" si="4"/>
        <v/>
      </c>
      <c r="V33" s="94" t="str">
        <f t="shared" si="18"/>
        <v/>
      </c>
      <c r="W33" s="94" t="str">
        <f t="shared" si="5"/>
        <v/>
      </c>
      <c r="X33" s="94" t="str">
        <f t="shared" si="6"/>
        <v/>
      </c>
      <c r="Y33" s="94">
        <f t="shared" si="7"/>
        <v>0</v>
      </c>
      <c r="Z33" s="141" t="b">
        <f t="shared" si="8"/>
        <v>0</v>
      </c>
      <c r="AA33" s="141" t="b">
        <f t="shared" si="9"/>
        <v>0</v>
      </c>
      <c r="AB33" s="141" t="b">
        <f t="shared" si="10"/>
        <v>0</v>
      </c>
      <c r="AC33" s="141" t="b">
        <f t="shared" si="11"/>
        <v>0</v>
      </c>
      <c r="AD33" s="141" t="b">
        <f t="shared" si="12"/>
        <v>0</v>
      </c>
      <c r="AE33" s="141" t="b">
        <f t="shared" si="19"/>
        <v>0</v>
      </c>
      <c r="AF33" s="141" t="b">
        <f t="shared" si="20"/>
        <v>0</v>
      </c>
      <c r="AG33" s="141" t="b">
        <f t="shared" si="21"/>
        <v>0</v>
      </c>
      <c r="AH33" s="141" t="b">
        <f t="shared" si="22"/>
        <v>0</v>
      </c>
      <c r="AI33" s="141" t="b">
        <f t="shared" si="23"/>
        <v>0</v>
      </c>
      <c r="AJ33" s="146" t="str">
        <f t="shared" si="13"/>
        <v/>
      </c>
      <c r="AK33" s="143" t="str">
        <f t="shared" si="24"/>
        <v/>
      </c>
      <c r="AL33" s="216" t="str">
        <f t="shared" si="25"/>
        <v/>
      </c>
      <c r="AM33" s="144" t="str">
        <f t="shared" si="26"/>
        <v/>
      </c>
      <c r="AN33" s="145">
        <f t="shared" si="27"/>
        <v>0</v>
      </c>
      <c r="AO33" s="135" t="str">
        <f t="shared" si="28"/>
        <v/>
      </c>
      <c r="AP33" s="136" t="str">
        <f t="shared" si="29"/>
        <v/>
      </c>
      <c r="AQ33" s="126"/>
      <c r="AR33" s="144" t="str">
        <f t="shared" si="30"/>
        <v/>
      </c>
      <c r="AS33" s="219" t="str">
        <f t="shared" si="31"/>
        <v/>
      </c>
      <c r="AT33" s="219" t="str">
        <f t="shared" si="32"/>
        <v/>
      </c>
      <c r="AU33" s="219" t="str">
        <f t="shared" si="33"/>
        <v/>
      </c>
      <c r="AV33" s="218"/>
      <c r="AW33" s="219" t="str">
        <f t="shared" si="35"/>
        <v/>
      </c>
      <c r="AX33" s="219">
        <f t="shared" si="36"/>
        <v>0</v>
      </c>
      <c r="AY33" s="218"/>
      <c r="AZ33" s="59" t="str">
        <f t="shared" si="34"/>
        <v/>
      </c>
      <c r="BA33" s="60">
        <f t="shared" si="14"/>
        <v>0</v>
      </c>
    </row>
    <row r="34" spans="1:53" ht="15" customHeight="1" x14ac:dyDescent="0.25">
      <c r="A34">
        <v>17</v>
      </c>
      <c r="B34" s="221"/>
      <c r="C34" s="174"/>
      <c r="D34" s="174"/>
      <c r="E34" s="126"/>
      <c r="F34" s="126"/>
      <c r="G34" s="140"/>
      <c r="H34" s="148"/>
      <c r="I34" s="147"/>
      <c r="J34" s="147"/>
      <c r="K34" s="178"/>
      <c r="L34" s="147"/>
      <c r="M34" s="177"/>
      <c r="N34" s="287">
        <f t="shared" si="15"/>
        <v>0</v>
      </c>
      <c r="O34" s="288" t="str">
        <f t="shared" si="16"/>
        <v/>
      </c>
      <c r="P34" s="288" t="str">
        <f t="shared" si="0"/>
        <v/>
      </c>
      <c r="Q34" s="288" t="str">
        <f t="shared" si="1"/>
        <v/>
      </c>
      <c r="R34" s="288">
        <f t="shared" si="17"/>
        <v>0</v>
      </c>
      <c r="S34" s="94" t="str">
        <f t="shared" si="2"/>
        <v/>
      </c>
      <c r="T34" s="94" t="str">
        <f t="shared" si="3"/>
        <v/>
      </c>
      <c r="U34" s="94" t="str">
        <f t="shared" si="4"/>
        <v/>
      </c>
      <c r="V34" s="94" t="str">
        <f t="shared" si="18"/>
        <v/>
      </c>
      <c r="W34" s="94" t="str">
        <f t="shared" si="5"/>
        <v/>
      </c>
      <c r="X34" s="94" t="str">
        <f t="shared" si="6"/>
        <v/>
      </c>
      <c r="Y34" s="94">
        <f t="shared" si="7"/>
        <v>0</v>
      </c>
      <c r="Z34" s="141" t="b">
        <f t="shared" si="8"/>
        <v>0</v>
      </c>
      <c r="AA34" s="141" t="b">
        <f t="shared" si="9"/>
        <v>0</v>
      </c>
      <c r="AB34" s="141" t="b">
        <f t="shared" si="10"/>
        <v>0</v>
      </c>
      <c r="AC34" s="141" t="b">
        <f t="shared" si="11"/>
        <v>0</v>
      </c>
      <c r="AD34" s="141" t="b">
        <f t="shared" si="12"/>
        <v>0</v>
      </c>
      <c r="AE34" s="141" t="b">
        <f t="shared" si="19"/>
        <v>0</v>
      </c>
      <c r="AF34" s="141" t="b">
        <f t="shared" si="20"/>
        <v>0</v>
      </c>
      <c r="AG34" s="141" t="b">
        <f t="shared" si="21"/>
        <v>0</v>
      </c>
      <c r="AH34" s="141" t="b">
        <f t="shared" si="22"/>
        <v>0</v>
      </c>
      <c r="AI34" s="141" t="b">
        <f t="shared" si="23"/>
        <v>0</v>
      </c>
      <c r="AJ34" s="146" t="str">
        <f t="shared" si="13"/>
        <v/>
      </c>
      <c r="AK34" s="143" t="str">
        <f t="shared" si="24"/>
        <v/>
      </c>
      <c r="AL34" s="216" t="str">
        <f t="shared" si="25"/>
        <v/>
      </c>
      <c r="AM34" s="144" t="str">
        <f t="shared" si="26"/>
        <v/>
      </c>
      <c r="AN34" s="145">
        <f t="shared" si="27"/>
        <v>0</v>
      </c>
      <c r="AO34" s="135" t="str">
        <f t="shared" si="28"/>
        <v/>
      </c>
      <c r="AP34" s="136" t="str">
        <f t="shared" si="29"/>
        <v/>
      </c>
      <c r="AQ34" s="126"/>
      <c r="AR34" s="144" t="str">
        <f t="shared" si="30"/>
        <v/>
      </c>
      <c r="AS34" s="219" t="str">
        <f t="shared" si="31"/>
        <v/>
      </c>
      <c r="AT34" s="219" t="str">
        <f t="shared" si="32"/>
        <v/>
      </c>
      <c r="AU34" s="219" t="str">
        <f t="shared" si="33"/>
        <v/>
      </c>
      <c r="AV34" s="218"/>
      <c r="AW34" s="219" t="str">
        <f t="shared" si="35"/>
        <v/>
      </c>
      <c r="AX34" s="219">
        <f t="shared" si="36"/>
        <v>0</v>
      </c>
      <c r="AY34" s="218"/>
      <c r="AZ34" s="59" t="str">
        <f t="shared" si="34"/>
        <v/>
      </c>
      <c r="BA34" s="60">
        <f t="shared" si="14"/>
        <v>0</v>
      </c>
    </row>
    <row r="35" spans="1:53" ht="15" customHeight="1" x14ac:dyDescent="0.25">
      <c r="A35">
        <v>18</v>
      </c>
      <c r="B35" s="221"/>
      <c r="C35" s="174"/>
      <c r="D35" s="174"/>
      <c r="E35" s="126"/>
      <c r="F35" s="126"/>
      <c r="G35" s="140"/>
      <c r="H35" s="148"/>
      <c r="I35" s="147"/>
      <c r="J35" s="147"/>
      <c r="K35" s="147"/>
      <c r="L35" s="147"/>
      <c r="M35" s="149"/>
      <c r="N35" s="287">
        <f t="shared" si="15"/>
        <v>0</v>
      </c>
      <c r="O35" s="288" t="str">
        <f t="shared" si="16"/>
        <v/>
      </c>
      <c r="P35" s="288" t="str">
        <f t="shared" si="0"/>
        <v/>
      </c>
      <c r="Q35" s="288" t="str">
        <f t="shared" si="1"/>
        <v/>
      </c>
      <c r="R35" s="288">
        <f t="shared" si="17"/>
        <v>0</v>
      </c>
      <c r="S35" s="94" t="str">
        <f t="shared" si="2"/>
        <v/>
      </c>
      <c r="T35" s="94" t="str">
        <f t="shared" si="3"/>
        <v/>
      </c>
      <c r="U35" s="94" t="str">
        <f t="shared" si="4"/>
        <v/>
      </c>
      <c r="V35" s="94" t="str">
        <f t="shared" si="18"/>
        <v/>
      </c>
      <c r="W35" s="94" t="str">
        <f t="shared" si="5"/>
        <v/>
      </c>
      <c r="X35" s="94" t="str">
        <f t="shared" si="6"/>
        <v/>
      </c>
      <c r="Y35" s="94">
        <f t="shared" si="7"/>
        <v>0</v>
      </c>
      <c r="Z35" s="141" t="b">
        <f t="shared" si="8"/>
        <v>0</v>
      </c>
      <c r="AA35" s="141" t="b">
        <f t="shared" si="9"/>
        <v>0</v>
      </c>
      <c r="AB35" s="141" t="b">
        <f t="shared" si="10"/>
        <v>0</v>
      </c>
      <c r="AC35" s="141" t="b">
        <f t="shared" si="11"/>
        <v>0</v>
      </c>
      <c r="AD35" s="141" t="b">
        <f t="shared" si="12"/>
        <v>0</v>
      </c>
      <c r="AE35" s="141" t="b">
        <f t="shared" si="19"/>
        <v>0</v>
      </c>
      <c r="AF35" s="141" t="b">
        <f t="shared" si="20"/>
        <v>0</v>
      </c>
      <c r="AG35" s="141" t="b">
        <f t="shared" si="21"/>
        <v>0</v>
      </c>
      <c r="AH35" s="141" t="b">
        <f t="shared" si="22"/>
        <v>0</v>
      </c>
      <c r="AI35" s="141" t="b">
        <f t="shared" si="23"/>
        <v>0</v>
      </c>
      <c r="AJ35" s="146" t="str">
        <f t="shared" si="13"/>
        <v/>
      </c>
      <c r="AK35" s="143" t="str">
        <f t="shared" si="24"/>
        <v/>
      </c>
      <c r="AL35" s="216" t="str">
        <f t="shared" si="25"/>
        <v/>
      </c>
      <c r="AM35" s="144" t="str">
        <f t="shared" si="26"/>
        <v/>
      </c>
      <c r="AN35" s="145">
        <f t="shared" si="27"/>
        <v>0</v>
      </c>
      <c r="AO35" s="135" t="str">
        <f t="shared" si="28"/>
        <v/>
      </c>
      <c r="AP35" s="136" t="str">
        <f t="shared" si="29"/>
        <v/>
      </c>
      <c r="AQ35" s="126"/>
      <c r="AR35" s="144" t="str">
        <f t="shared" si="30"/>
        <v/>
      </c>
      <c r="AS35" s="219" t="str">
        <f t="shared" si="31"/>
        <v/>
      </c>
      <c r="AT35" s="219" t="str">
        <f t="shared" si="32"/>
        <v/>
      </c>
      <c r="AU35" s="219" t="str">
        <f t="shared" si="33"/>
        <v/>
      </c>
      <c r="AV35" s="218"/>
      <c r="AW35" s="219" t="str">
        <f t="shared" si="35"/>
        <v/>
      </c>
      <c r="AX35" s="219">
        <f t="shared" si="36"/>
        <v>0</v>
      </c>
      <c r="AY35" s="218"/>
      <c r="AZ35" s="59" t="str">
        <f t="shared" si="34"/>
        <v/>
      </c>
      <c r="BA35" s="60">
        <f t="shared" si="14"/>
        <v>0</v>
      </c>
    </row>
    <row r="36" spans="1:53" ht="15" customHeight="1" x14ac:dyDescent="0.25">
      <c r="A36">
        <v>19</v>
      </c>
      <c r="B36" s="221"/>
      <c r="C36" s="174"/>
      <c r="D36" s="174"/>
      <c r="E36" s="126"/>
      <c r="F36" s="126"/>
      <c r="G36" s="140"/>
      <c r="H36" s="148"/>
      <c r="I36" s="147"/>
      <c r="J36" s="147"/>
      <c r="K36" s="147"/>
      <c r="L36" s="147"/>
      <c r="M36" s="149"/>
      <c r="N36" s="287">
        <f t="shared" si="15"/>
        <v>0</v>
      </c>
      <c r="O36" s="288" t="str">
        <f t="shared" si="16"/>
        <v/>
      </c>
      <c r="P36" s="288" t="str">
        <f t="shared" si="0"/>
        <v/>
      </c>
      <c r="Q36" s="288" t="str">
        <f t="shared" si="1"/>
        <v/>
      </c>
      <c r="R36" s="288">
        <f t="shared" si="17"/>
        <v>0</v>
      </c>
      <c r="S36" s="94" t="str">
        <f t="shared" si="2"/>
        <v/>
      </c>
      <c r="T36" s="94" t="str">
        <f t="shared" si="3"/>
        <v/>
      </c>
      <c r="U36" s="94" t="str">
        <f t="shared" si="4"/>
        <v/>
      </c>
      <c r="V36" s="94" t="str">
        <f t="shared" si="18"/>
        <v/>
      </c>
      <c r="W36" s="94" t="str">
        <f t="shared" si="5"/>
        <v/>
      </c>
      <c r="X36" s="94" t="str">
        <f t="shared" si="6"/>
        <v/>
      </c>
      <c r="Y36" s="94">
        <f t="shared" si="7"/>
        <v>0</v>
      </c>
      <c r="Z36" s="141" t="b">
        <f t="shared" si="8"/>
        <v>0</v>
      </c>
      <c r="AA36" s="141" t="b">
        <f t="shared" si="9"/>
        <v>0</v>
      </c>
      <c r="AB36" s="141" t="b">
        <f t="shared" si="10"/>
        <v>0</v>
      </c>
      <c r="AC36" s="141" t="b">
        <f t="shared" si="11"/>
        <v>0</v>
      </c>
      <c r="AD36" s="141" t="b">
        <f t="shared" si="12"/>
        <v>0</v>
      </c>
      <c r="AE36" s="141" t="b">
        <f t="shared" si="19"/>
        <v>0</v>
      </c>
      <c r="AF36" s="141" t="b">
        <f t="shared" si="20"/>
        <v>0</v>
      </c>
      <c r="AG36" s="141" t="b">
        <f t="shared" si="21"/>
        <v>0</v>
      </c>
      <c r="AH36" s="141" t="b">
        <f t="shared" si="22"/>
        <v>0</v>
      </c>
      <c r="AI36" s="141" t="b">
        <f t="shared" si="23"/>
        <v>0</v>
      </c>
      <c r="AJ36" s="146" t="str">
        <f t="shared" si="13"/>
        <v/>
      </c>
      <c r="AK36" s="143" t="str">
        <f t="shared" si="24"/>
        <v/>
      </c>
      <c r="AL36" s="216" t="str">
        <f t="shared" si="25"/>
        <v/>
      </c>
      <c r="AM36" s="144" t="str">
        <f t="shared" si="26"/>
        <v/>
      </c>
      <c r="AN36" s="145">
        <f t="shared" si="27"/>
        <v>0</v>
      </c>
      <c r="AO36" s="135" t="str">
        <f t="shared" si="28"/>
        <v/>
      </c>
      <c r="AP36" s="136" t="str">
        <f t="shared" si="29"/>
        <v/>
      </c>
      <c r="AQ36" s="126"/>
      <c r="AR36" s="144" t="str">
        <f t="shared" si="30"/>
        <v/>
      </c>
      <c r="AS36" s="219" t="str">
        <f t="shared" si="31"/>
        <v/>
      </c>
      <c r="AT36" s="219" t="str">
        <f t="shared" si="32"/>
        <v/>
      </c>
      <c r="AU36" s="219" t="str">
        <f t="shared" si="33"/>
        <v/>
      </c>
      <c r="AV36" s="218"/>
      <c r="AW36" s="219" t="str">
        <f t="shared" si="35"/>
        <v/>
      </c>
      <c r="AX36" s="219">
        <f t="shared" si="36"/>
        <v>0</v>
      </c>
      <c r="AY36" s="218"/>
      <c r="AZ36" s="59" t="str">
        <f t="shared" si="34"/>
        <v/>
      </c>
      <c r="BA36" s="60">
        <f t="shared" si="14"/>
        <v>0</v>
      </c>
    </row>
    <row r="37" spans="1:53" ht="15" customHeight="1" x14ac:dyDescent="0.25">
      <c r="A37">
        <v>20</v>
      </c>
      <c r="B37" s="221"/>
      <c r="C37" s="174"/>
      <c r="D37" s="174"/>
      <c r="E37" s="126"/>
      <c r="F37" s="126"/>
      <c r="G37" s="140"/>
      <c r="H37" s="148"/>
      <c r="I37" s="147"/>
      <c r="J37" s="147"/>
      <c r="K37" s="147"/>
      <c r="L37" s="147"/>
      <c r="M37" s="149"/>
      <c r="N37" s="287">
        <f t="shared" si="15"/>
        <v>0</v>
      </c>
      <c r="O37" s="288" t="str">
        <f t="shared" si="16"/>
        <v/>
      </c>
      <c r="P37" s="288" t="str">
        <f t="shared" si="0"/>
        <v/>
      </c>
      <c r="Q37" s="288" t="str">
        <f t="shared" si="1"/>
        <v/>
      </c>
      <c r="R37" s="288">
        <f t="shared" si="17"/>
        <v>0</v>
      </c>
      <c r="S37" s="94" t="str">
        <f t="shared" si="2"/>
        <v/>
      </c>
      <c r="T37" s="94" t="str">
        <f t="shared" si="3"/>
        <v/>
      </c>
      <c r="U37" s="94" t="str">
        <f t="shared" si="4"/>
        <v/>
      </c>
      <c r="V37" s="94" t="str">
        <f t="shared" si="18"/>
        <v/>
      </c>
      <c r="W37" s="94" t="str">
        <f t="shared" si="5"/>
        <v/>
      </c>
      <c r="X37" s="94" t="str">
        <f t="shared" si="6"/>
        <v/>
      </c>
      <c r="Y37" s="94">
        <f t="shared" si="7"/>
        <v>0</v>
      </c>
      <c r="Z37" s="141" t="b">
        <f t="shared" si="8"/>
        <v>0</v>
      </c>
      <c r="AA37" s="141" t="b">
        <f t="shared" si="9"/>
        <v>0</v>
      </c>
      <c r="AB37" s="141" t="b">
        <f t="shared" si="10"/>
        <v>0</v>
      </c>
      <c r="AC37" s="141" t="b">
        <f t="shared" si="11"/>
        <v>0</v>
      </c>
      <c r="AD37" s="141" t="b">
        <f t="shared" si="12"/>
        <v>0</v>
      </c>
      <c r="AE37" s="141" t="b">
        <f t="shared" si="19"/>
        <v>0</v>
      </c>
      <c r="AF37" s="141" t="b">
        <f t="shared" si="20"/>
        <v>0</v>
      </c>
      <c r="AG37" s="141" t="b">
        <f t="shared" si="21"/>
        <v>0</v>
      </c>
      <c r="AH37" s="141" t="b">
        <f t="shared" si="22"/>
        <v>0</v>
      </c>
      <c r="AI37" s="141" t="b">
        <f t="shared" si="23"/>
        <v>0</v>
      </c>
      <c r="AJ37" s="146" t="str">
        <f t="shared" si="13"/>
        <v/>
      </c>
      <c r="AK37" s="143" t="str">
        <f t="shared" si="24"/>
        <v/>
      </c>
      <c r="AL37" s="216" t="str">
        <f t="shared" si="25"/>
        <v/>
      </c>
      <c r="AM37" s="144" t="str">
        <f t="shared" si="26"/>
        <v/>
      </c>
      <c r="AN37" s="145">
        <f t="shared" si="27"/>
        <v>0</v>
      </c>
      <c r="AO37" s="135" t="str">
        <f t="shared" si="28"/>
        <v/>
      </c>
      <c r="AP37" s="136" t="str">
        <f t="shared" si="29"/>
        <v/>
      </c>
      <c r="AQ37" s="126"/>
      <c r="AR37" s="144" t="str">
        <f t="shared" si="30"/>
        <v/>
      </c>
      <c r="AS37" s="219" t="str">
        <f t="shared" si="31"/>
        <v/>
      </c>
      <c r="AT37" s="219" t="str">
        <f t="shared" si="32"/>
        <v/>
      </c>
      <c r="AU37" s="219" t="str">
        <f t="shared" si="33"/>
        <v/>
      </c>
      <c r="AV37" s="218"/>
      <c r="AW37" s="219" t="str">
        <f t="shared" si="35"/>
        <v/>
      </c>
      <c r="AX37" s="219">
        <f t="shared" si="36"/>
        <v>0</v>
      </c>
      <c r="AY37" s="218"/>
      <c r="AZ37" s="59" t="str">
        <f t="shared" si="34"/>
        <v/>
      </c>
      <c r="BA37" s="60">
        <f t="shared" si="14"/>
        <v>0</v>
      </c>
    </row>
    <row r="38" spans="1:53" ht="15" customHeight="1" x14ac:dyDescent="0.25">
      <c r="A38">
        <v>21</v>
      </c>
      <c r="B38" s="17"/>
      <c r="C38" s="139"/>
      <c r="D38" s="174"/>
      <c r="E38" s="126"/>
      <c r="F38" s="126"/>
      <c r="G38" s="140"/>
      <c r="H38" s="148"/>
      <c r="I38" s="147"/>
      <c r="J38" s="147"/>
      <c r="K38" s="147"/>
      <c r="L38" s="147"/>
      <c r="M38" s="149"/>
      <c r="N38" s="287">
        <f t="shared" si="15"/>
        <v>0</v>
      </c>
      <c r="O38" s="288" t="str">
        <f t="shared" si="16"/>
        <v/>
      </c>
      <c r="P38" s="288" t="str">
        <f t="shared" si="0"/>
        <v/>
      </c>
      <c r="Q38" s="288" t="str">
        <f t="shared" si="1"/>
        <v/>
      </c>
      <c r="R38" s="288">
        <f t="shared" si="17"/>
        <v>0</v>
      </c>
      <c r="S38" s="94" t="str">
        <f t="shared" si="2"/>
        <v/>
      </c>
      <c r="T38" s="94" t="str">
        <f t="shared" si="3"/>
        <v/>
      </c>
      <c r="U38" s="94" t="str">
        <f t="shared" si="4"/>
        <v/>
      </c>
      <c r="V38" s="94" t="str">
        <f t="shared" si="18"/>
        <v/>
      </c>
      <c r="W38" s="94" t="str">
        <f t="shared" si="5"/>
        <v/>
      </c>
      <c r="X38" s="94" t="str">
        <f t="shared" si="6"/>
        <v/>
      </c>
      <c r="Y38" s="94">
        <f t="shared" si="7"/>
        <v>0</v>
      </c>
      <c r="Z38" s="141" t="b">
        <f t="shared" si="8"/>
        <v>0</v>
      </c>
      <c r="AA38" s="141" t="b">
        <f t="shared" si="9"/>
        <v>0</v>
      </c>
      <c r="AB38" s="141" t="b">
        <f t="shared" si="10"/>
        <v>0</v>
      </c>
      <c r="AC38" s="141" t="b">
        <f t="shared" si="11"/>
        <v>0</v>
      </c>
      <c r="AD38" s="141" t="b">
        <f t="shared" si="12"/>
        <v>0</v>
      </c>
      <c r="AE38" s="141" t="b">
        <f t="shared" si="19"/>
        <v>0</v>
      </c>
      <c r="AF38" s="141" t="b">
        <f t="shared" si="20"/>
        <v>0</v>
      </c>
      <c r="AG38" s="141" t="b">
        <f t="shared" si="21"/>
        <v>0</v>
      </c>
      <c r="AH38" s="141" t="b">
        <f t="shared" si="22"/>
        <v>0</v>
      </c>
      <c r="AI38" s="141" t="b">
        <f t="shared" si="23"/>
        <v>0</v>
      </c>
      <c r="AJ38" s="146" t="str">
        <f t="shared" si="13"/>
        <v/>
      </c>
      <c r="AK38" s="143" t="str">
        <f t="shared" si="24"/>
        <v/>
      </c>
      <c r="AL38" s="216" t="str">
        <f t="shared" si="25"/>
        <v/>
      </c>
      <c r="AM38" s="144" t="str">
        <f t="shared" si="26"/>
        <v/>
      </c>
      <c r="AN38" s="145">
        <f t="shared" si="27"/>
        <v>0</v>
      </c>
      <c r="AO38" s="135" t="str">
        <f t="shared" si="28"/>
        <v/>
      </c>
      <c r="AP38" s="136" t="str">
        <f t="shared" si="29"/>
        <v/>
      </c>
      <c r="AQ38" s="126"/>
      <c r="AR38" s="144" t="str">
        <f t="shared" si="30"/>
        <v/>
      </c>
      <c r="AS38" s="219" t="str">
        <f t="shared" si="31"/>
        <v/>
      </c>
      <c r="AT38" s="219" t="str">
        <f t="shared" si="32"/>
        <v/>
      </c>
      <c r="AU38" s="219" t="str">
        <f t="shared" si="33"/>
        <v/>
      </c>
      <c r="AV38" s="218"/>
      <c r="AW38" s="219" t="str">
        <f t="shared" si="35"/>
        <v/>
      </c>
      <c r="AX38" s="219">
        <f t="shared" si="36"/>
        <v>0</v>
      </c>
      <c r="AY38" s="218"/>
      <c r="AZ38" s="59" t="str">
        <f t="shared" si="34"/>
        <v/>
      </c>
      <c r="BA38" s="60">
        <f t="shared" si="14"/>
        <v>0</v>
      </c>
    </row>
    <row r="39" spans="1:53" ht="15" customHeight="1" x14ac:dyDescent="0.25">
      <c r="A39">
        <v>22</v>
      </c>
      <c r="B39" s="17"/>
      <c r="C39" s="139"/>
      <c r="D39" s="174"/>
      <c r="E39" s="126"/>
      <c r="F39" s="126"/>
      <c r="G39" s="140"/>
      <c r="H39" s="148"/>
      <c r="I39" s="147"/>
      <c r="J39" s="147"/>
      <c r="K39" s="147"/>
      <c r="L39" s="147"/>
      <c r="M39" s="149"/>
      <c r="N39" s="287">
        <f t="shared" si="15"/>
        <v>0</v>
      </c>
      <c r="O39" s="288" t="str">
        <f t="shared" si="16"/>
        <v/>
      </c>
      <c r="P39" s="288" t="str">
        <f t="shared" si="0"/>
        <v/>
      </c>
      <c r="Q39" s="288" t="str">
        <f t="shared" si="1"/>
        <v/>
      </c>
      <c r="R39" s="288">
        <f t="shared" si="17"/>
        <v>0</v>
      </c>
      <c r="S39" s="94" t="str">
        <f t="shared" si="2"/>
        <v/>
      </c>
      <c r="T39" s="94" t="str">
        <f t="shared" si="3"/>
        <v/>
      </c>
      <c r="U39" s="94" t="str">
        <f t="shared" si="4"/>
        <v/>
      </c>
      <c r="V39" s="94" t="str">
        <f t="shared" si="18"/>
        <v/>
      </c>
      <c r="W39" s="94" t="str">
        <f t="shared" si="5"/>
        <v/>
      </c>
      <c r="X39" s="94" t="str">
        <f t="shared" si="6"/>
        <v/>
      </c>
      <c r="Y39" s="94">
        <f t="shared" si="7"/>
        <v>0</v>
      </c>
      <c r="Z39" s="141" t="b">
        <f t="shared" si="8"/>
        <v>0</v>
      </c>
      <c r="AA39" s="141" t="b">
        <f t="shared" si="9"/>
        <v>0</v>
      </c>
      <c r="AB39" s="141" t="b">
        <f t="shared" si="10"/>
        <v>0</v>
      </c>
      <c r="AC39" s="141" t="b">
        <f t="shared" si="11"/>
        <v>0</v>
      </c>
      <c r="AD39" s="141" t="b">
        <f t="shared" si="12"/>
        <v>0</v>
      </c>
      <c r="AE39" s="141" t="b">
        <f t="shared" si="19"/>
        <v>0</v>
      </c>
      <c r="AF39" s="141" t="b">
        <f t="shared" si="20"/>
        <v>0</v>
      </c>
      <c r="AG39" s="141" t="b">
        <f t="shared" si="21"/>
        <v>0</v>
      </c>
      <c r="AH39" s="141" t="b">
        <f t="shared" si="22"/>
        <v>0</v>
      </c>
      <c r="AI39" s="141" t="b">
        <f t="shared" si="23"/>
        <v>0</v>
      </c>
      <c r="AJ39" s="146" t="str">
        <f t="shared" si="13"/>
        <v/>
      </c>
      <c r="AK39" s="143" t="str">
        <f t="shared" si="24"/>
        <v/>
      </c>
      <c r="AL39" s="216" t="str">
        <f t="shared" si="25"/>
        <v/>
      </c>
      <c r="AM39" s="144" t="str">
        <f t="shared" si="26"/>
        <v/>
      </c>
      <c r="AN39" s="145">
        <f t="shared" si="27"/>
        <v>0</v>
      </c>
      <c r="AO39" s="135" t="str">
        <f t="shared" si="28"/>
        <v/>
      </c>
      <c r="AP39" s="136" t="str">
        <f t="shared" si="29"/>
        <v/>
      </c>
      <c r="AQ39" s="126"/>
      <c r="AR39" s="144" t="str">
        <f t="shared" si="30"/>
        <v/>
      </c>
      <c r="AS39" s="219" t="str">
        <f t="shared" si="31"/>
        <v/>
      </c>
      <c r="AT39" s="219" t="str">
        <f t="shared" si="32"/>
        <v/>
      </c>
      <c r="AU39" s="219" t="str">
        <f t="shared" si="33"/>
        <v/>
      </c>
      <c r="AV39" s="218"/>
      <c r="AW39" s="219" t="str">
        <f t="shared" si="35"/>
        <v/>
      </c>
      <c r="AX39" s="219">
        <f t="shared" si="36"/>
        <v>0</v>
      </c>
      <c r="AY39" s="218"/>
      <c r="AZ39" s="59" t="str">
        <f t="shared" si="34"/>
        <v/>
      </c>
      <c r="BA39" s="60">
        <f t="shared" si="14"/>
        <v>0</v>
      </c>
    </row>
    <row r="40" spans="1:53" ht="15" customHeight="1" x14ac:dyDescent="0.25">
      <c r="A40">
        <v>23</v>
      </c>
      <c r="B40" s="17"/>
      <c r="C40" s="139"/>
      <c r="D40" s="174"/>
      <c r="E40" s="126"/>
      <c r="F40" s="126"/>
      <c r="G40" s="140"/>
      <c r="H40" s="148"/>
      <c r="I40" s="147"/>
      <c r="J40" s="147"/>
      <c r="K40" s="147"/>
      <c r="L40" s="147"/>
      <c r="M40" s="149"/>
      <c r="N40" s="287">
        <f t="shared" si="15"/>
        <v>0</v>
      </c>
      <c r="O40" s="288" t="str">
        <f t="shared" si="16"/>
        <v/>
      </c>
      <c r="P40" s="288" t="str">
        <f t="shared" si="0"/>
        <v/>
      </c>
      <c r="Q40" s="288" t="str">
        <f t="shared" si="1"/>
        <v/>
      </c>
      <c r="R40" s="288">
        <f t="shared" si="17"/>
        <v>0</v>
      </c>
      <c r="S40" s="94" t="str">
        <f t="shared" si="2"/>
        <v/>
      </c>
      <c r="T40" s="94" t="str">
        <f t="shared" si="3"/>
        <v/>
      </c>
      <c r="U40" s="94" t="str">
        <f t="shared" si="4"/>
        <v/>
      </c>
      <c r="V40" s="94" t="str">
        <f t="shared" si="18"/>
        <v/>
      </c>
      <c r="W40" s="94" t="str">
        <f t="shared" si="5"/>
        <v/>
      </c>
      <c r="X40" s="94" t="str">
        <f t="shared" si="6"/>
        <v/>
      </c>
      <c r="Y40" s="94">
        <f t="shared" si="7"/>
        <v>0</v>
      </c>
      <c r="Z40" s="141" t="b">
        <f t="shared" si="8"/>
        <v>0</v>
      </c>
      <c r="AA40" s="141" t="b">
        <f t="shared" si="9"/>
        <v>0</v>
      </c>
      <c r="AB40" s="141" t="b">
        <f t="shared" si="10"/>
        <v>0</v>
      </c>
      <c r="AC40" s="141" t="b">
        <f t="shared" si="11"/>
        <v>0</v>
      </c>
      <c r="AD40" s="141" t="b">
        <f t="shared" si="12"/>
        <v>0</v>
      </c>
      <c r="AE40" s="141" t="b">
        <f t="shared" si="19"/>
        <v>0</v>
      </c>
      <c r="AF40" s="141" t="b">
        <f t="shared" si="20"/>
        <v>0</v>
      </c>
      <c r="AG40" s="141" t="b">
        <f t="shared" si="21"/>
        <v>0</v>
      </c>
      <c r="AH40" s="141" t="b">
        <f t="shared" si="22"/>
        <v>0</v>
      </c>
      <c r="AI40" s="141" t="b">
        <f t="shared" si="23"/>
        <v>0</v>
      </c>
      <c r="AJ40" s="146" t="str">
        <f t="shared" si="13"/>
        <v/>
      </c>
      <c r="AK40" s="143" t="str">
        <f t="shared" si="24"/>
        <v/>
      </c>
      <c r="AL40" s="216" t="str">
        <f t="shared" si="25"/>
        <v/>
      </c>
      <c r="AM40" s="144" t="str">
        <f t="shared" si="26"/>
        <v/>
      </c>
      <c r="AN40" s="145">
        <f t="shared" si="27"/>
        <v>0</v>
      </c>
      <c r="AO40" s="135" t="str">
        <f t="shared" si="28"/>
        <v/>
      </c>
      <c r="AP40" s="136" t="str">
        <f t="shared" si="29"/>
        <v/>
      </c>
      <c r="AQ40" s="126"/>
      <c r="AR40" s="144" t="str">
        <f t="shared" si="30"/>
        <v/>
      </c>
      <c r="AS40" s="219" t="str">
        <f t="shared" si="31"/>
        <v/>
      </c>
      <c r="AT40" s="219" t="str">
        <f t="shared" si="32"/>
        <v/>
      </c>
      <c r="AU40" s="219" t="str">
        <f t="shared" si="33"/>
        <v/>
      </c>
      <c r="AV40" s="218"/>
      <c r="AW40" s="219" t="str">
        <f t="shared" si="35"/>
        <v/>
      </c>
      <c r="AX40" s="219">
        <f t="shared" si="36"/>
        <v>0</v>
      </c>
      <c r="AY40" s="218"/>
      <c r="AZ40" s="59" t="str">
        <f t="shared" si="34"/>
        <v/>
      </c>
      <c r="BA40" s="60">
        <f t="shared" si="14"/>
        <v>0</v>
      </c>
    </row>
    <row r="41" spans="1:53" ht="15" customHeight="1" x14ac:dyDescent="0.25">
      <c r="A41">
        <v>24</v>
      </c>
      <c r="B41" s="17"/>
      <c r="C41" s="139"/>
      <c r="D41" s="174"/>
      <c r="E41" s="126"/>
      <c r="F41" s="126"/>
      <c r="G41" s="140"/>
      <c r="H41" s="148"/>
      <c r="I41" s="147"/>
      <c r="J41" s="147"/>
      <c r="K41" s="147"/>
      <c r="L41" s="147"/>
      <c r="M41" s="149"/>
      <c r="N41" s="287">
        <f t="shared" si="15"/>
        <v>0</v>
      </c>
      <c r="O41" s="288" t="str">
        <f t="shared" si="16"/>
        <v/>
      </c>
      <c r="P41" s="288" t="str">
        <f t="shared" si="0"/>
        <v/>
      </c>
      <c r="Q41" s="288" t="str">
        <f t="shared" si="1"/>
        <v/>
      </c>
      <c r="R41" s="288">
        <f t="shared" si="17"/>
        <v>0</v>
      </c>
      <c r="S41" s="94" t="str">
        <f t="shared" si="2"/>
        <v/>
      </c>
      <c r="T41" s="94" t="str">
        <f t="shared" si="3"/>
        <v/>
      </c>
      <c r="U41" s="94" t="str">
        <f t="shared" si="4"/>
        <v/>
      </c>
      <c r="V41" s="94" t="str">
        <f t="shared" si="18"/>
        <v/>
      </c>
      <c r="W41" s="94" t="str">
        <f t="shared" si="5"/>
        <v/>
      </c>
      <c r="X41" s="94" t="str">
        <f t="shared" si="6"/>
        <v/>
      </c>
      <c r="Y41" s="94">
        <f t="shared" si="7"/>
        <v>0</v>
      </c>
      <c r="Z41" s="141" t="b">
        <f t="shared" si="8"/>
        <v>0</v>
      </c>
      <c r="AA41" s="141" t="b">
        <f t="shared" si="9"/>
        <v>0</v>
      </c>
      <c r="AB41" s="141" t="b">
        <f t="shared" si="10"/>
        <v>0</v>
      </c>
      <c r="AC41" s="141" t="b">
        <f t="shared" si="11"/>
        <v>0</v>
      </c>
      <c r="AD41" s="141" t="b">
        <f t="shared" si="12"/>
        <v>0</v>
      </c>
      <c r="AE41" s="141" t="b">
        <f t="shared" si="19"/>
        <v>0</v>
      </c>
      <c r="AF41" s="141" t="b">
        <f t="shared" si="20"/>
        <v>0</v>
      </c>
      <c r="AG41" s="141" t="b">
        <f t="shared" si="21"/>
        <v>0</v>
      </c>
      <c r="AH41" s="141" t="b">
        <f t="shared" si="22"/>
        <v>0</v>
      </c>
      <c r="AI41" s="141" t="b">
        <f t="shared" si="23"/>
        <v>0</v>
      </c>
      <c r="AJ41" s="146" t="str">
        <f t="shared" si="13"/>
        <v/>
      </c>
      <c r="AK41" s="143" t="str">
        <f t="shared" si="24"/>
        <v/>
      </c>
      <c r="AL41" s="216" t="str">
        <f t="shared" si="25"/>
        <v/>
      </c>
      <c r="AM41" s="144" t="str">
        <f t="shared" si="26"/>
        <v/>
      </c>
      <c r="AN41" s="145">
        <f t="shared" si="27"/>
        <v>0</v>
      </c>
      <c r="AO41" s="135" t="str">
        <f t="shared" si="28"/>
        <v/>
      </c>
      <c r="AP41" s="136" t="str">
        <f t="shared" si="29"/>
        <v/>
      </c>
      <c r="AQ41" s="126"/>
      <c r="AR41" s="144" t="str">
        <f t="shared" si="30"/>
        <v/>
      </c>
      <c r="AS41" s="219" t="str">
        <f t="shared" si="31"/>
        <v/>
      </c>
      <c r="AT41" s="219" t="str">
        <f t="shared" si="32"/>
        <v/>
      </c>
      <c r="AU41" s="219" t="str">
        <f t="shared" si="33"/>
        <v/>
      </c>
      <c r="AV41" s="218"/>
      <c r="AW41" s="219" t="str">
        <f t="shared" si="35"/>
        <v/>
      </c>
      <c r="AX41" s="219">
        <f t="shared" si="36"/>
        <v>0</v>
      </c>
      <c r="AY41" s="218"/>
      <c r="AZ41" s="59" t="str">
        <f t="shared" si="34"/>
        <v/>
      </c>
      <c r="BA41" s="60">
        <f t="shared" si="14"/>
        <v>0</v>
      </c>
    </row>
    <row r="42" spans="1:53" ht="15" customHeight="1" x14ac:dyDescent="0.25">
      <c r="A42">
        <v>25</v>
      </c>
      <c r="B42" s="17"/>
      <c r="C42" s="139"/>
      <c r="D42" s="174"/>
      <c r="E42" s="126"/>
      <c r="F42" s="126"/>
      <c r="G42" s="140"/>
      <c r="H42" s="148"/>
      <c r="I42" s="147"/>
      <c r="J42" s="147"/>
      <c r="K42" s="147"/>
      <c r="L42" s="147"/>
      <c r="M42" s="149"/>
      <c r="N42" s="287">
        <f t="shared" si="15"/>
        <v>0</v>
      </c>
      <c r="O42" s="288" t="str">
        <f t="shared" si="16"/>
        <v/>
      </c>
      <c r="P42" s="288" t="str">
        <f t="shared" si="0"/>
        <v/>
      </c>
      <c r="Q42" s="288" t="str">
        <f t="shared" si="1"/>
        <v/>
      </c>
      <c r="R42" s="288">
        <f t="shared" si="17"/>
        <v>0</v>
      </c>
      <c r="S42" s="94" t="str">
        <f t="shared" si="2"/>
        <v/>
      </c>
      <c r="T42" s="94" t="str">
        <f t="shared" si="3"/>
        <v/>
      </c>
      <c r="U42" s="94" t="str">
        <f t="shared" si="4"/>
        <v/>
      </c>
      <c r="V42" s="94" t="str">
        <f t="shared" si="18"/>
        <v/>
      </c>
      <c r="W42" s="94" t="str">
        <f t="shared" si="5"/>
        <v/>
      </c>
      <c r="X42" s="94" t="str">
        <f t="shared" si="6"/>
        <v/>
      </c>
      <c r="Y42" s="94">
        <f t="shared" si="7"/>
        <v>0</v>
      </c>
      <c r="Z42" s="141" t="b">
        <f t="shared" si="8"/>
        <v>0</v>
      </c>
      <c r="AA42" s="141" t="b">
        <f t="shared" si="9"/>
        <v>0</v>
      </c>
      <c r="AB42" s="141" t="b">
        <f t="shared" si="10"/>
        <v>0</v>
      </c>
      <c r="AC42" s="141" t="b">
        <f t="shared" si="11"/>
        <v>0</v>
      </c>
      <c r="AD42" s="141" t="b">
        <f t="shared" si="12"/>
        <v>0</v>
      </c>
      <c r="AE42" s="141" t="b">
        <f t="shared" si="19"/>
        <v>0</v>
      </c>
      <c r="AF42" s="141" t="b">
        <f t="shared" si="20"/>
        <v>0</v>
      </c>
      <c r="AG42" s="141" t="b">
        <f t="shared" si="21"/>
        <v>0</v>
      </c>
      <c r="AH42" s="141" t="b">
        <f t="shared" si="22"/>
        <v>0</v>
      </c>
      <c r="AI42" s="141" t="b">
        <f t="shared" si="23"/>
        <v>0</v>
      </c>
      <c r="AJ42" s="146" t="str">
        <f t="shared" si="13"/>
        <v/>
      </c>
      <c r="AK42" s="143" t="str">
        <f t="shared" si="24"/>
        <v/>
      </c>
      <c r="AL42" s="216" t="str">
        <f t="shared" si="25"/>
        <v/>
      </c>
      <c r="AM42" s="144" t="str">
        <f t="shared" si="26"/>
        <v/>
      </c>
      <c r="AN42" s="145">
        <f t="shared" si="27"/>
        <v>0</v>
      </c>
      <c r="AO42" s="135" t="str">
        <f t="shared" si="28"/>
        <v/>
      </c>
      <c r="AP42" s="136" t="str">
        <f t="shared" si="29"/>
        <v/>
      </c>
      <c r="AQ42" s="126"/>
      <c r="AR42" s="144" t="str">
        <f t="shared" si="30"/>
        <v/>
      </c>
      <c r="AS42" s="219" t="str">
        <f t="shared" si="31"/>
        <v/>
      </c>
      <c r="AT42" s="219" t="str">
        <f t="shared" si="32"/>
        <v/>
      </c>
      <c r="AU42" s="219" t="str">
        <f t="shared" si="33"/>
        <v/>
      </c>
      <c r="AV42" s="218"/>
      <c r="AW42" s="219" t="str">
        <f t="shared" si="35"/>
        <v/>
      </c>
      <c r="AX42" s="219">
        <f t="shared" si="36"/>
        <v>0</v>
      </c>
      <c r="AY42" s="218"/>
      <c r="AZ42" s="59" t="str">
        <f t="shared" si="34"/>
        <v/>
      </c>
      <c r="BA42" s="60">
        <f t="shared" si="14"/>
        <v>0</v>
      </c>
    </row>
    <row r="43" spans="1:53" ht="15" customHeight="1" x14ac:dyDescent="0.25">
      <c r="A43">
        <v>26</v>
      </c>
      <c r="B43" s="17"/>
      <c r="C43" s="139"/>
      <c r="D43" s="174"/>
      <c r="E43" s="126"/>
      <c r="F43" s="126"/>
      <c r="G43" s="140"/>
      <c r="H43" s="148"/>
      <c r="I43" s="147"/>
      <c r="J43" s="147"/>
      <c r="K43" s="147"/>
      <c r="L43" s="147"/>
      <c r="M43" s="149"/>
      <c r="N43" s="287">
        <f t="shared" si="15"/>
        <v>0</v>
      </c>
      <c r="O43" s="288" t="str">
        <f t="shared" si="16"/>
        <v/>
      </c>
      <c r="P43" s="288" t="str">
        <f t="shared" si="0"/>
        <v/>
      </c>
      <c r="Q43" s="288" t="str">
        <f t="shared" si="1"/>
        <v/>
      </c>
      <c r="R43" s="288">
        <f t="shared" si="17"/>
        <v>0</v>
      </c>
      <c r="S43" s="94" t="str">
        <f t="shared" si="2"/>
        <v/>
      </c>
      <c r="T43" s="94" t="str">
        <f t="shared" si="3"/>
        <v/>
      </c>
      <c r="U43" s="94" t="str">
        <f t="shared" si="4"/>
        <v/>
      </c>
      <c r="V43" s="94" t="str">
        <f t="shared" si="18"/>
        <v/>
      </c>
      <c r="W43" s="94" t="str">
        <f t="shared" si="5"/>
        <v/>
      </c>
      <c r="X43" s="94" t="str">
        <f t="shared" si="6"/>
        <v/>
      </c>
      <c r="Y43" s="94">
        <f t="shared" si="7"/>
        <v>0</v>
      </c>
      <c r="Z43" s="141" t="b">
        <f t="shared" si="8"/>
        <v>0</v>
      </c>
      <c r="AA43" s="141" t="b">
        <f t="shared" si="9"/>
        <v>0</v>
      </c>
      <c r="AB43" s="141" t="b">
        <f t="shared" si="10"/>
        <v>0</v>
      </c>
      <c r="AC43" s="141" t="b">
        <f t="shared" si="11"/>
        <v>0</v>
      </c>
      <c r="AD43" s="141" t="b">
        <f t="shared" si="12"/>
        <v>0</v>
      </c>
      <c r="AE43" s="141" t="b">
        <f t="shared" si="19"/>
        <v>0</v>
      </c>
      <c r="AF43" s="141" t="b">
        <f t="shared" si="20"/>
        <v>0</v>
      </c>
      <c r="AG43" s="141" t="b">
        <f t="shared" si="21"/>
        <v>0</v>
      </c>
      <c r="AH43" s="141" t="b">
        <f t="shared" si="22"/>
        <v>0</v>
      </c>
      <c r="AI43" s="141" t="b">
        <f t="shared" si="23"/>
        <v>0</v>
      </c>
      <c r="AJ43" s="146" t="str">
        <f t="shared" si="13"/>
        <v/>
      </c>
      <c r="AK43" s="143" t="str">
        <f t="shared" si="24"/>
        <v/>
      </c>
      <c r="AL43" s="216" t="str">
        <f t="shared" si="25"/>
        <v/>
      </c>
      <c r="AM43" s="144" t="str">
        <f t="shared" si="26"/>
        <v/>
      </c>
      <c r="AN43" s="145">
        <f t="shared" si="27"/>
        <v>0</v>
      </c>
      <c r="AO43" s="135" t="str">
        <f t="shared" si="28"/>
        <v/>
      </c>
      <c r="AP43" s="136" t="str">
        <f t="shared" si="29"/>
        <v/>
      </c>
      <c r="AQ43" s="126"/>
      <c r="AR43" s="144" t="str">
        <f t="shared" si="30"/>
        <v/>
      </c>
      <c r="AS43" s="219" t="str">
        <f t="shared" si="31"/>
        <v/>
      </c>
      <c r="AT43" s="219" t="str">
        <f t="shared" si="32"/>
        <v/>
      </c>
      <c r="AU43" s="219" t="str">
        <f t="shared" si="33"/>
        <v/>
      </c>
      <c r="AV43" s="218"/>
      <c r="AW43" s="219" t="str">
        <f t="shared" si="35"/>
        <v/>
      </c>
      <c r="AX43" s="219">
        <f t="shared" si="36"/>
        <v>0</v>
      </c>
      <c r="AY43" s="218"/>
      <c r="AZ43" s="59" t="str">
        <f t="shared" si="34"/>
        <v/>
      </c>
      <c r="BA43" s="60">
        <f t="shared" si="14"/>
        <v>0</v>
      </c>
    </row>
    <row r="44" spans="1:53" ht="15" customHeight="1" x14ac:dyDescent="0.25">
      <c r="A44">
        <v>27</v>
      </c>
      <c r="B44" s="17"/>
      <c r="C44" s="139"/>
      <c r="D44" s="174"/>
      <c r="E44" s="126"/>
      <c r="F44" s="126"/>
      <c r="G44" s="140"/>
      <c r="H44" s="148"/>
      <c r="I44" s="147"/>
      <c r="J44" s="147"/>
      <c r="K44" s="147"/>
      <c r="L44" s="147"/>
      <c r="M44" s="149"/>
      <c r="N44" s="287">
        <f t="shared" si="15"/>
        <v>0</v>
      </c>
      <c r="O44" s="288" t="str">
        <f t="shared" si="16"/>
        <v/>
      </c>
      <c r="P44" s="288" t="str">
        <f t="shared" si="0"/>
        <v/>
      </c>
      <c r="Q44" s="288" t="str">
        <f t="shared" si="1"/>
        <v/>
      </c>
      <c r="R44" s="288">
        <f t="shared" si="17"/>
        <v>0</v>
      </c>
      <c r="S44" s="94" t="str">
        <f t="shared" si="2"/>
        <v/>
      </c>
      <c r="T44" s="94" t="str">
        <f t="shared" si="3"/>
        <v/>
      </c>
      <c r="U44" s="94" t="str">
        <f t="shared" si="4"/>
        <v/>
      </c>
      <c r="V44" s="94" t="str">
        <f t="shared" si="18"/>
        <v/>
      </c>
      <c r="W44" s="94" t="str">
        <f t="shared" si="5"/>
        <v/>
      </c>
      <c r="X44" s="94" t="str">
        <f t="shared" si="6"/>
        <v/>
      </c>
      <c r="Y44" s="94">
        <f t="shared" si="7"/>
        <v>0</v>
      </c>
      <c r="Z44" s="141" t="b">
        <f t="shared" si="8"/>
        <v>0</v>
      </c>
      <c r="AA44" s="141" t="b">
        <f t="shared" si="9"/>
        <v>0</v>
      </c>
      <c r="AB44" s="141" t="b">
        <f t="shared" si="10"/>
        <v>0</v>
      </c>
      <c r="AC44" s="141" t="b">
        <f t="shared" si="11"/>
        <v>0</v>
      </c>
      <c r="AD44" s="141" t="b">
        <f t="shared" si="12"/>
        <v>0</v>
      </c>
      <c r="AE44" s="141" t="b">
        <f t="shared" si="19"/>
        <v>0</v>
      </c>
      <c r="AF44" s="141" t="b">
        <f t="shared" si="20"/>
        <v>0</v>
      </c>
      <c r="AG44" s="141" t="b">
        <f t="shared" si="21"/>
        <v>0</v>
      </c>
      <c r="AH44" s="141" t="b">
        <f t="shared" si="22"/>
        <v>0</v>
      </c>
      <c r="AI44" s="141" t="b">
        <f t="shared" si="23"/>
        <v>0</v>
      </c>
      <c r="AJ44" s="146" t="str">
        <f t="shared" si="13"/>
        <v/>
      </c>
      <c r="AK44" s="143" t="str">
        <f t="shared" si="24"/>
        <v/>
      </c>
      <c r="AL44" s="216" t="str">
        <f t="shared" si="25"/>
        <v/>
      </c>
      <c r="AM44" s="144" t="str">
        <f t="shared" si="26"/>
        <v/>
      </c>
      <c r="AN44" s="145">
        <f t="shared" si="27"/>
        <v>0</v>
      </c>
      <c r="AO44" s="135" t="str">
        <f t="shared" si="28"/>
        <v/>
      </c>
      <c r="AP44" s="136" t="str">
        <f t="shared" si="29"/>
        <v/>
      </c>
      <c r="AQ44" s="126"/>
      <c r="AR44" s="144" t="str">
        <f t="shared" si="30"/>
        <v/>
      </c>
      <c r="AS44" s="219" t="str">
        <f t="shared" si="31"/>
        <v/>
      </c>
      <c r="AT44" s="219" t="str">
        <f t="shared" si="32"/>
        <v/>
      </c>
      <c r="AU44" s="219" t="str">
        <f t="shared" si="33"/>
        <v/>
      </c>
      <c r="AV44" s="218"/>
      <c r="AW44" s="219" t="str">
        <f t="shared" si="35"/>
        <v/>
      </c>
      <c r="AX44" s="219">
        <f t="shared" si="36"/>
        <v>0</v>
      </c>
      <c r="AY44" s="218"/>
      <c r="AZ44" s="59" t="str">
        <f t="shared" si="34"/>
        <v/>
      </c>
      <c r="BA44" s="60">
        <f t="shared" si="14"/>
        <v>0</v>
      </c>
    </row>
    <row r="45" spans="1:53" ht="15" customHeight="1" x14ac:dyDescent="0.25">
      <c r="A45">
        <v>28</v>
      </c>
      <c r="B45" s="17"/>
      <c r="C45" s="139"/>
      <c r="D45" s="174"/>
      <c r="E45" s="126"/>
      <c r="F45" s="126"/>
      <c r="G45" s="140"/>
      <c r="H45" s="148"/>
      <c r="I45" s="147"/>
      <c r="J45" s="147"/>
      <c r="K45" s="147"/>
      <c r="L45" s="147"/>
      <c r="M45" s="149"/>
      <c r="N45" s="287">
        <f t="shared" si="15"/>
        <v>0</v>
      </c>
      <c r="O45" s="288" t="str">
        <f t="shared" si="16"/>
        <v/>
      </c>
      <c r="P45" s="288" t="str">
        <f t="shared" si="0"/>
        <v/>
      </c>
      <c r="Q45" s="288" t="str">
        <f t="shared" si="1"/>
        <v/>
      </c>
      <c r="R45" s="288">
        <f t="shared" si="17"/>
        <v>0</v>
      </c>
      <c r="S45" s="94" t="str">
        <f t="shared" si="2"/>
        <v/>
      </c>
      <c r="T45" s="94" t="str">
        <f t="shared" si="3"/>
        <v/>
      </c>
      <c r="U45" s="94" t="str">
        <f t="shared" si="4"/>
        <v/>
      </c>
      <c r="V45" s="94" t="str">
        <f t="shared" si="18"/>
        <v/>
      </c>
      <c r="W45" s="94" t="str">
        <f t="shared" si="5"/>
        <v/>
      </c>
      <c r="X45" s="94" t="str">
        <f t="shared" si="6"/>
        <v/>
      </c>
      <c r="Y45" s="94">
        <f t="shared" si="7"/>
        <v>0</v>
      </c>
      <c r="Z45" s="141" t="b">
        <f t="shared" si="8"/>
        <v>0</v>
      </c>
      <c r="AA45" s="141" t="b">
        <f t="shared" si="9"/>
        <v>0</v>
      </c>
      <c r="AB45" s="141" t="b">
        <f t="shared" si="10"/>
        <v>0</v>
      </c>
      <c r="AC45" s="141" t="b">
        <f t="shared" si="11"/>
        <v>0</v>
      </c>
      <c r="AD45" s="141" t="b">
        <f t="shared" si="12"/>
        <v>0</v>
      </c>
      <c r="AE45" s="141" t="b">
        <f t="shared" si="19"/>
        <v>0</v>
      </c>
      <c r="AF45" s="141" t="b">
        <f t="shared" si="20"/>
        <v>0</v>
      </c>
      <c r="AG45" s="141" t="b">
        <f t="shared" si="21"/>
        <v>0</v>
      </c>
      <c r="AH45" s="141" t="b">
        <f t="shared" si="22"/>
        <v>0</v>
      </c>
      <c r="AI45" s="141" t="b">
        <f t="shared" si="23"/>
        <v>0</v>
      </c>
      <c r="AJ45" s="146" t="str">
        <f t="shared" si="13"/>
        <v/>
      </c>
      <c r="AK45" s="143" t="str">
        <f t="shared" si="24"/>
        <v/>
      </c>
      <c r="AL45" s="216" t="str">
        <f t="shared" si="25"/>
        <v/>
      </c>
      <c r="AM45" s="144" t="str">
        <f t="shared" si="26"/>
        <v/>
      </c>
      <c r="AN45" s="145">
        <f t="shared" si="27"/>
        <v>0</v>
      </c>
      <c r="AO45" s="135" t="str">
        <f t="shared" si="28"/>
        <v/>
      </c>
      <c r="AP45" s="136" t="str">
        <f t="shared" si="29"/>
        <v/>
      </c>
      <c r="AQ45" s="126"/>
      <c r="AR45" s="144" t="str">
        <f t="shared" si="30"/>
        <v/>
      </c>
      <c r="AS45" s="219" t="str">
        <f t="shared" si="31"/>
        <v/>
      </c>
      <c r="AT45" s="219" t="str">
        <f t="shared" si="32"/>
        <v/>
      </c>
      <c r="AU45" s="219" t="str">
        <f t="shared" si="33"/>
        <v/>
      </c>
      <c r="AV45" s="218"/>
      <c r="AW45" s="219" t="str">
        <f t="shared" si="35"/>
        <v/>
      </c>
      <c r="AX45" s="219">
        <f t="shared" si="36"/>
        <v>0</v>
      </c>
      <c r="AY45" s="218"/>
      <c r="AZ45" s="59" t="str">
        <f t="shared" si="34"/>
        <v/>
      </c>
      <c r="BA45" s="60">
        <f t="shared" si="14"/>
        <v>0</v>
      </c>
    </row>
    <row r="46" spans="1:53" ht="15" customHeight="1" x14ac:dyDescent="0.25">
      <c r="A46">
        <v>29</v>
      </c>
      <c r="B46" s="17"/>
      <c r="C46" s="139"/>
      <c r="D46" s="174"/>
      <c r="E46" s="126"/>
      <c r="F46" s="126"/>
      <c r="G46" s="140"/>
      <c r="H46" s="148"/>
      <c r="I46" s="147"/>
      <c r="J46" s="147"/>
      <c r="K46" s="147"/>
      <c r="L46" s="147"/>
      <c r="M46" s="149"/>
      <c r="N46" s="287">
        <f t="shared" si="15"/>
        <v>0</v>
      </c>
      <c r="O46" s="288" t="str">
        <f t="shared" si="16"/>
        <v/>
      </c>
      <c r="P46" s="288" t="str">
        <f t="shared" si="0"/>
        <v/>
      </c>
      <c r="Q46" s="288" t="str">
        <f t="shared" si="1"/>
        <v/>
      </c>
      <c r="R46" s="288">
        <f t="shared" si="17"/>
        <v>0</v>
      </c>
      <c r="S46" s="94" t="str">
        <f t="shared" si="2"/>
        <v/>
      </c>
      <c r="T46" s="94" t="str">
        <f t="shared" si="3"/>
        <v/>
      </c>
      <c r="U46" s="94" t="str">
        <f t="shared" si="4"/>
        <v/>
      </c>
      <c r="V46" s="94" t="str">
        <f t="shared" si="18"/>
        <v/>
      </c>
      <c r="W46" s="94" t="str">
        <f t="shared" si="5"/>
        <v/>
      </c>
      <c r="X46" s="94" t="str">
        <f t="shared" si="6"/>
        <v/>
      </c>
      <c r="Y46" s="94">
        <f t="shared" si="7"/>
        <v>0</v>
      </c>
      <c r="Z46" s="141" t="b">
        <f t="shared" si="8"/>
        <v>0</v>
      </c>
      <c r="AA46" s="141" t="b">
        <f t="shared" si="9"/>
        <v>0</v>
      </c>
      <c r="AB46" s="141" t="b">
        <f t="shared" si="10"/>
        <v>0</v>
      </c>
      <c r="AC46" s="141" t="b">
        <f t="shared" si="11"/>
        <v>0</v>
      </c>
      <c r="AD46" s="141" t="b">
        <f t="shared" si="12"/>
        <v>0</v>
      </c>
      <c r="AE46" s="141" t="b">
        <f t="shared" si="19"/>
        <v>0</v>
      </c>
      <c r="AF46" s="141" t="b">
        <f t="shared" si="20"/>
        <v>0</v>
      </c>
      <c r="AG46" s="141" t="b">
        <f t="shared" si="21"/>
        <v>0</v>
      </c>
      <c r="AH46" s="141" t="b">
        <f t="shared" si="22"/>
        <v>0</v>
      </c>
      <c r="AI46" s="141" t="b">
        <f t="shared" si="23"/>
        <v>0</v>
      </c>
      <c r="AJ46" s="146" t="str">
        <f t="shared" si="13"/>
        <v/>
      </c>
      <c r="AK46" s="143" t="str">
        <f t="shared" si="24"/>
        <v/>
      </c>
      <c r="AL46" s="216" t="str">
        <f t="shared" si="25"/>
        <v/>
      </c>
      <c r="AM46" s="144" t="str">
        <f t="shared" si="26"/>
        <v/>
      </c>
      <c r="AN46" s="145">
        <f t="shared" si="27"/>
        <v>0</v>
      </c>
      <c r="AO46" s="135" t="str">
        <f t="shared" si="28"/>
        <v/>
      </c>
      <c r="AP46" s="136" t="str">
        <f t="shared" si="29"/>
        <v/>
      </c>
      <c r="AQ46" s="126"/>
      <c r="AR46" s="144" t="str">
        <f t="shared" si="30"/>
        <v/>
      </c>
      <c r="AS46" s="219" t="str">
        <f t="shared" si="31"/>
        <v/>
      </c>
      <c r="AT46" s="219" t="str">
        <f t="shared" si="32"/>
        <v/>
      </c>
      <c r="AU46" s="219" t="str">
        <f t="shared" si="33"/>
        <v/>
      </c>
      <c r="AV46" s="218"/>
      <c r="AW46" s="219" t="str">
        <f t="shared" si="35"/>
        <v/>
      </c>
      <c r="AX46" s="219">
        <f t="shared" si="36"/>
        <v>0</v>
      </c>
      <c r="AY46" s="218"/>
      <c r="AZ46" s="59" t="str">
        <f t="shared" si="34"/>
        <v/>
      </c>
      <c r="BA46" s="60">
        <f t="shared" si="14"/>
        <v>0</v>
      </c>
    </row>
    <row r="47" spans="1:53" ht="15" customHeight="1" x14ac:dyDescent="0.25">
      <c r="A47">
        <v>30</v>
      </c>
      <c r="B47" s="17"/>
      <c r="C47" s="139"/>
      <c r="D47" s="174"/>
      <c r="E47" s="126"/>
      <c r="F47" s="126"/>
      <c r="G47" s="140"/>
      <c r="H47" s="148"/>
      <c r="I47" s="147"/>
      <c r="J47" s="147"/>
      <c r="K47" s="147"/>
      <c r="L47" s="147"/>
      <c r="M47" s="149"/>
      <c r="N47" s="287">
        <f t="shared" si="15"/>
        <v>0</v>
      </c>
      <c r="O47" s="288" t="str">
        <f t="shared" si="16"/>
        <v/>
      </c>
      <c r="P47" s="288" t="str">
        <f t="shared" si="0"/>
        <v/>
      </c>
      <c r="Q47" s="288" t="str">
        <f t="shared" si="1"/>
        <v/>
      </c>
      <c r="R47" s="288">
        <f t="shared" si="17"/>
        <v>0</v>
      </c>
      <c r="S47" s="94" t="str">
        <f t="shared" si="2"/>
        <v/>
      </c>
      <c r="T47" s="94" t="str">
        <f t="shared" si="3"/>
        <v/>
      </c>
      <c r="U47" s="94" t="str">
        <f t="shared" si="4"/>
        <v/>
      </c>
      <c r="V47" s="94" t="str">
        <f t="shared" si="18"/>
        <v/>
      </c>
      <c r="W47" s="94" t="str">
        <f t="shared" si="5"/>
        <v/>
      </c>
      <c r="X47" s="94" t="str">
        <f t="shared" si="6"/>
        <v/>
      </c>
      <c r="Y47" s="94">
        <f t="shared" si="7"/>
        <v>0</v>
      </c>
      <c r="Z47" s="141" t="b">
        <f t="shared" si="8"/>
        <v>0</v>
      </c>
      <c r="AA47" s="141" t="b">
        <f t="shared" si="9"/>
        <v>0</v>
      </c>
      <c r="AB47" s="141" t="b">
        <f t="shared" si="10"/>
        <v>0</v>
      </c>
      <c r="AC47" s="141" t="b">
        <f t="shared" si="11"/>
        <v>0</v>
      </c>
      <c r="AD47" s="141" t="b">
        <f t="shared" si="12"/>
        <v>0</v>
      </c>
      <c r="AE47" s="141" t="b">
        <f t="shared" si="19"/>
        <v>0</v>
      </c>
      <c r="AF47" s="141" t="b">
        <f t="shared" si="20"/>
        <v>0</v>
      </c>
      <c r="AG47" s="141" t="b">
        <f t="shared" si="21"/>
        <v>0</v>
      </c>
      <c r="AH47" s="141" t="b">
        <f t="shared" si="22"/>
        <v>0</v>
      </c>
      <c r="AI47" s="141" t="b">
        <f t="shared" si="23"/>
        <v>0</v>
      </c>
      <c r="AJ47" s="146" t="str">
        <f t="shared" si="13"/>
        <v/>
      </c>
      <c r="AK47" s="143" t="str">
        <f t="shared" si="24"/>
        <v/>
      </c>
      <c r="AL47" s="216" t="str">
        <f t="shared" si="25"/>
        <v/>
      </c>
      <c r="AM47" s="144" t="str">
        <f t="shared" si="26"/>
        <v/>
      </c>
      <c r="AN47" s="145">
        <f t="shared" si="27"/>
        <v>0</v>
      </c>
      <c r="AO47" s="135" t="str">
        <f t="shared" si="28"/>
        <v/>
      </c>
      <c r="AP47" s="136" t="str">
        <f t="shared" si="29"/>
        <v/>
      </c>
      <c r="AQ47" s="126"/>
      <c r="AR47" s="144" t="str">
        <f t="shared" si="30"/>
        <v/>
      </c>
      <c r="AS47" s="219" t="str">
        <f t="shared" si="31"/>
        <v/>
      </c>
      <c r="AT47" s="219" t="str">
        <f t="shared" si="32"/>
        <v/>
      </c>
      <c r="AU47" s="219" t="str">
        <f t="shared" si="33"/>
        <v/>
      </c>
      <c r="AV47" s="218"/>
      <c r="AW47" s="219" t="str">
        <f t="shared" si="35"/>
        <v/>
      </c>
      <c r="AX47" s="219">
        <f t="shared" si="36"/>
        <v>0</v>
      </c>
      <c r="AY47" s="218"/>
      <c r="AZ47" s="59" t="str">
        <f t="shared" si="34"/>
        <v/>
      </c>
      <c r="BA47" s="60">
        <f t="shared" si="14"/>
        <v>0</v>
      </c>
    </row>
    <row r="48" spans="1:53" ht="15" customHeight="1" x14ac:dyDescent="0.25">
      <c r="A48">
        <v>31</v>
      </c>
      <c r="B48" s="17"/>
      <c r="C48" s="139"/>
      <c r="D48" s="174"/>
      <c r="E48" s="126"/>
      <c r="F48" s="126"/>
      <c r="G48" s="140"/>
      <c r="H48" s="148"/>
      <c r="I48" s="147"/>
      <c r="J48" s="147"/>
      <c r="K48" s="147"/>
      <c r="L48" s="147"/>
      <c r="M48" s="149"/>
      <c r="N48" s="287">
        <f t="shared" si="15"/>
        <v>0</v>
      </c>
      <c r="O48" s="288" t="str">
        <f t="shared" si="16"/>
        <v/>
      </c>
      <c r="P48" s="288" t="str">
        <f t="shared" si="0"/>
        <v/>
      </c>
      <c r="Q48" s="288" t="str">
        <f t="shared" si="1"/>
        <v/>
      </c>
      <c r="R48" s="288">
        <f t="shared" si="17"/>
        <v>0</v>
      </c>
      <c r="S48" s="94" t="str">
        <f t="shared" si="2"/>
        <v/>
      </c>
      <c r="T48" s="94" t="str">
        <f t="shared" si="3"/>
        <v/>
      </c>
      <c r="U48" s="94" t="str">
        <f t="shared" si="4"/>
        <v/>
      </c>
      <c r="V48" s="94" t="str">
        <f t="shared" si="18"/>
        <v/>
      </c>
      <c r="W48" s="94" t="str">
        <f t="shared" si="5"/>
        <v/>
      </c>
      <c r="X48" s="94" t="str">
        <f t="shared" si="6"/>
        <v/>
      </c>
      <c r="Y48" s="94">
        <f t="shared" si="7"/>
        <v>0</v>
      </c>
      <c r="Z48" s="141" t="b">
        <f t="shared" si="8"/>
        <v>0</v>
      </c>
      <c r="AA48" s="141" t="b">
        <f t="shared" si="9"/>
        <v>0</v>
      </c>
      <c r="AB48" s="141" t="b">
        <f t="shared" si="10"/>
        <v>0</v>
      </c>
      <c r="AC48" s="141" t="b">
        <f t="shared" si="11"/>
        <v>0</v>
      </c>
      <c r="AD48" s="141" t="b">
        <f t="shared" si="12"/>
        <v>0</v>
      </c>
      <c r="AE48" s="141" t="b">
        <f t="shared" si="19"/>
        <v>0</v>
      </c>
      <c r="AF48" s="141" t="b">
        <f t="shared" si="20"/>
        <v>0</v>
      </c>
      <c r="AG48" s="141" t="b">
        <f t="shared" si="21"/>
        <v>0</v>
      </c>
      <c r="AH48" s="141" t="b">
        <f t="shared" si="22"/>
        <v>0</v>
      </c>
      <c r="AI48" s="141" t="b">
        <f t="shared" si="23"/>
        <v>0</v>
      </c>
      <c r="AJ48" s="146" t="str">
        <f t="shared" si="13"/>
        <v/>
      </c>
      <c r="AK48" s="143" t="str">
        <f t="shared" si="24"/>
        <v/>
      </c>
      <c r="AL48" s="216" t="str">
        <f t="shared" si="25"/>
        <v/>
      </c>
      <c r="AM48" s="144" t="str">
        <f t="shared" si="26"/>
        <v/>
      </c>
      <c r="AN48" s="145">
        <f t="shared" si="27"/>
        <v>0</v>
      </c>
      <c r="AO48" s="135" t="str">
        <f t="shared" si="28"/>
        <v/>
      </c>
      <c r="AP48" s="136" t="str">
        <f t="shared" si="29"/>
        <v/>
      </c>
      <c r="AQ48" s="126"/>
      <c r="AR48" s="144" t="str">
        <f t="shared" si="30"/>
        <v/>
      </c>
      <c r="AS48" s="219" t="str">
        <f t="shared" si="31"/>
        <v/>
      </c>
      <c r="AT48" s="219" t="str">
        <f t="shared" si="32"/>
        <v/>
      </c>
      <c r="AU48" s="219" t="str">
        <f t="shared" si="33"/>
        <v/>
      </c>
      <c r="AV48" s="218"/>
      <c r="AW48" s="219" t="str">
        <f t="shared" si="35"/>
        <v/>
      </c>
      <c r="AX48" s="219">
        <f t="shared" si="36"/>
        <v>0</v>
      </c>
      <c r="AY48" s="218"/>
      <c r="AZ48" s="59" t="str">
        <f t="shared" si="34"/>
        <v/>
      </c>
      <c r="BA48" s="60">
        <f t="shared" si="14"/>
        <v>0</v>
      </c>
    </row>
    <row r="49" spans="1:53" ht="15" customHeight="1" x14ac:dyDescent="0.25">
      <c r="A49">
        <v>32</v>
      </c>
      <c r="B49" s="17"/>
      <c r="C49" s="139"/>
      <c r="D49" s="174"/>
      <c r="E49" s="126"/>
      <c r="F49" s="126"/>
      <c r="G49" s="140"/>
      <c r="H49" s="148"/>
      <c r="I49" s="147"/>
      <c r="J49" s="147"/>
      <c r="K49" s="147"/>
      <c r="L49" s="147"/>
      <c r="M49" s="149"/>
      <c r="N49" s="287">
        <f t="shared" si="15"/>
        <v>0</v>
      </c>
      <c r="O49" s="288" t="str">
        <f t="shared" si="16"/>
        <v/>
      </c>
      <c r="P49" s="288" t="str">
        <f t="shared" si="0"/>
        <v/>
      </c>
      <c r="Q49" s="288" t="str">
        <f t="shared" si="1"/>
        <v/>
      </c>
      <c r="R49" s="288">
        <f t="shared" si="17"/>
        <v>0</v>
      </c>
      <c r="S49" s="94" t="str">
        <f t="shared" si="2"/>
        <v/>
      </c>
      <c r="T49" s="94" t="str">
        <f t="shared" si="3"/>
        <v/>
      </c>
      <c r="U49" s="94" t="str">
        <f t="shared" si="4"/>
        <v/>
      </c>
      <c r="V49" s="94" t="str">
        <f t="shared" si="18"/>
        <v/>
      </c>
      <c r="W49" s="94" t="str">
        <f t="shared" si="5"/>
        <v/>
      </c>
      <c r="X49" s="94" t="str">
        <f t="shared" si="6"/>
        <v/>
      </c>
      <c r="Y49" s="94">
        <f t="shared" si="7"/>
        <v>0</v>
      </c>
      <c r="Z49" s="141" t="b">
        <f t="shared" si="8"/>
        <v>0</v>
      </c>
      <c r="AA49" s="141" t="b">
        <f t="shared" si="9"/>
        <v>0</v>
      </c>
      <c r="AB49" s="141" t="b">
        <f t="shared" si="10"/>
        <v>0</v>
      </c>
      <c r="AC49" s="141" t="b">
        <f t="shared" si="11"/>
        <v>0</v>
      </c>
      <c r="AD49" s="141" t="b">
        <f t="shared" si="12"/>
        <v>0</v>
      </c>
      <c r="AE49" s="141" t="b">
        <f t="shared" si="19"/>
        <v>0</v>
      </c>
      <c r="AF49" s="141" t="b">
        <f t="shared" si="20"/>
        <v>0</v>
      </c>
      <c r="AG49" s="141" t="b">
        <f t="shared" si="21"/>
        <v>0</v>
      </c>
      <c r="AH49" s="141" t="b">
        <f t="shared" si="22"/>
        <v>0</v>
      </c>
      <c r="AI49" s="141" t="b">
        <f t="shared" si="23"/>
        <v>0</v>
      </c>
      <c r="AJ49" s="146" t="str">
        <f t="shared" si="13"/>
        <v/>
      </c>
      <c r="AK49" s="143" t="str">
        <f t="shared" si="24"/>
        <v/>
      </c>
      <c r="AL49" s="216" t="str">
        <f t="shared" si="25"/>
        <v/>
      </c>
      <c r="AM49" s="144" t="str">
        <f t="shared" si="26"/>
        <v/>
      </c>
      <c r="AN49" s="145">
        <f t="shared" si="27"/>
        <v>0</v>
      </c>
      <c r="AO49" s="135" t="str">
        <f t="shared" si="28"/>
        <v/>
      </c>
      <c r="AP49" s="136" t="str">
        <f t="shared" si="29"/>
        <v/>
      </c>
      <c r="AQ49" s="126"/>
      <c r="AR49" s="144" t="str">
        <f t="shared" si="30"/>
        <v/>
      </c>
      <c r="AS49" s="219" t="str">
        <f t="shared" si="31"/>
        <v/>
      </c>
      <c r="AT49" s="219" t="str">
        <f t="shared" si="32"/>
        <v/>
      </c>
      <c r="AU49" s="219" t="str">
        <f t="shared" si="33"/>
        <v/>
      </c>
      <c r="AV49" s="218"/>
      <c r="AW49" s="219" t="str">
        <f t="shared" si="35"/>
        <v/>
      </c>
      <c r="AX49" s="219">
        <f t="shared" si="36"/>
        <v>0</v>
      </c>
      <c r="AY49" s="218"/>
      <c r="AZ49" s="59" t="str">
        <f t="shared" si="34"/>
        <v/>
      </c>
      <c r="BA49" s="60">
        <f t="shared" si="14"/>
        <v>0</v>
      </c>
    </row>
    <row r="50" spans="1:53" ht="15" customHeight="1" x14ac:dyDescent="0.25">
      <c r="A50">
        <v>33</v>
      </c>
      <c r="B50" s="17"/>
      <c r="C50" s="139"/>
      <c r="D50" s="174"/>
      <c r="E50" s="126"/>
      <c r="F50" s="126"/>
      <c r="G50" s="140"/>
      <c r="H50" s="148"/>
      <c r="I50" s="147"/>
      <c r="J50" s="147"/>
      <c r="K50" s="147"/>
      <c r="L50" s="147"/>
      <c r="M50" s="149"/>
      <c r="N50" s="287">
        <f t="shared" si="15"/>
        <v>0</v>
      </c>
      <c r="O50" s="288" t="str">
        <f t="shared" si="16"/>
        <v/>
      </c>
      <c r="P50" s="288" t="str">
        <f t="shared" si="0"/>
        <v/>
      </c>
      <c r="Q50" s="288" t="str">
        <f t="shared" si="1"/>
        <v/>
      </c>
      <c r="R50" s="288">
        <f t="shared" si="17"/>
        <v>0</v>
      </c>
      <c r="S50" s="94" t="str">
        <f t="shared" si="2"/>
        <v/>
      </c>
      <c r="T50" s="94" t="str">
        <f t="shared" si="3"/>
        <v/>
      </c>
      <c r="U50" s="94" t="str">
        <f t="shared" si="4"/>
        <v/>
      </c>
      <c r="V50" s="94" t="str">
        <f t="shared" si="18"/>
        <v/>
      </c>
      <c r="W50" s="94" t="str">
        <f t="shared" si="5"/>
        <v/>
      </c>
      <c r="X50" s="94" t="str">
        <f t="shared" si="6"/>
        <v/>
      </c>
      <c r="Y50" s="94">
        <f t="shared" si="7"/>
        <v>0</v>
      </c>
      <c r="Z50" s="141" t="b">
        <f t="shared" si="8"/>
        <v>0</v>
      </c>
      <c r="AA50" s="141" t="b">
        <f t="shared" si="9"/>
        <v>0</v>
      </c>
      <c r="AB50" s="141" t="b">
        <f t="shared" si="10"/>
        <v>0</v>
      </c>
      <c r="AC50" s="141" t="b">
        <f t="shared" si="11"/>
        <v>0</v>
      </c>
      <c r="AD50" s="141" t="b">
        <f t="shared" si="12"/>
        <v>0</v>
      </c>
      <c r="AE50" s="141" t="b">
        <f t="shared" si="19"/>
        <v>0</v>
      </c>
      <c r="AF50" s="141" t="b">
        <f t="shared" si="20"/>
        <v>0</v>
      </c>
      <c r="AG50" s="141" t="b">
        <f t="shared" si="21"/>
        <v>0</v>
      </c>
      <c r="AH50" s="141" t="b">
        <f t="shared" si="22"/>
        <v>0</v>
      </c>
      <c r="AI50" s="141" t="b">
        <f t="shared" si="23"/>
        <v>0</v>
      </c>
      <c r="AJ50" s="146" t="str">
        <f t="shared" si="13"/>
        <v/>
      </c>
      <c r="AK50" s="143" t="str">
        <f t="shared" si="24"/>
        <v/>
      </c>
      <c r="AL50" s="216" t="str">
        <f t="shared" si="25"/>
        <v/>
      </c>
      <c r="AM50" s="144" t="str">
        <f t="shared" si="26"/>
        <v/>
      </c>
      <c r="AN50" s="145">
        <f t="shared" si="27"/>
        <v>0</v>
      </c>
      <c r="AO50" s="135" t="str">
        <f t="shared" si="28"/>
        <v/>
      </c>
      <c r="AP50" s="136" t="str">
        <f t="shared" si="29"/>
        <v/>
      </c>
      <c r="AQ50" s="126"/>
      <c r="AR50" s="144" t="str">
        <f t="shared" si="30"/>
        <v/>
      </c>
      <c r="AS50" s="219" t="str">
        <f t="shared" si="31"/>
        <v/>
      </c>
      <c r="AT50" s="219" t="str">
        <f t="shared" si="32"/>
        <v/>
      </c>
      <c r="AU50" s="219" t="str">
        <f t="shared" si="33"/>
        <v/>
      </c>
      <c r="AV50" s="218"/>
      <c r="AW50" s="219" t="str">
        <f t="shared" si="35"/>
        <v/>
      </c>
      <c r="AX50" s="219">
        <f t="shared" si="36"/>
        <v>0</v>
      </c>
      <c r="AY50" s="218"/>
      <c r="AZ50" s="59" t="str">
        <f t="shared" si="34"/>
        <v/>
      </c>
      <c r="BA50" s="60">
        <f t="shared" si="14"/>
        <v>0</v>
      </c>
    </row>
    <row r="51" spans="1:53" ht="15" customHeight="1" x14ac:dyDescent="0.25">
      <c r="A51">
        <v>34</v>
      </c>
      <c r="B51" s="17"/>
      <c r="C51" s="139"/>
      <c r="D51" s="174"/>
      <c r="E51" s="126"/>
      <c r="F51" s="150"/>
      <c r="G51" s="140"/>
      <c r="H51" s="148"/>
      <c r="I51" s="147"/>
      <c r="J51" s="147"/>
      <c r="K51" s="147"/>
      <c r="L51" s="147"/>
      <c r="M51" s="149"/>
      <c r="N51" s="287">
        <f t="shared" si="15"/>
        <v>0</v>
      </c>
      <c r="O51" s="288" t="str">
        <f t="shared" si="16"/>
        <v/>
      </c>
      <c r="P51" s="288" t="str">
        <f t="shared" si="0"/>
        <v/>
      </c>
      <c r="Q51" s="288" t="str">
        <f t="shared" si="1"/>
        <v/>
      </c>
      <c r="R51" s="288">
        <f t="shared" si="17"/>
        <v>0</v>
      </c>
      <c r="S51" s="94" t="str">
        <f t="shared" si="2"/>
        <v/>
      </c>
      <c r="T51" s="94" t="str">
        <f t="shared" si="3"/>
        <v/>
      </c>
      <c r="U51" s="94" t="str">
        <f t="shared" si="4"/>
        <v/>
      </c>
      <c r="V51" s="94" t="str">
        <f t="shared" si="18"/>
        <v/>
      </c>
      <c r="W51" s="94" t="str">
        <f t="shared" si="5"/>
        <v/>
      </c>
      <c r="X51" s="94" t="str">
        <f t="shared" si="6"/>
        <v/>
      </c>
      <c r="Y51" s="94">
        <f t="shared" si="7"/>
        <v>0</v>
      </c>
      <c r="Z51" s="141" t="b">
        <f t="shared" si="8"/>
        <v>0</v>
      </c>
      <c r="AA51" s="141" t="b">
        <f t="shared" si="9"/>
        <v>0</v>
      </c>
      <c r="AB51" s="141" t="b">
        <f t="shared" si="10"/>
        <v>0</v>
      </c>
      <c r="AC51" s="141" t="b">
        <f t="shared" si="11"/>
        <v>0</v>
      </c>
      <c r="AD51" s="141" t="b">
        <f t="shared" si="12"/>
        <v>0</v>
      </c>
      <c r="AE51" s="141" t="b">
        <f t="shared" si="19"/>
        <v>0</v>
      </c>
      <c r="AF51" s="141" t="b">
        <f t="shared" si="20"/>
        <v>0</v>
      </c>
      <c r="AG51" s="141" t="b">
        <f t="shared" si="21"/>
        <v>0</v>
      </c>
      <c r="AH51" s="141" t="b">
        <f t="shared" si="22"/>
        <v>0</v>
      </c>
      <c r="AI51" s="141" t="b">
        <f t="shared" si="23"/>
        <v>0</v>
      </c>
      <c r="AJ51" s="146" t="str">
        <f t="shared" si="13"/>
        <v/>
      </c>
      <c r="AK51" s="143" t="str">
        <f t="shared" si="24"/>
        <v/>
      </c>
      <c r="AL51" s="216" t="str">
        <f t="shared" si="25"/>
        <v/>
      </c>
      <c r="AM51" s="144" t="str">
        <f t="shared" si="26"/>
        <v/>
      </c>
      <c r="AN51" s="145">
        <f t="shared" si="27"/>
        <v>0</v>
      </c>
      <c r="AO51" s="135" t="str">
        <f t="shared" si="28"/>
        <v/>
      </c>
      <c r="AP51" s="136" t="str">
        <f t="shared" si="29"/>
        <v/>
      </c>
      <c r="AQ51" s="126"/>
      <c r="AR51" s="144" t="str">
        <f t="shared" si="30"/>
        <v/>
      </c>
      <c r="AS51" s="219" t="str">
        <f t="shared" si="31"/>
        <v/>
      </c>
      <c r="AT51" s="219" t="str">
        <f t="shared" si="32"/>
        <v/>
      </c>
      <c r="AU51" s="219" t="str">
        <f t="shared" si="33"/>
        <v/>
      </c>
      <c r="AV51" s="218"/>
      <c r="AW51" s="219" t="str">
        <f t="shared" si="35"/>
        <v/>
      </c>
      <c r="AX51" s="219">
        <f t="shared" si="36"/>
        <v>0</v>
      </c>
      <c r="AY51" s="218"/>
      <c r="AZ51" s="59" t="str">
        <f t="shared" si="34"/>
        <v/>
      </c>
      <c r="BA51" s="60">
        <f t="shared" si="14"/>
        <v>0</v>
      </c>
    </row>
    <row r="52" spans="1:53" ht="15" customHeight="1" x14ac:dyDescent="0.25">
      <c r="A52">
        <v>35</v>
      </c>
      <c r="B52" s="17"/>
      <c r="C52" s="139"/>
      <c r="D52" s="174"/>
      <c r="E52" s="126"/>
      <c r="F52" s="150"/>
      <c r="G52" s="140"/>
      <c r="H52" s="148"/>
      <c r="I52" s="147"/>
      <c r="J52" s="147"/>
      <c r="K52" s="147"/>
      <c r="L52" s="147"/>
      <c r="M52" s="149"/>
      <c r="N52" s="287">
        <f t="shared" si="15"/>
        <v>0</v>
      </c>
      <c r="O52" s="288" t="str">
        <f t="shared" si="16"/>
        <v/>
      </c>
      <c r="P52" s="288" t="str">
        <f t="shared" si="0"/>
        <v/>
      </c>
      <c r="Q52" s="288" t="str">
        <f t="shared" si="1"/>
        <v/>
      </c>
      <c r="R52" s="288">
        <f t="shared" si="17"/>
        <v>0</v>
      </c>
      <c r="S52" s="94" t="str">
        <f t="shared" si="2"/>
        <v/>
      </c>
      <c r="T52" s="94" t="str">
        <f t="shared" si="3"/>
        <v/>
      </c>
      <c r="U52" s="94" t="str">
        <f t="shared" si="4"/>
        <v/>
      </c>
      <c r="V52" s="94" t="str">
        <f t="shared" si="18"/>
        <v/>
      </c>
      <c r="W52" s="94" t="str">
        <f t="shared" si="5"/>
        <v/>
      </c>
      <c r="X52" s="94" t="str">
        <f t="shared" si="6"/>
        <v/>
      </c>
      <c r="Y52" s="94">
        <f t="shared" si="7"/>
        <v>0</v>
      </c>
      <c r="Z52" s="141" t="b">
        <f t="shared" si="8"/>
        <v>0</v>
      </c>
      <c r="AA52" s="141" t="b">
        <f t="shared" si="9"/>
        <v>0</v>
      </c>
      <c r="AB52" s="141" t="b">
        <f t="shared" si="10"/>
        <v>0</v>
      </c>
      <c r="AC52" s="141" t="b">
        <f t="shared" si="11"/>
        <v>0</v>
      </c>
      <c r="AD52" s="141" t="b">
        <f t="shared" si="12"/>
        <v>0</v>
      </c>
      <c r="AE52" s="141" t="b">
        <f t="shared" si="19"/>
        <v>0</v>
      </c>
      <c r="AF52" s="141" t="b">
        <f t="shared" si="20"/>
        <v>0</v>
      </c>
      <c r="AG52" s="141" t="b">
        <f t="shared" si="21"/>
        <v>0</v>
      </c>
      <c r="AH52" s="141" t="b">
        <f t="shared" si="22"/>
        <v>0</v>
      </c>
      <c r="AI52" s="141" t="b">
        <f t="shared" si="23"/>
        <v>0</v>
      </c>
      <c r="AJ52" s="146" t="str">
        <f t="shared" si="13"/>
        <v/>
      </c>
      <c r="AK52" s="143" t="str">
        <f t="shared" si="24"/>
        <v/>
      </c>
      <c r="AL52" s="216" t="str">
        <f t="shared" si="25"/>
        <v/>
      </c>
      <c r="AM52" s="144" t="str">
        <f t="shared" si="26"/>
        <v/>
      </c>
      <c r="AN52" s="145">
        <f t="shared" si="27"/>
        <v>0</v>
      </c>
      <c r="AO52" s="135" t="str">
        <f t="shared" si="28"/>
        <v/>
      </c>
      <c r="AP52" s="136" t="str">
        <f t="shared" si="29"/>
        <v/>
      </c>
      <c r="AQ52" s="126"/>
      <c r="AR52" s="144" t="str">
        <f t="shared" si="30"/>
        <v/>
      </c>
      <c r="AS52" s="219" t="str">
        <f t="shared" si="31"/>
        <v/>
      </c>
      <c r="AT52" s="219" t="str">
        <f t="shared" si="32"/>
        <v/>
      </c>
      <c r="AU52" s="219" t="str">
        <f t="shared" si="33"/>
        <v/>
      </c>
      <c r="AV52" s="218"/>
      <c r="AW52" s="219" t="str">
        <f t="shared" si="35"/>
        <v/>
      </c>
      <c r="AX52" s="219">
        <f t="shared" si="36"/>
        <v>0</v>
      </c>
      <c r="AY52" s="218"/>
      <c r="AZ52" s="59" t="str">
        <f t="shared" si="34"/>
        <v/>
      </c>
      <c r="BA52" s="60">
        <f t="shared" si="14"/>
        <v>0</v>
      </c>
    </row>
    <row r="53" spans="1:53" ht="15" customHeight="1" thickBot="1" x14ac:dyDescent="0.3">
      <c r="A53">
        <v>36</v>
      </c>
      <c r="B53" s="17"/>
      <c r="C53" s="139"/>
      <c r="D53" s="174"/>
      <c r="E53" s="151"/>
      <c r="F53" s="152"/>
      <c r="G53" s="140"/>
      <c r="H53" s="148"/>
      <c r="I53" s="147"/>
      <c r="J53" s="147"/>
      <c r="K53" s="147"/>
      <c r="L53" s="147"/>
      <c r="M53" s="149"/>
      <c r="N53" s="287">
        <f t="shared" si="15"/>
        <v>0</v>
      </c>
      <c r="O53" s="288" t="str">
        <f t="shared" si="16"/>
        <v/>
      </c>
      <c r="P53" s="288" t="str">
        <f t="shared" si="0"/>
        <v/>
      </c>
      <c r="Q53" s="288" t="str">
        <f t="shared" si="1"/>
        <v/>
      </c>
      <c r="R53" s="288">
        <f t="shared" si="17"/>
        <v>0</v>
      </c>
      <c r="S53" s="94" t="str">
        <f t="shared" si="2"/>
        <v/>
      </c>
      <c r="T53" s="94" t="str">
        <f t="shared" si="3"/>
        <v/>
      </c>
      <c r="U53" s="94" t="str">
        <f t="shared" si="4"/>
        <v/>
      </c>
      <c r="V53" s="94" t="str">
        <f t="shared" si="18"/>
        <v/>
      </c>
      <c r="W53" s="94" t="str">
        <f t="shared" si="5"/>
        <v/>
      </c>
      <c r="X53" s="94" t="str">
        <f t="shared" si="6"/>
        <v/>
      </c>
      <c r="Y53" s="94">
        <f t="shared" si="7"/>
        <v>0</v>
      </c>
      <c r="Z53" s="141" t="b">
        <f t="shared" si="8"/>
        <v>0</v>
      </c>
      <c r="AA53" s="141" t="b">
        <f t="shared" si="9"/>
        <v>0</v>
      </c>
      <c r="AB53" s="141" t="b">
        <f t="shared" si="10"/>
        <v>0</v>
      </c>
      <c r="AC53" s="141" t="b">
        <f t="shared" si="11"/>
        <v>0</v>
      </c>
      <c r="AD53" s="141" t="b">
        <f t="shared" si="12"/>
        <v>0</v>
      </c>
      <c r="AE53" s="141" t="b">
        <f t="shared" si="19"/>
        <v>0</v>
      </c>
      <c r="AF53" s="141" t="b">
        <f t="shared" si="20"/>
        <v>0</v>
      </c>
      <c r="AG53" s="141" t="b">
        <f t="shared" si="21"/>
        <v>0</v>
      </c>
      <c r="AH53" s="141" t="b">
        <f t="shared" si="22"/>
        <v>0</v>
      </c>
      <c r="AI53" s="141" t="b">
        <f t="shared" si="23"/>
        <v>0</v>
      </c>
      <c r="AJ53" s="153" t="str">
        <f t="shared" si="13"/>
        <v/>
      </c>
      <c r="AK53" s="143" t="str">
        <f t="shared" si="24"/>
        <v/>
      </c>
      <c r="AL53" s="216" t="str">
        <f t="shared" si="25"/>
        <v/>
      </c>
      <c r="AM53" s="144" t="str">
        <f t="shared" si="26"/>
        <v/>
      </c>
      <c r="AN53" s="145">
        <f t="shared" si="27"/>
        <v>0</v>
      </c>
      <c r="AO53" s="135" t="str">
        <f t="shared" si="28"/>
        <v/>
      </c>
      <c r="AP53" s="136" t="str">
        <f t="shared" si="29"/>
        <v/>
      </c>
      <c r="AQ53" s="126"/>
      <c r="AR53" s="144" t="str">
        <f t="shared" si="30"/>
        <v/>
      </c>
      <c r="AS53" s="219" t="str">
        <f t="shared" si="31"/>
        <v/>
      </c>
      <c r="AT53" s="219" t="str">
        <f t="shared" si="32"/>
        <v/>
      </c>
      <c r="AU53" s="219" t="str">
        <f t="shared" si="33"/>
        <v/>
      </c>
      <c r="AV53" s="218"/>
      <c r="AW53" s="219" t="str">
        <f t="shared" si="35"/>
        <v/>
      </c>
      <c r="AX53" s="219">
        <f t="shared" si="36"/>
        <v>0</v>
      </c>
      <c r="AY53" s="218"/>
      <c r="AZ53" s="59" t="str">
        <f t="shared" si="34"/>
        <v/>
      </c>
      <c r="BA53" s="60">
        <f t="shared" si="14"/>
        <v>0</v>
      </c>
    </row>
    <row r="54" spans="1:53" ht="15" customHeight="1" thickBot="1" x14ac:dyDescent="0.3">
      <c r="A54" t="s">
        <v>105</v>
      </c>
      <c r="B54" s="64">
        <f>COUNTA(B18:B53)</f>
        <v>14</v>
      </c>
      <c r="C54" s="98"/>
      <c r="D54" s="328" t="s">
        <v>106</v>
      </c>
      <c r="E54" s="328"/>
      <c r="F54" s="328"/>
      <c r="G54" s="328"/>
      <c r="H54" s="154" t="str">
        <f t="shared" ref="H54:M54" si="37">IF(S56=0,"",IF(S56&gt;0,S55))</f>
        <v/>
      </c>
      <c r="I54" s="155" t="str">
        <f t="shared" si="37"/>
        <v/>
      </c>
      <c r="J54" s="155" t="str">
        <f t="shared" si="37"/>
        <v/>
      </c>
      <c r="K54" s="155" t="str">
        <f t="shared" si="37"/>
        <v/>
      </c>
      <c r="L54" s="155" t="str">
        <f t="shared" si="37"/>
        <v/>
      </c>
      <c r="M54" s="155" t="str">
        <f t="shared" si="37"/>
        <v/>
      </c>
      <c r="N54" s="155"/>
      <c r="O54" s="155"/>
      <c r="P54" s="155"/>
      <c r="Q54" s="155"/>
      <c r="R54" s="155"/>
      <c r="S54" s="156">
        <f t="shared" ref="S54:X54" si="38">SUM(S18:S53)</f>
        <v>0</v>
      </c>
      <c r="T54" s="156">
        <f t="shared" si="38"/>
        <v>0</v>
      </c>
      <c r="U54" s="156">
        <f t="shared" si="38"/>
        <v>0</v>
      </c>
      <c r="V54" s="156">
        <f t="shared" si="38"/>
        <v>0</v>
      </c>
      <c r="W54" s="156">
        <f t="shared" si="38"/>
        <v>0</v>
      </c>
      <c r="X54" s="156">
        <f t="shared" si="38"/>
        <v>0</v>
      </c>
      <c r="Y54" s="157">
        <f>SUM(AK18:AK53)</f>
        <v>0</v>
      </c>
      <c r="Z54" s="157">
        <f t="shared" ref="Z54:AI54" si="39">SUM(Z18:Z53)</f>
        <v>0</v>
      </c>
      <c r="AA54" s="157">
        <f t="shared" si="39"/>
        <v>0</v>
      </c>
      <c r="AB54" s="157">
        <f t="shared" si="39"/>
        <v>0</v>
      </c>
      <c r="AC54" s="157">
        <f t="shared" si="39"/>
        <v>0</v>
      </c>
      <c r="AD54" s="157">
        <f t="shared" si="39"/>
        <v>0</v>
      </c>
      <c r="AE54" s="157">
        <f t="shared" si="39"/>
        <v>0</v>
      </c>
      <c r="AF54" s="157">
        <f t="shared" si="39"/>
        <v>0</v>
      </c>
      <c r="AG54" s="157">
        <f t="shared" si="39"/>
        <v>0</v>
      </c>
      <c r="AH54" s="157">
        <f t="shared" si="39"/>
        <v>0</v>
      </c>
      <c r="AI54" s="157">
        <f t="shared" si="39"/>
        <v>0</v>
      </c>
      <c r="AJ54" s="158"/>
      <c r="AK54" s="220" t="str">
        <f>IF(Y57=0,"",IF(Y57&gt;0,$Y$55))</f>
        <v/>
      </c>
      <c r="AL54" s="220" t="str">
        <f>IF(Z57=0,"",IF(Z57&gt;0,$Y$55))</f>
        <v/>
      </c>
      <c r="AM54" s="159"/>
      <c r="AN54" s="159"/>
      <c r="AO54" s="160">
        <f>IF(B54=0,"",IF(B54&gt;0,AO55/B54))</f>
        <v>0</v>
      </c>
      <c r="AP54" s="160">
        <f>IF(B54=0,"",IF(B54&gt;0,AP55/B54))</f>
        <v>0</v>
      </c>
      <c r="AQ54" s="161">
        <f>IF(B54=0,"",IF(B54&gt;0,AQ56/B54))</f>
        <v>1</v>
      </c>
      <c r="AR54" s="162"/>
      <c r="AS54" s="222" t="s">
        <v>107</v>
      </c>
      <c r="AT54" s="222" t="s">
        <v>107</v>
      </c>
      <c r="AU54" s="222" t="s">
        <v>108</v>
      </c>
      <c r="AV54" s="223" t="str">
        <f>IF(AX54=0,"",IF(AX54&gt;0,AX54/AV55))</f>
        <v/>
      </c>
      <c r="AW54" s="224"/>
      <c r="AX54" s="224">
        <f>SUM(AX18:AX53)</f>
        <v>0</v>
      </c>
      <c r="AY54" s="223" t="str">
        <f>IF(BA54=0,"",IF(BA54&gt;0,BA54/AY55))</f>
        <v/>
      </c>
      <c r="AZ54" s="11"/>
      <c r="BA54" s="12">
        <f>SUM(BA18:BA53)</f>
        <v>0</v>
      </c>
    </row>
    <row r="55" spans="1:53" x14ac:dyDescent="0.25">
      <c r="D55" s="94"/>
      <c r="E55" s="163">
        <f>COUNTA(E18:E53)</f>
        <v>0</v>
      </c>
      <c r="F55" s="163">
        <f>COUNTA(F18:F53)</f>
        <v>0</v>
      </c>
      <c r="G55" s="94"/>
      <c r="H55" s="335" t="s">
        <v>34</v>
      </c>
      <c r="I55" s="329"/>
      <c r="J55" s="335" t="s">
        <v>35</v>
      </c>
      <c r="K55" s="329"/>
      <c r="L55" s="329" t="s">
        <v>36</v>
      </c>
      <c r="M55" s="329"/>
      <c r="N55" s="94"/>
      <c r="O55" s="94"/>
      <c r="P55" s="94"/>
      <c r="Q55" s="94"/>
      <c r="R55" s="94"/>
      <c r="S55" s="164" t="e">
        <f t="shared" ref="S55:X55" si="40">S54/S56</f>
        <v>#DIV/0!</v>
      </c>
      <c r="T55" s="164" t="e">
        <f t="shared" si="40"/>
        <v>#DIV/0!</v>
      </c>
      <c r="U55" s="164" t="e">
        <f t="shared" si="40"/>
        <v>#DIV/0!</v>
      </c>
      <c r="V55" s="164" t="e">
        <f t="shared" si="40"/>
        <v>#DIV/0!</v>
      </c>
      <c r="W55" s="164" t="e">
        <f t="shared" si="40"/>
        <v>#DIV/0!</v>
      </c>
      <c r="X55" s="164" t="e">
        <f t="shared" si="40"/>
        <v>#DIV/0!</v>
      </c>
      <c r="Y55" s="164" t="e">
        <f>Y54/Y57</f>
        <v>#DIV/0!</v>
      </c>
      <c r="Z55" s="141">
        <f>Z54/10</f>
        <v>0</v>
      </c>
      <c r="AA55" s="141">
        <f t="shared" ref="AA55:AI55" si="41">AA54/10</f>
        <v>0</v>
      </c>
      <c r="AB55" s="141">
        <f t="shared" si="41"/>
        <v>0</v>
      </c>
      <c r="AC55" s="141">
        <f t="shared" si="41"/>
        <v>0</v>
      </c>
      <c r="AD55" s="141">
        <f t="shared" si="41"/>
        <v>0</v>
      </c>
      <c r="AE55" s="141">
        <f t="shared" si="41"/>
        <v>0</v>
      </c>
      <c r="AF55" s="141">
        <f t="shared" si="41"/>
        <v>0</v>
      </c>
      <c r="AG55" s="141">
        <f t="shared" si="41"/>
        <v>0</v>
      </c>
      <c r="AH55" s="141">
        <f t="shared" si="41"/>
        <v>0</v>
      </c>
      <c r="AI55" s="141">
        <f t="shared" si="41"/>
        <v>0</v>
      </c>
      <c r="AJ55" s="141"/>
      <c r="AK55" s="98"/>
      <c r="AL55" s="98"/>
      <c r="AM55" s="98"/>
      <c r="AN55" s="98"/>
      <c r="AO55" s="165">
        <f>COUNTIF(AO18:AO53,1)</f>
        <v>0</v>
      </c>
      <c r="AP55" s="165">
        <f>SUM(AP18:AP52)</f>
        <v>0</v>
      </c>
      <c r="AQ55" s="163">
        <f>COUNTA(AQ18:AQ53)</f>
        <v>0</v>
      </c>
      <c r="AR55" s="98"/>
      <c r="AS55" s="119" t="str">
        <f>IF($AS$57=0,"",IF($D$2&lt;6,"",IF($D$2&gt;=6,(AS58+AS59)/AS57)))</f>
        <v/>
      </c>
      <c r="AT55" s="119" t="str">
        <f t="shared" ref="AT55:AU55" si="42">IF($AS$57=0,"",IF($D$2&lt;6,"",IF($D$2&gt;=6,(AT58+AT59)/AT57)))</f>
        <v/>
      </c>
      <c r="AU55" s="119" t="str">
        <f t="shared" si="42"/>
        <v/>
      </c>
      <c r="AV55" s="163">
        <f>COUNTA(AV18:AV53)</f>
        <v>0</v>
      </c>
      <c r="AW55" s="163"/>
      <c r="AX55" s="163"/>
      <c r="AY55" s="163">
        <f>COUNTA(AY18:AY53)</f>
        <v>0</v>
      </c>
      <c r="AZ55" s="3"/>
      <c r="BA55" s="3"/>
    </row>
    <row r="56" spans="1:53" ht="13.8" thickBot="1" x14ac:dyDescent="0.3">
      <c r="E56" s="3"/>
      <c r="F56" s="3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3">
        <f t="shared" ref="S56:X56" si="43">COUNTA(H18:H53)</f>
        <v>0</v>
      </c>
      <c r="T56" s="3">
        <f t="shared" si="43"/>
        <v>0</v>
      </c>
      <c r="U56" s="3">
        <f t="shared" si="43"/>
        <v>0</v>
      </c>
      <c r="V56" s="3">
        <f t="shared" si="43"/>
        <v>0</v>
      </c>
      <c r="W56" s="3">
        <f t="shared" si="43"/>
        <v>0</v>
      </c>
      <c r="X56" s="3">
        <f t="shared" si="43"/>
        <v>0</v>
      </c>
      <c r="Y56" s="3">
        <f>COUNTIF(AK18:AK53,"")</f>
        <v>36</v>
      </c>
      <c r="Z56" s="10" t="e">
        <f>Z54/D68*D70</f>
        <v>#DIV/0!</v>
      </c>
      <c r="AA56" s="10" t="e">
        <f>AA54/E68*E70</f>
        <v>#DIV/0!</v>
      </c>
      <c r="AB56" s="10" t="e">
        <f>AB54/F68*F70</f>
        <v>#DIV/0!</v>
      </c>
      <c r="AC56" s="10" t="e">
        <f>AC54/G68*G70</f>
        <v>#DIV/0!</v>
      </c>
      <c r="AD56" s="10" t="e">
        <f>AD54/H68*H70</f>
        <v>#DIV/0!</v>
      </c>
      <c r="AE56" s="10" t="e">
        <f>AE54/D69*D72</f>
        <v>#DIV/0!</v>
      </c>
      <c r="AF56" s="10" t="e">
        <f>AF54/E69*E72</f>
        <v>#DIV/0!</v>
      </c>
      <c r="AG56" s="10" t="e">
        <f>AG54/F69*F72</f>
        <v>#DIV/0!</v>
      </c>
      <c r="AH56" s="10" t="e">
        <f>AH54/G69*G72</f>
        <v>#DIV/0!</v>
      </c>
      <c r="AI56" s="10" t="e">
        <f>AI54/H69*H72</f>
        <v>#DIV/0!</v>
      </c>
      <c r="AO56" s="3"/>
      <c r="AP56" s="3"/>
      <c r="AQ56" s="2">
        <f>(B54-AQ55)</f>
        <v>14</v>
      </c>
      <c r="AR56" s="3"/>
      <c r="AS56" s="119" t="str">
        <f>IF($AS$57=0,"",IF($D$2&lt;6,"",IF($D$2&gt;=6,(AS59/AS57))))</f>
        <v/>
      </c>
      <c r="AT56" s="119" t="str">
        <f t="shared" ref="AT56:AU56" si="44">IF($AS$57=0,"",IF($D$2&lt;6,"",IF($D$2&gt;=6,(AT59/AT57))))</f>
        <v/>
      </c>
      <c r="AU56" s="119" t="str">
        <f t="shared" si="44"/>
        <v/>
      </c>
      <c r="AV56" s="2"/>
      <c r="AW56" s="2"/>
      <c r="AX56" s="2"/>
      <c r="AY56" s="2"/>
      <c r="AZ56" s="3"/>
      <c r="BA56" s="3"/>
    </row>
    <row r="57" spans="1:53" ht="20.399999999999999" thickBot="1" x14ac:dyDescent="0.55000000000000004">
      <c r="B57" s="54" t="s">
        <v>26</v>
      </c>
      <c r="C57" s="268"/>
      <c r="D57" s="53">
        <f>D2</f>
        <v>7</v>
      </c>
      <c r="E57" s="86" t="str">
        <f>E2</f>
        <v>*</v>
      </c>
      <c r="F57" s="13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T57" s="3"/>
      <c r="U57" s="3"/>
      <c r="V57" s="3"/>
      <c r="W57" s="3"/>
      <c r="X57" s="3"/>
      <c r="Y57" s="3">
        <f>36-Y56</f>
        <v>0</v>
      </c>
      <c r="AE57" s="3"/>
      <c r="AO57" s="3"/>
      <c r="AP57" s="3"/>
      <c r="AQ57" s="2"/>
      <c r="AR57" s="3"/>
      <c r="AS57" s="72">
        <f t="shared" ref="AS57:AT57" si="45">COUNTIF(AS18:AS53,"&gt;""")</f>
        <v>0</v>
      </c>
      <c r="AT57" s="72">
        <f t="shared" si="45"/>
        <v>0</v>
      </c>
      <c r="AU57" s="72">
        <f>COUNTIF(AU18:AU53,"&gt;""")</f>
        <v>0</v>
      </c>
      <c r="AV57" s="2"/>
      <c r="AW57" s="2"/>
      <c r="AX57" s="2"/>
      <c r="AY57" s="2"/>
      <c r="AZ57" s="3"/>
      <c r="BA57" s="3"/>
    </row>
    <row r="58" spans="1:53" ht="20.399999999999999" thickBot="1" x14ac:dyDescent="0.55000000000000004">
      <c r="B58" s="54" t="s">
        <v>27</v>
      </c>
      <c r="C58" s="268"/>
      <c r="D58" s="324">
        <f>D3</f>
        <v>46132</v>
      </c>
      <c r="E58" s="325"/>
      <c r="F58" s="13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3"/>
      <c r="T58" s="3"/>
      <c r="U58" s="3"/>
      <c r="V58" s="3"/>
      <c r="W58" s="3"/>
      <c r="X58" s="3"/>
      <c r="Y58" s="3"/>
      <c r="AE58" s="3"/>
      <c r="AO58" s="3"/>
      <c r="AP58" s="3"/>
      <c r="AQ58" s="2"/>
      <c r="AR58" s="3"/>
      <c r="AS58" s="93">
        <f>COUNTIF(AS18:AS53,"1F")</f>
        <v>0</v>
      </c>
      <c r="AT58" s="93">
        <f t="shared" ref="AT58:AU58" si="46">COUNTIF(AT18:AT53,"1F")</f>
        <v>0</v>
      </c>
      <c r="AU58" s="93">
        <f t="shared" si="46"/>
        <v>0</v>
      </c>
      <c r="AV58" s="2"/>
      <c r="AW58" s="2"/>
      <c r="AX58" s="2"/>
      <c r="AY58" s="2"/>
      <c r="AZ58" s="3"/>
      <c r="BA58" s="3"/>
    </row>
    <row r="59" spans="1:53" ht="19.8" x14ac:dyDescent="0.5">
      <c r="B59" s="54"/>
      <c r="C59" s="268"/>
      <c r="D59" s="69"/>
      <c r="E59" s="69"/>
      <c r="F59" s="13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3"/>
      <c r="T59" s="3"/>
      <c r="U59" s="3"/>
      <c r="V59" s="3"/>
      <c r="W59" s="3"/>
      <c r="X59" s="3"/>
      <c r="Y59" s="3"/>
      <c r="AE59" s="3"/>
      <c r="AO59" s="3"/>
      <c r="AP59" s="3"/>
      <c r="AQ59" s="2"/>
      <c r="AR59" s="3"/>
      <c r="AS59" s="93">
        <f>COUNTIF(AS18:AS53,"2F")</f>
        <v>0</v>
      </c>
      <c r="AT59" s="93">
        <f t="shared" ref="AT59" si="47">COUNTIF(AT18:AT53,"2F")</f>
        <v>0</v>
      </c>
      <c r="AU59" s="93">
        <f>COUNTIF(AU18:AU53,"1S")</f>
        <v>0</v>
      </c>
      <c r="AV59" s="2"/>
      <c r="AW59" s="2"/>
      <c r="AX59" s="2"/>
      <c r="AY59" s="2"/>
      <c r="AZ59" s="3"/>
      <c r="BA59" s="3"/>
    </row>
    <row r="60" spans="1:53" ht="19.8" x14ac:dyDescent="0.5">
      <c r="B60" s="54"/>
      <c r="C60" s="268"/>
      <c r="D60" s="69"/>
      <c r="E60" s="69"/>
      <c r="F60" s="13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3"/>
      <c r="T60" s="3"/>
      <c r="U60" s="3"/>
      <c r="V60" s="3"/>
      <c r="W60" s="3"/>
      <c r="X60" s="3"/>
      <c r="Y60" s="3"/>
      <c r="AE60" s="3"/>
      <c r="AO60" s="3"/>
      <c r="AP60" s="3"/>
      <c r="AQ60" s="2"/>
      <c r="AR60" s="3"/>
      <c r="AS60" s="3"/>
      <c r="AT60" s="3"/>
      <c r="AU60" s="3"/>
      <c r="AV60" s="2"/>
      <c r="AW60" s="2"/>
      <c r="AX60" s="2"/>
      <c r="AY60" s="2"/>
      <c r="AZ60" s="3"/>
      <c r="BA60" s="3"/>
    </row>
    <row r="61" spans="1:53" x14ac:dyDescent="0.25">
      <c r="E61" s="13"/>
      <c r="F61" s="13"/>
      <c r="Z61" s="3"/>
      <c r="AE61" s="3"/>
      <c r="AO61" s="13"/>
      <c r="AP61" s="13"/>
    </row>
    <row r="62" spans="1:53" x14ac:dyDescent="0.25">
      <c r="D62" s="4" t="s">
        <v>54</v>
      </c>
      <c r="E62" s="4" t="s">
        <v>55</v>
      </c>
      <c r="F62" s="4" t="s">
        <v>56</v>
      </c>
      <c r="G62" s="3" t="s">
        <v>109</v>
      </c>
      <c r="H62" s="4" t="s">
        <v>58</v>
      </c>
      <c r="I62" s="4" t="s">
        <v>59</v>
      </c>
      <c r="J62" s="4" t="s">
        <v>110</v>
      </c>
      <c r="K62" s="4" t="s">
        <v>111</v>
      </c>
      <c r="L62" s="4" t="s">
        <v>112</v>
      </c>
      <c r="M62" s="4" t="s">
        <v>113</v>
      </c>
      <c r="AE62" s="3"/>
      <c r="AJ62" s="4" t="s">
        <v>114</v>
      </c>
      <c r="AK62" s="4" t="s">
        <v>114</v>
      </c>
      <c r="AL62" s="4" t="s">
        <v>114</v>
      </c>
      <c r="AO62" s="4" t="s">
        <v>115</v>
      </c>
      <c r="AQ62" s="4"/>
    </row>
    <row r="63" spans="1:53" x14ac:dyDescent="0.25">
      <c r="D63" s="10" t="e">
        <f t="shared" ref="D63:I63" si="48">S55</f>
        <v>#DIV/0!</v>
      </c>
      <c r="E63" s="10" t="e">
        <f t="shared" si="48"/>
        <v>#DIV/0!</v>
      </c>
      <c r="F63" s="10" t="e">
        <f t="shared" si="48"/>
        <v>#DIV/0!</v>
      </c>
      <c r="G63" s="10" t="e">
        <f t="shared" si="48"/>
        <v>#DIV/0!</v>
      </c>
      <c r="H63" s="10" t="e">
        <f t="shared" si="48"/>
        <v>#DIV/0!</v>
      </c>
      <c r="I63" s="10" t="e">
        <f t="shared" si="48"/>
        <v>#DIV/0!</v>
      </c>
      <c r="J63" s="10" t="str">
        <f>$AK$54</f>
        <v/>
      </c>
      <c r="K63" s="14">
        <f>$AO$54</f>
        <v>0</v>
      </c>
      <c r="L63" s="10">
        <f>$AP$54</f>
        <v>0</v>
      </c>
      <c r="M63" s="10">
        <f>$AQ$54</f>
        <v>1</v>
      </c>
      <c r="N63" s="10"/>
      <c r="O63" s="10"/>
      <c r="P63" s="10"/>
      <c r="Q63" s="10"/>
      <c r="R63" s="10"/>
      <c r="AJ63" s="10" t="str">
        <f>$AV$54</f>
        <v/>
      </c>
      <c r="AK63" s="10" t="str">
        <f>$AV$54</f>
        <v/>
      </c>
      <c r="AL63" s="10" t="str">
        <f>$AV$54</f>
        <v/>
      </c>
      <c r="AM63" s="10"/>
      <c r="AN63" s="10"/>
      <c r="AO63" s="10" t="str">
        <f>$AY$54</f>
        <v/>
      </c>
      <c r="AQ63" s="13"/>
    </row>
    <row r="64" spans="1:53" x14ac:dyDescent="0.25">
      <c r="E64" s="13"/>
      <c r="F64" s="13"/>
      <c r="AO64" s="13"/>
      <c r="AP64" s="13"/>
    </row>
    <row r="65" spans="1:43" x14ac:dyDescent="0.25">
      <c r="E65" s="13"/>
      <c r="F65" s="13"/>
      <c r="AO65" s="13"/>
      <c r="AP65" s="13"/>
    </row>
    <row r="66" spans="1:43" x14ac:dyDescent="0.25">
      <c r="B66" s="5"/>
      <c r="D66" s="4" t="str">
        <f>IF($E$7="ja","A",IF($E$7="nee",1))</f>
        <v>A</v>
      </c>
      <c r="E66" s="4" t="str">
        <f>IF($E$7="ja","B",IF($E$7="nee",2))</f>
        <v>B</v>
      </c>
      <c r="F66" s="4" t="str">
        <f>IF($E$7="ja","C",IF($E$7="nee",3))</f>
        <v>C</v>
      </c>
      <c r="G66" s="4" t="str">
        <f>IF($E$7="ja","D",IF($E$7="nee",4))</f>
        <v>D</v>
      </c>
      <c r="H66" s="4" t="str">
        <f>IF($E$7="ja","E",IF($E$7="nee",5))</f>
        <v>E</v>
      </c>
    </row>
    <row r="67" spans="1:43" s="4" customFormat="1" x14ac:dyDescent="0.25">
      <c r="A67"/>
      <c r="B67" s="5" t="s">
        <v>116</v>
      </c>
      <c r="C67" s="94"/>
      <c r="D67" s="10">
        <f>IF($E$7="ja",0.25,IF($E$7="nee",0.2))</f>
        <v>0.25</v>
      </c>
      <c r="E67" s="10">
        <f>IF($E$7="ja",0.25,IF($E$7="nee",0.2))</f>
        <v>0.25</v>
      </c>
      <c r="F67" s="10">
        <f>IF($E$7="ja",0.25,IF($E$7="nee",0.2))</f>
        <v>0.25</v>
      </c>
      <c r="G67" s="10">
        <f>IF($E$7="ja",0.15,IF($E$7="nee",0.2))</f>
        <v>0.15</v>
      </c>
      <c r="H67" s="10">
        <f>IF($E$7="ja",0.1,IF($E$7="nee",0.2))</f>
        <v>0.1</v>
      </c>
      <c r="AO67"/>
      <c r="AP67"/>
      <c r="AQ67"/>
    </row>
    <row r="68" spans="1:43" s="4" customFormat="1" x14ac:dyDescent="0.25">
      <c r="A68"/>
      <c r="B68" s="5"/>
      <c r="C68" s="94"/>
      <c r="D68" s="4">
        <f>COUNTIF($D$18:$D$53,"A")</f>
        <v>0</v>
      </c>
      <c r="E68" s="4">
        <f>COUNTIF($D$18:$D$53,"B")</f>
        <v>0</v>
      </c>
      <c r="F68" s="4">
        <f>COUNTIF($D$18:$D$53,"C")</f>
        <v>0</v>
      </c>
      <c r="G68" s="4">
        <f>COUNTIF($D$18:$D$53,"D")</f>
        <v>0</v>
      </c>
      <c r="H68" s="4">
        <f>COUNTIF($D$18:$D$53,"E")</f>
        <v>0</v>
      </c>
      <c r="AO68"/>
      <c r="AP68"/>
      <c r="AQ68"/>
    </row>
    <row r="69" spans="1:43" s="4" customFormat="1" x14ac:dyDescent="0.25">
      <c r="A69"/>
      <c r="B69" s="5"/>
      <c r="C69" s="94"/>
      <c r="D69" s="4">
        <f>COUNTIF($D$18:$D$53,1)</f>
        <v>0</v>
      </c>
      <c r="E69" s="4">
        <f>COUNTIF($D$18:$D$53,2)</f>
        <v>0</v>
      </c>
      <c r="F69" s="4">
        <f>COUNTIF($D$18:$D$53,3)</f>
        <v>0</v>
      </c>
      <c r="G69" s="4">
        <f>COUNTIF($D$18:$D$53,4)</f>
        <v>0</v>
      </c>
      <c r="H69" s="4">
        <f>COUNTIF($D$18:$D$53,5)</f>
        <v>0</v>
      </c>
      <c r="AO69"/>
      <c r="AP69"/>
      <c r="AQ69"/>
    </row>
    <row r="70" spans="1:43" s="4" customFormat="1" x14ac:dyDescent="0.25">
      <c r="A70"/>
      <c r="B70" s="5" t="s">
        <v>117</v>
      </c>
      <c r="C70" s="94"/>
      <c r="D70" s="10">
        <f>D68/$B$54</f>
        <v>0</v>
      </c>
      <c r="E70" s="10">
        <f>E68/$B$54</f>
        <v>0</v>
      </c>
      <c r="F70" s="10">
        <f>F68/$B$54</f>
        <v>0</v>
      </c>
      <c r="G70" s="10">
        <f>G68/$B$54</f>
        <v>0</v>
      </c>
      <c r="H70" s="10">
        <f>H68/$B$54</f>
        <v>0</v>
      </c>
      <c r="AO70"/>
      <c r="AP70"/>
      <c r="AQ70"/>
    </row>
    <row r="71" spans="1:43" s="4" customFormat="1" x14ac:dyDescent="0.25">
      <c r="A71"/>
      <c r="B71" s="5" t="s">
        <v>118</v>
      </c>
      <c r="C71" s="94"/>
      <c r="D71" s="10" t="e">
        <f>Z56</f>
        <v>#DIV/0!</v>
      </c>
      <c r="E71" s="10" t="e">
        <f>AA56</f>
        <v>#DIV/0!</v>
      </c>
      <c r="F71" s="10" t="e">
        <f>AB56</f>
        <v>#DIV/0!</v>
      </c>
      <c r="G71" s="10" t="e">
        <f>AC56</f>
        <v>#DIV/0!</v>
      </c>
      <c r="H71" s="10" t="e">
        <f>AD56</f>
        <v>#DIV/0!</v>
      </c>
      <c r="AO71"/>
      <c r="AP71"/>
      <c r="AQ71"/>
    </row>
    <row r="72" spans="1:43" s="4" customFormat="1" x14ac:dyDescent="0.25">
      <c r="A72"/>
      <c r="B72" s="5" t="s">
        <v>119</v>
      </c>
      <c r="C72" s="94"/>
      <c r="D72" s="10">
        <f>D69/$B$54</f>
        <v>0</v>
      </c>
      <c r="E72" s="10">
        <f>E69/$B$54</f>
        <v>0</v>
      </c>
      <c r="F72" s="10">
        <f>F69/$B$54</f>
        <v>0</v>
      </c>
      <c r="G72" s="10">
        <f>G69/$B$54</f>
        <v>0</v>
      </c>
      <c r="H72" s="10">
        <f>H69/$B$54</f>
        <v>0</v>
      </c>
      <c r="AO72"/>
      <c r="AP72"/>
      <c r="AQ72"/>
    </row>
    <row r="73" spans="1:43" s="4" customFormat="1" x14ac:dyDescent="0.25">
      <c r="A73"/>
      <c r="B73" s="5" t="s">
        <v>120</v>
      </c>
      <c r="C73" s="94"/>
      <c r="D73" s="10" t="e">
        <f>AE56</f>
        <v>#DIV/0!</v>
      </c>
      <c r="E73" s="10" t="e">
        <f>AF56</f>
        <v>#DIV/0!</v>
      </c>
      <c r="F73" s="10" t="e">
        <f>AG56</f>
        <v>#DIV/0!</v>
      </c>
      <c r="G73" s="10" t="e">
        <f>AH56</f>
        <v>#DIV/0!</v>
      </c>
      <c r="H73" s="10" t="e">
        <f>AI56</f>
        <v>#DIV/0!</v>
      </c>
      <c r="AO73"/>
      <c r="AP73"/>
      <c r="AQ73"/>
    </row>
    <row r="74" spans="1:43" s="4" customFormat="1" x14ac:dyDescent="0.25">
      <c r="A74"/>
      <c r="B74" s="5" t="s">
        <v>121</v>
      </c>
      <c r="C74" s="94"/>
      <c r="D74" s="10">
        <f>IF($E$7="ja",D70,IF($E7="nee",D72))</f>
        <v>0</v>
      </c>
      <c r="E74" s="10">
        <f>IF($E$7="ja",E70,IF($E7="nee",E72))</f>
        <v>0</v>
      </c>
      <c r="F74" s="10">
        <f>IF($E$7="ja",F70,IF($E7="nee",F72))</f>
        <v>0</v>
      </c>
      <c r="G74" s="10">
        <f>IF($E$7="ja",G70,IF($E7="nee",G72))</f>
        <v>0</v>
      </c>
      <c r="H74" s="10">
        <f>IF($E$7="ja",H70,IF($E7="nee",H72))</f>
        <v>0</v>
      </c>
      <c r="AO74"/>
      <c r="AP74"/>
      <c r="AQ74"/>
    </row>
    <row r="75" spans="1:43" s="4" customFormat="1" x14ac:dyDescent="0.25">
      <c r="A75"/>
      <c r="B75" s="5" t="s">
        <v>122</v>
      </c>
      <c r="C75" s="94"/>
      <c r="D75" s="10" t="e">
        <f>IF($E$7="ja",D71,IF($E$7="nee",D73))</f>
        <v>#DIV/0!</v>
      </c>
      <c r="E75" s="10" t="e">
        <f>IF($E$7="ja",E71,IF($E$7="nee",E73))</f>
        <v>#DIV/0!</v>
      </c>
      <c r="F75" s="10" t="e">
        <f>IF($E$7="ja",F71,IF($E$7="nee",F73))</f>
        <v>#DIV/0!</v>
      </c>
      <c r="G75" s="10" t="e">
        <f>IF($E$7="ja",G71,IF($E$7="nee",G73))</f>
        <v>#DIV/0!</v>
      </c>
      <c r="H75" s="10" t="e">
        <f>IF($E$7="ja",H71,IF($E$7="nee",H73))</f>
        <v>#DIV/0!</v>
      </c>
      <c r="AO75"/>
      <c r="AP75"/>
      <c r="AQ75"/>
    </row>
  </sheetData>
  <sheetProtection sheet="1" objects="1" scenarios="1"/>
  <mergeCells count="14">
    <mergeCell ref="D58:E58"/>
    <mergeCell ref="L10:M10"/>
    <mergeCell ref="D54:G54"/>
    <mergeCell ref="L55:M55"/>
    <mergeCell ref="D3:E3"/>
    <mergeCell ref="B5:AY5"/>
    <mergeCell ref="B7:D7"/>
    <mergeCell ref="B8:D8"/>
    <mergeCell ref="H10:I10"/>
    <mergeCell ref="J10:K10"/>
    <mergeCell ref="H55:I55"/>
    <mergeCell ref="J55:K55"/>
    <mergeCell ref="AS10:AU10"/>
    <mergeCell ref="C11:C13"/>
  </mergeCells>
  <phoneticPr fontId="24" type="noConversion"/>
  <conditionalFormatting sqref="B18:D53">
    <cfRule type="cellIs" dxfId="675" priority="136" stopIfTrue="1" operator="equal">
      <formula>""</formula>
    </cfRule>
  </conditionalFormatting>
  <conditionalFormatting sqref="E7:E8 D9">
    <cfRule type="cellIs" dxfId="674" priority="330" stopIfTrue="1" operator="equal">
      <formula>"nee"</formula>
    </cfRule>
    <cfRule type="cellIs" dxfId="673" priority="329" stopIfTrue="1" operator="equal">
      <formula>"ja"</formula>
    </cfRule>
  </conditionalFormatting>
  <conditionalFormatting sqref="E18:E53">
    <cfRule type="cellIs" dxfId="672" priority="348" stopIfTrue="1" operator="equal">
      <formula>""</formula>
    </cfRule>
  </conditionalFormatting>
  <conditionalFormatting sqref="E18:F53">
    <cfRule type="cellIs" dxfId="671" priority="346" stopIfTrue="1" operator="equal">
      <formula>"x"</formula>
    </cfRule>
  </conditionalFormatting>
  <conditionalFormatting sqref="F18:F53">
    <cfRule type="cellIs" dxfId="670" priority="347" stopIfTrue="1" operator="equal">
      <formula>""</formula>
    </cfRule>
  </conditionalFormatting>
  <conditionalFormatting sqref="G11:G13">
    <cfRule type="expression" dxfId="669" priority="30" stopIfTrue="1">
      <formula>$L$3="ja"</formula>
    </cfRule>
    <cfRule type="expression" dxfId="668" priority="29" stopIfTrue="1">
      <formula>$J$3="ja"</formula>
    </cfRule>
  </conditionalFormatting>
  <conditionalFormatting sqref="G18:G53">
    <cfRule type="cellIs" dxfId="667" priority="254" stopIfTrue="1" operator="greaterThan">
      <formula>""</formula>
    </cfRule>
    <cfRule type="cellIs" dxfId="666" priority="253" stopIfTrue="1" operator="equal">
      <formula>""</formula>
    </cfRule>
  </conditionalFormatting>
  <conditionalFormatting sqref="H11:H13">
    <cfRule type="expression" dxfId="665" priority="27">
      <formula>$K$2="ja"</formula>
    </cfRule>
    <cfRule type="expression" dxfId="664" priority="31" stopIfTrue="1">
      <formula>$J$2="ja"</formula>
    </cfRule>
    <cfRule type="expression" dxfId="663" priority="32" stopIfTrue="1">
      <formula>$L$2="ja"</formula>
    </cfRule>
  </conditionalFormatting>
  <conditionalFormatting sqref="H18:M53">
    <cfRule type="cellIs" dxfId="662" priority="322" stopIfTrue="1" operator="notEqual">
      <formula>$D18</formula>
    </cfRule>
    <cfRule type="cellIs" dxfId="661" priority="321" stopIfTrue="1" operator="lessThanOrEqual">
      <formula>$D18</formula>
    </cfRule>
    <cfRule type="cellIs" dxfId="660" priority="320" stopIfTrue="1" operator="equal">
      <formula>0</formula>
    </cfRule>
  </conditionalFormatting>
  <conditionalFormatting sqref="I11:I13">
    <cfRule type="expression" dxfId="659" priority="33" stopIfTrue="1">
      <formula>$J$3="ja"</formula>
    </cfRule>
  </conditionalFormatting>
  <conditionalFormatting sqref="I11:J13">
    <cfRule type="expression" dxfId="658" priority="25">
      <formula>$M$2="ja"</formula>
    </cfRule>
  </conditionalFormatting>
  <conditionalFormatting sqref="I11:K13">
    <cfRule type="expression" dxfId="657" priority="24">
      <formula>$L$3="ja"</formula>
    </cfRule>
  </conditionalFormatting>
  <conditionalFormatting sqref="J11:J13">
    <cfRule type="expression" dxfId="656" priority="28">
      <formula>$L$2="ja"</formula>
    </cfRule>
    <cfRule type="expression" dxfId="655" priority="26">
      <formula>$K$2="ja"</formula>
    </cfRule>
  </conditionalFormatting>
  <conditionalFormatting sqref="J11:R13">
    <cfRule type="expression" dxfId="654" priority="20">
      <formula>$J$3="ja"</formula>
    </cfRule>
  </conditionalFormatting>
  <conditionalFormatting sqref="L11:R13">
    <cfRule type="expression" dxfId="653" priority="19">
      <formula>$K$2="ja"</formula>
    </cfRule>
    <cfRule type="expression" dxfId="652" priority="21" stopIfTrue="1">
      <formula>$L$2="ja"</formula>
    </cfRule>
    <cfRule type="expression" dxfId="651" priority="22" stopIfTrue="1">
      <formula>$M$2="ja"</formula>
    </cfRule>
    <cfRule type="expression" dxfId="650" priority="23" stopIfTrue="1">
      <formula>$S$2="ja"</formula>
    </cfRule>
  </conditionalFormatting>
  <conditionalFormatting sqref="AJ18:AJ53">
    <cfRule type="cellIs" dxfId="649" priority="343" stopIfTrue="1" operator="notEqual">
      <formula>""</formula>
    </cfRule>
  </conditionalFormatting>
  <conditionalFormatting sqref="AL11:AL13">
    <cfRule type="cellIs" dxfId="646" priority="16" stopIfTrue="1" operator="equal">
      <formula>1</formula>
    </cfRule>
    <cfRule type="cellIs" dxfId="645" priority="17" stopIfTrue="1" operator="lessThan">
      <formula>1</formula>
    </cfRule>
  </conditionalFormatting>
  <conditionalFormatting sqref="AL18:AL53">
    <cfRule type="expression" dxfId="644" priority="35">
      <formula>$G18=""</formula>
    </cfRule>
    <cfRule type="expression" dxfId="643" priority="36">
      <formula>$AM18=""</formula>
    </cfRule>
    <cfRule type="expression" dxfId="642" priority="37">
      <formula>$AM18&lt;$AR18</formula>
    </cfRule>
    <cfRule type="expression" dxfId="641" priority="38">
      <formula>$AM18&gt;=$AR18</formula>
    </cfRule>
  </conditionalFormatting>
  <conditionalFormatting sqref="AL18:AL54">
    <cfRule type="expression" dxfId="640" priority="34">
      <formula>$B18&gt;0</formula>
    </cfRule>
  </conditionalFormatting>
  <conditionalFormatting sqref="AM18:AN53">
    <cfRule type="expression" dxfId="639" priority="225" stopIfTrue="1">
      <formula>$L$3="ja"</formula>
    </cfRule>
  </conditionalFormatting>
  <conditionalFormatting sqref="AO18:AO53">
    <cfRule type="cellIs" dxfId="638" priority="293" stopIfTrue="1" operator="equal">
      <formula>""</formula>
    </cfRule>
    <cfRule type="cellIs" dxfId="637" priority="292" stopIfTrue="1" operator="equal">
      <formula>1</formula>
    </cfRule>
  </conditionalFormatting>
  <conditionalFormatting sqref="AP18:AP53">
    <cfRule type="cellIs" dxfId="636" priority="295" stopIfTrue="1" operator="equal">
      <formula>""</formula>
    </cfRule>
    <cfRule type="cellIs" dxfId="635" priority="294" stopIfTrue="1" operator="equal">
      <formula>1</formula>
    </cfRule>
  </conditionalFormatting>
  <conditionalFormatting sqref="AQ18:AQ53">
    <cfRule type="cellIs" dxfId="634" priority="63" stopIfTrue="1" operator="equal">
      <formula>"x"</formula>
    </cfRule>
    <cfRule type="expression" dxfId="633" priority="64" stopIfTrue="1">
      <formula>$B18&gt;0</formula>
    </cfRule>
    <cfRule type="cellIs" dxfId="632" priority="65" stopIfTrue="1" operator="equal">
      <formula>""</formula>
    </cfRule>
  </conditionalFormatting>
  <conditionalFormatting sqref="AR18:AR54">
    <cfRule type="expression" dxfId="631" priority="62" stopIfTrue="1">
      <formula>$L$3="ja"</formula>
    </cfRule>
  </conditionalFormatting>
  <conditionalFormatting sqref="AR54">
    <cfRule type="expression" dxfId="630" priority="61" stopIfTrue="1">
      <formula>$J$3="ja"</formula>
    </cfRule>
  </conditionalFormatting>
  <conditionalFormatting sqref="AS11:AS13">
    <cfRule type="expression" dxfId="629" priority="12" stopIfTrue="1">
      <formula>$J$3="ja"</formula>
    </cfRule>
  </conditionalFormatting>
  <conditionalFormatting sqref="AS11:AT13">
    <cfRule type="expression" dxfId="628" priority="14">
      <formula>$M$2="ja"</formula>
    </cfRule>
    <cfRule type="expression" dxfId="627" priority="15">
      <formula>$L$3="ja"</formula>
    </cfRule>
  </conditionalFormatting>
  <conditionalFormatting sqref="AS18:AT53">
    <cfRule type="cellIs" dxfId="626" priority="46" operator="equal">
      <formula>"2F"</formula>
    </cfRule>
  </conditionalFormatting>
  <conditionalFormatting sqref="AS18:AU53">
    <cfRule type="expression" dxfId="625" priority="50" stopIfTrue="1">
      <formula>$L$3="ja"</formula>
    </cfRule>
    <cfRule type="cellIs" dxfId="624" priority="49" operator="equal">
      <formula>"1F"</formula>
    </cfRule>
    <cfRule type="cellIs" dxfId="623" priority="48" operator="equal">
      <formula>"&lt;1F"</formula>
    </cfRule>
  </conditionalFormatting>
  <conditionalFormatting sqref="AS54:AU54">
    <cfRule type="expression" dxfId="622" priority="58" stopIfTrue="1">
      <formula>$L$3="ja"</formula>
    </cfRule>
  </conditionalFormatting>
  <conditionalFormatting sqref="AS54:AY54">
    <cfRule type="expression" dxfId="621" priority="59" stopIfTrue="1">
      <formula>$J$3="ja"</formula>
    </cfRule>
  </conditionalFormatting>
  <conditionalFormatting sqref="AT11:AT13">
    <cfRule type="expression" dxfId="620" priority="13">
      <formula>$L$2="ja"</formula>
    </cfRule>
  </conditionalFormatting>
  <conditionalFormatting sqref="AT11:AU13">
    <cfRule type="expression" dxfId="619" priority="7">
      <formula>$K$2="ja"</formula>
    </cfRule>
  </conditionalFormatting>
  <conditionalFormatting sqref="AT11:AV13">
    <cfRule type="expression" dxfId="618" priority="8">
      <formula>$J$3="ja"</formula>
    </cfRule>
  </conditionalFormatting>
  <conditionalFormatting sqref="AU11:AU13">
    <cfRule type="expression" dxfId="617" priority="11" stopIfTrue="1">
      <formula>$S$2="ja"</formula>
    </cfRule>
    <cfRule type="expression" dxfId="616" priority="10" stopIfTrue="1">
      <formula>$M$2="ja"</formula>
    </cfRule>
    <cfRule type="expression" dxfId="615" priority="9" stopIfTrue="1">
      <formula>$L$2="ja"</formula>
    </cfRule>
  </conditionalFormatting>
  <conditionalFormatting sqref="AU18:AU53">
    <cfRule type="cellIs" dxfId="614" priority="47" operator="equal">
      <formula>"1S"</formula>
    </cfRule>
  </conditionalFormatting>
  <conditionalFormatting sqref="AV11:AV13 AY11:AY13">
    <cfRule type="expression" dxfId="613" priority="18" stopIfTrue="1">
      <formula>$L$3="ja"</formula>
    </cfRule>
  </conditionalFormatting>
  <conditionalFormatting sqref="AV18:AV53">
    <cfRule type="expression" dxfId="612" priority="56">
      <formula>$AW18&gt;=$AR18</formula>
    </cfRule>
    <cfRule type="expression" dxfId="611" priority="55">
      <formula>$AW18&lt;$AR18</formula>
    </cfRule>
    <cfRule type="expression" dxfId="610" priority="54">
      <formula>$AW18=""</formula>
    </cfRule>
  </conditionalFormatting>
  <conditionalFormatting sqref="AV54:AY54">
    <cfRule type="expression" dxfId="609" priority="60" stopIfTrue="1">
      <formula>$L$3="ja"</formula>
    </cfRule>
  </conditionalFormatting>
  <conditionalFormatting sqref="AW18:AX53">
    <cfRule type="expression" dxfId="608" priority="57" stopIfTrue="1">
      <formula>$L$3="ja"</formula>
    </cfRule>
  </conditionalFormatting>
  <conditionalFormatting sqref="AY18:AY53">
    <cfRule type="expression" dxfId="607" priority="53">
      <formula>$AZ18&gt;=$AW18</formula>
    </cfRule>
    <cfRule type="expression" dxfId="606" priority="52">
      <formula>$AZ18&lt;$AW18</formula>
    </cfRule>
    <cfRule type="expression" dxfId="605" priority="51">
      <formula>$AZ18=""</formula>
    </cfRule>
  </conditionalFormatting>
  <conditionalFormatting sqref="AZ18:BA53">
    <cfRule type="expression" dxfId="604" priority="277" stopIfTrue="1">
      <formula>$L$3="ja"</formula>
    </cfRule>
  </conditionalFormatting>
  <conditionalFormatting sqref="BA54">
    <cfRule type="expression" dxfId="603" priority="274" stopIfTrue="1">
      <formula>$J$3="ja"</formula>
    </cfRule>
    <cfRule type="expression" dxfId="602" priority="275" stopIfTrue="1">
      <formula>$L$3="ja"</formula>
    </cfRule>
  </conditionalFormatting>
  <conditionalFormatting sqref="AK18:AK53">
    <cfRule type="expression" dxfId="58" priority="1" stopIfTrue="1">
      <formula>$AK18=1</formula>
    </cfRule>
    <cfRule type="expression" dxfId="57" priority="6" stopIfTrue="1">
      <formula>$AK18&lt;$AK$54</formula>
    </cfRule>
  </conditionalFormatting>
  <conditionalFormatting sqref="AK11:AK13">
    <cfRule type="cellIs" dxfId="56" priority="3" stopIfTrue="1" operator="equal">
      <formula>1</formula>
    </cfRule>
    <cfRule type="cellIs" dxfId="55" priority="4" stopIfTrue="1" operator="lessThan">
      <formula>1</formula>
    </cfRule>
  </conditionalFormatting>
  <conditionalFormatting sqref="AK18:AK53">
    <cfRule type="expression" dxfId="54" priority="5">
      <formula>$AK18&gt;=$AK$54</formula>
    </cfRule>
  </conditionalFormatting>
  <conditionalFormatting sqref="AK18:AK53">
    <cfRule type="cellIs" dxfId="53" priority="2" operator="equal">
      <formula>""</formula>
    </cfRule>
  </conditionalFormatting>
  <dataValidations xWindow="576" yWindow="618" count="6">
    <dataValidation type="list" allowBlank="1" showInputMessage="1" showErrorMessage="1" sqref="E2" xr:uid="{6C9C2CC0-97B6-41C7-A4AC-9638954A382F}">
      <formula1>"*,--,A,B,C,D,E,F,G,H,I,J,"</formula1>
    </dataValidation>
    <dataValidation type="list" allowBlank="1" showInputMessage="1" showErrorMessage="1" sqref="D2" xr:uid="{3B80707D-A756-40F0-A309-6D6E2503CCA3}">
      <formula1>"3,4,5,6,7,8,"</formula1>
    </dataValidation>
    <dataValidation type="list" allowBlank="1" showInputMessage="1" showErrorMessage="1" sqref="E7" xr:uid="{32048269-E083-4DCE-8011-2CFF4140AD86}">
      <formula1>"ja,nee,"</formula1>
    </dataValidation>
    <dataValidation type="list" allowBlank="1" showInputMessage="1" showErrorMessage="1" sqref="G18" xr:uid="{CD2F65FB-E0A8-4CA3-B947-AB59F95A8449}">
      <formula1>"PRO,LWOO,BBL,BBL/Kader,Kader,kader/TL,TL,TL/Havo,Havo,Havo/Vwo,Vwo,"</formula1>
    </dataValidation>
    <dataValidation type="list" allowBlank="1" showInputMessage="1" showErrorMessage="1" promptTitle="Klik en kies" sqref="G19:G53" xr:uid="{C7AD36A6-33EC-4CAF-94FA-3E6C3FCE15FC}">
      <formula1>"PRO,LWOO,BBL,BBL/Kader,Kader,Kader/TL,TL,TL/Havo,Havo,Havo/Vwo,Vwo,"</formula1>
    </dataValidation>
    <dataValidation type="list" allowBlank="1" showInputMessage="1" showErrorMessage="1" sqref="AY18:AY53 AV18:AV53" xr:uid="{D6F3AD41-199B-48A5-B43F-4C1FDC373D68}">
      <formula1>"PRO,LWOO,BBL,BBL/Kader,Kader,Kader/TL,TL,TL/Havo,Havo,Havo/Vwo,Vwo,"</formula1>
    </dataValidation>
  </dataValidations>
  <pageMargins left="0.9055118110236221" right="0.27559055118110237" top="0.59055118110236227" bottom="0.23622047244094491" header="0.11811023622047245" footer="0.15748031496062992"/>
  <pageSetup paperSize="9" scale="56" orientation="landscape" r:id="rId1"/>
  <headerFooter alignWithMargins="0">
    <oddFooter>&amp;L&amp;8© Meesterwerk</oddFooter>
  </headerFooter>
  <rowBreaks count="1" manualBreakCount="1">
    <brk id="56" max="48" man="1"/>
  </rowBreaks>
  <colBreaks count="1" manualBreakCount="1">
    <brk id="51" min="1" max="55" man="1"/>
  </colBreaks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1D821-8E2D-484B-AFE9-BB53CD28D010}">
  <sheetPr>
    <tabColor rgb="FFCCCCFF"/>
  </sheetPr>
  <dimension ref="A1:BA75"/>
  <sheetViews>
    <sheetView showGridLines="0" showRowColHeaders="0" zoomScale="85" zoomScaleNormal="85" workbookViewId="0">
      <selection activeCell="H18" sqref="H18:M33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RowHeight="13.2" x14ac:dyDescent="0.25"/>
  <cols>
    <col min="1" max="1" width="3.6640625" customWidth="1"/>
    <col min="2" max="2" width="20.6640625" customWidth="1"/>
    <col min="3" max="3" width="10.6640625" customWidth="1"/>
    <col min="4" max="4" width="10.6640625" style="4" customWidth="1"/>
    <col min="5" max="6" width="10.6640625" customWidth="1"/>
    <col min="7" max="13" width="10.6640625" style="4" customWidth="1"/>
    <col min="14" max="19" width="10.5546875" style="4" hidden="1" customWidth="1"/>
    <col min="20" max="36" width="9.33203125" style="4" hidden="1" customWidth="1"/>
    <col min="37" max="38" width="10.6640625" style="4" customWidth="1"/>
    <col min="39" max="40" width="11.33203125" style="4" hidden="1" customWidth="1"/>
    <col min="41" max="43" width="10.6640625" customWidth="1"/>
    <col min="44" max="44" width="10.6640625" style="4" hidden="1" customWidth="1"/>
    <col min="45" max="47" width="9.33203125" style="4" customWidth="1"/>
    <col min="48" max="48" width="10.6640625" style="4" customWidth="1"/>
    <col min="49" max="50" width="9.33203125" style="4" hidden="1" customWidth="1"/>
    <col min="51" max="51" width="10.6640625" style="4" customWidth="1"/>
    <col min="52" max="53" width="9.33203125" style="4" hidden="1" customWidth="1"/>
    <col min="54" max="54" width="9.5546875" customWidth="1"/>
  </cols>
  <sheetData>
    <row r="1" spans="1:53" ht="13.8" thickBot="1" x14ac:dyDescent="0.3"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</row>
    <row r="2" spans="1:53" ht="20.399999999999999" thickBot="1" x14ac:dyDescent="0.55000000000000004">
      <c r="A2" s="52"/>
      <c r="B2" s="54" t="s">
        <v>26</v>
      </c>
      <c r="C2" s="54"/>
      <c r="D2" s="53">
        <v>7</v>
      </c>
      <c r="E2" s="71"/>
      <c r="F2" s="13"/>
      <c r="G2" s="167"/>
      <c r="H2" s="167"/>
      <c r="J2" s="72" t="b">
        <f>IF($D$2=3,"ja",IF($D$2="3A","ja",IF($D$2="3B","ja",IF($D$2="3C","ja"))))</f>
        <v>0</v>
      </c>
      <c r="K2" s="72" t="b">
        <f>IF($D$2=5,"ja",IF($D$2="5A","ja",IF($D$2="5B","ja",IF($D$2="5C","ja"))))</f>
        <v>0</v>
      </c>
      <c r="L2" s="72" t="b">
        <f>IF($D$2=4,"ja",IF($D$2="4A","ja",IF($D$2="4B","ja",IF($D$2="4C","ja"))))</f>
        <v>0</v>
      </c>
      <c r="M2" s="72" t="b">
        <f>IF($D$2=6,"ja",IF($D$2="6A","ja",IF($D$2="6B","ja",IF($D$2="6C","ja"))))</f>
        <v>0</v>
      </c>
      <c r="N2" s="72"/>
      <c r="O2" s="72"/>
      <c r="P2" s="72"/>
      <c r="Q2" s="72"/>
      <c r="R2" s="72"/>
      <c r="S2" s="70" t="b">
        <f>IF($D$2=8,"ja",IF($D$2="8A","ja",IF($D$2="8B","ja",IF($D$2="8C","ja"))))</f>
        <v>0</v>
      </c>
      <c r="T2" s="70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70"/>
      <c r="AM2" s="3"/>
      <c r="AN2" s="3"/>
    </row>
    <row r="3" spans="1:53" ht="20.399999999999999" thickBot="1" x14ac:dyDescent="0.55000000000000004">
      <c r="A3" s="52"/>
      <c r="B3" s="54" t="s">
        <v>27</v>
      </c>
      <c r="C3" s="54"/>
      <c r="D3" s="324">
        <v>45692</v>
      </c>
      <c r="E3" s="325"/>
      <c r="F3" s="13"/>
      <c r="G3" s="168"/>
      <c r="H3" s="168"/>
      <c r="I3" s="3"/>
      <c r="J3" s="72" t="str">
        <f>IF($D$2=7,"ja",IF($D$2="7A","ja",IF($D$2="7B","ja",IF($D$2="7C","ja"))))</f>
        <v>ja</v>
      </c>
      <c r="K3" s="72"/>
      <c r="L3" s="72" t="b">
        <f>IF($D$2=8,"ja",IF($D$2="8A","ja",IF($D$2="8B","ja",IF($D$2="8C","ja"))))</f>
        <v>0</v>
      </c>
      <c r="M3" s="72"/>
      <c r="N3" s="72"/>
      <c r="O3" s="72"/>
      <c r="P3" s="72"/>
      <c r="Q3" s="72"/>
      <c r="R3" s="72"/>
      <c r="S3" s="70"/>
      <c r="T3" s="70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70"/>
      <c r="AM3" s="3"/>
      <c r="AN3" s="3"/>
    </row>
    <row r="4" spans="1:53" ht="19.8" x14ac:dyDescent="0.45">
      <c r="B4" s="1"/>
      <c r="C4" s="1"/>
      <c r="D4" s="51"/>
      <c r="E4" s="51"/>
      <c r="F4" s="13"/>
      <c r="G4" s="3"/>
      <c r="H4" s="3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3"/>
      <c r="AN4" s="3"/>
    </row>
    <row r="5" spans="1:53" s="94" customFormat="1" ht="20.100000000000001" customHeight="1" x14ac:dyDescent="0.25">
      <c r="B5" s="330" t="s">
        <v>28</v>
      </c>
      <c r="C5" s="331"/>
      <c r="D5" s="331"/>
      <c r="E5" s="331"/>
      <c r="F5" s="331"/>
      <c r="G5" s="331"/>
      <c r="H5" s="331"/>
      <c r="I5" s="331"/>
      <c r="J5" s="331"/>
      <c r="K5" s="331"/>
      <c r="L5" s="331"/>
      <c r="M5" s="331"/>
      <c r="N5" s="331"/>
      <c r="O5" s="331"/>
      <c r="P5" s="331"/>
      <c r="Q5" s="331"/>
      <c r="R5" s="331"/>
      <c r="S5" s="331"/>
      <c r="T5" s="331"/>
      <c r="U5" s="331"/>
      <c r="V5" s="331"/>
      <c r="W5" s="331"/>
      <c r="X5" s="331"/>
      <c r="Y5" s="331"/>
      <c r="Z5" s="331"/>
      <c r="AA5" s="331"/>
      <c r="AB5" s="331"/>
      <c r="AC5" s="331"/>
      <c r="AD5" s="331"/>
      <c r="AE5" s="331"/>
      <c r="AF5" s="331"/>
      <c r="AG5" s="331"/>
      <c r="AH5" s="331"/>
      <c r="AI5" s="331"/>
      <c r="AJ5" s="331"/>
      <c r="AK5" s="331"/>
      <c r="AL5" s="331"/>
      <c r="AM5" s="331"/>
      <c r="AN5" s="331"/>
      <c r="AO5" s="331"/>
      <c r="AP5" s="331"/>
      <c r="AQ5" s="331"/>
      <c r="AR5" s="331"/>
      <c r="AS5" s="331"/>
      <c r="AT5" s="331"/>
      <c r="AU5" s="331"/>
      <c r="AV5" s="331"/>
      <c r="AW5" s="331"/>
      <c r="AX5" s="331"/>
      <c r="AY5" s="332"/>
    </row>
    <row r="6" spans="1:53" x14ac:dyDescent="0.25"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</row>
    <row r="7" spans="1:53" x14ac:dyDescent="0.25">
      <c r="B7" s="333" t="s">
        <v>29</v>
      </c>
      <c r="C7" s="334"/>
      <c r="D7" s="334"/>
      <c r="E7" s="49" t="s">
        <v>30</v>
      </c>
      <c r="I7" s="3"/>
      <c r="J7" s="3"/>
      <c r="K7" s="3"/>
    </row>
    <row r="8" spans="1:53" x14ac:dyDescent="0.25">
      <c r="B8" s="333" t="s">
        <v>31</v>
      </c>
      <c r="C8" s="334"/>
      <c r="D8" s="334"/>
      <c r="E8" s="50" t="str">
        <f>IF(E7="ja","nee",IF(E7="nee","ja",IF(E7="","")))</f>
        <v>nee</v>
      </c>
    </row>
    <row r="9" spans="1:53" x14ac:dyDescent="0.25">
      <c r="B9" s="15"/>
      <c r="C9" s="15"/>
      <c r="D9" s="16"/>
    </row>
    <row r="10" spans="1:53" s="94" customFormat="1" ht="20.100000000000001" customHeight="1" x14ac:dyDescent="0.25">
      <c r="B10" s="134" t="s">
        <v>32</v>
      </c>
      <c r="C10" s="137" t="s">
        <v>33</v>
      </c>
      <c r="D10" s="137" t="s">
        <v>33</v>
      </c>
      <c r="E10" s="137" t="s">
        <v>33</v>
      </c>
      <c r="F10" s="137" t="s">
        <v>33</v>
      </c>
      <c r="G10" s="138" t="s">
        <v>33</v>
      </c>
      <c r="H10" s="326" t="s">
        <v>34</v>
      </c>
      <c r="I10" s="327"/>
      <c r="J10" s="326" t="s">
        <v>35</v>
      </c>
      <c r="K10" s="327"/>
      <c r="L10" s="326" t="s">
        <v>36</v>
      </c>
      <c r="M10" s="327"/>
      <c r="AK10" s="137" t="s">
        <v>33</v>
      </c>
      <c r="AL10" s="137" t="s">
        <v>33</v>
      </c>
      <c r="AM10" s="137"/>
      <c r="AN10" s="137"/>
      <c r="AO10" s="137" t="s">
        <v>33</v>
      </c>
      <c r="AP10" s="137" t="s">
        <v>33</v>
      </c>
      <c r="AQ10" s="137" t="s">
        <v>33</v>
      </c>
      <c r="AR10" s="136"/>
      <c r="AS10" s="336" t="s">
        <v>37</v>
      </c>
      <c r="AT10" s="337"/>
      <c r="AU10" s="327"/>
      <c r="AV10" s="137" t="s">
        <v>33</v>
      </c>
      <c r="AW10" s="137"/>
      <c r="AX10" s="137"/>
      <c r="AY10" s="137" t="s">
        <v>33</v>
      </c>
    </row>
    <row r="11" spans="1:53" x14ac:dyDescent="0.25">
      <c r="B11" s="286" t="s">
        <v>38</v>
      </c>
      <c r="C11" s="338" t="s">
        <v>39</v>
      </c>
      <c r="D11" s="23" t="s">
        <v>40</v>
      </c>
      <c r="E11" s="26" t="s">
        <v>41</v>
      </c>
      <c r="F11" s="26" t="s">
        <v>42</v>
      </c>
      <c r="G11" s="29" t="s">
        <v>43</v>
      </c>
      <c r="H11" s="30" t="s">
        <v>44</v>
      </c>
      <c r="I11" s="29" t="s">
        <v>45</v>
      </c>
      <c r="J11" s="31" t="s">
        <v>46</v>
      </c>
      <c r="K11" s="31" t="s">
        <v>47</v>
      </c>
      <c r="L11" s="29" t="s">
        <v>48</v>
      </c>
      <c r="M11" s="29" t="s">
        <v>49</v>
      </c>
      <c r="N11" s="133" t="s">
        <v>50</v>
      </c>
      <c r="O11" s="133" t="s">
        <v>51</v>
      </c>
      <c r="P11" s="133" t="s">
        <v>52</v>
      </c>
      <c r="Q11" s="133" t="s">
        <v>51</v>
      </c>
      <c r="R11" s="133" t="s">
        <v>53</v>
      </c>
      <c r="S11" s="4" t="s">
        <v>54</v>
      </c>
      <c r="T11" s="4" t="s">
        <v>55</v>
      </c>
      <c r="U11" s="4" t="s">
        <v>56</v>
      </c>
      <c r="V11" s="3" t="s">
        <v>57</v>
      </c>
      <c r="W11" s="4" t="s">
        <v>58</v>
      </c>
      <c r="X11" s="4" t="s">
        <v>59</v>
      </c>
      <c r="Y11" s="4" t="s">
        <v>60</v>
      </c>
      <c r="AJ11" s="43" t="s">
        <v>53</v>
      </c>
      <c r="AK11" s="66" t="s">
        <v>61</v>
      </c>
      <c r="AL11" s="66" t="s">
        <v>43</v>
      </c>
      <c r="AM11" s="6" t="s">
        <v>62</v>
      </c>
      <c r="AN11" s="6" t="s">
        <v>63</v>
      </c>
      <c r="AO11" s="46" t="s">
        <v>42</v>
      </c>
      <c r="AP11" s="38" t="s">
        <v>41</v>
      </c>
      <c r="AQ11" s="23" t="s">
        <v>64</v>
      </c>
      <c r="AR11" s="22" t="s">
        <v>62</v>
      </c>
      <c r="AS11" s="29" t="s">
        <v>45</v>
      </c>
      <c r="AT11" s="31" t="s">
        <v>46</v>
      </c>
      <c r="AU11" s="29" t="s">
        <v>49</v>
      </c>
      <c r="AV11" s="29" t="s">
        <v>65</v>
      </c>
      <c r="AW11" s="6" t="s">
        <v>62</v>
      </c>
      <c r="AX11" s="6" t="s">
        <v>63</v>
      </c>
      <c r="AY11" s="29" t="s">
        <v>66</v>
      </c>
      <c r="AZ11" s="6" t="s">
        <v>62</v>
      </c>
      <c r="BA11" s="6" t="s">
        <v>63</v>
      </c>
    </row>
    <row r="12" spans="1:53" x14ac:dyDescent="0.25">
      <c r="B12" s="41"/>
      <c r="C12" s="339"/>
      <c r="D12" s="24" t="s">
        <v>67</v>
      </c>
      <c r="E12" s="27" t="s">
        <v>68</v>
      </c>
      <c r="F12" s="27"/>
      <c r="G12" s="32" t="s">
        <v>69</v>
      </c>
      <c r="H12" s="33" t="s">
        <v>70</v>
      </c>
      <c r="I12" s="32" t="s">
        <v>71</v>
      </c>
      <c r="J12" s="34"/>
      <c r="K12" s="34" t="s">
        <v>46</v>
      </c>
      <c r="L12" s="32" t="s">
        <v>72</v>
      </c>
      <c r="M12" s="32" t="s">
        <v>73</v>
      </c>
      <c r="N12" s="133"/>
      <c r="O12" s="133" t="s">
        <v>74</v>
      </c>
      <c r="P12" s="133" t="s">
        <v>75</v>
      </c>
      <c r="Q12" s="133" t="s">
        <v>76</v>
      </c>
      <c r="R12" s="133" t="s">
        <v>77</v>
      </c>
      <c r="S12" s="4" t="s">
        <v>70</v>
      </c>
      <c r="T12" s="4" t="s">
        <v>71</v>
      </c>
      <c r="U12" s="4" t="s">
        <v>56</v>
      </c>
      <c r="V12" s="4" t="s">
        <v>56</v>
      </c>
      <c r="W12" s="4" t="s">
        <v>72</v>
      </c>
      <c r="X12" s="4" t="s">
        <v>73</v>
      </c>
      <c r="Z12" s="4" t="s">
        <v>78</v>
      </c>
      <c r="AA12" s="4" t="s">
        <v>79</v>
      </c>
      <c r="AB12" s="4" t="s">
        <v>80</v>
      </c>
      <c r="AC12" s="4" t="s">
        <v>81</v>
      </c>
      <c r="AD12" s="4" t="s">
        <v>82</v>
      </c>
      <c r="AE12" s="4">
        <v>1</v>
      </c>
      <c r="AF12" s="4">
        <v>2</v>
      </c>
      <c r="AG12" s="4">
        <v>3</v>
      </c>
      <c r="AH12" s="4">
        <v>4</v>
      </c>
      <c r="AI12" s="4">
        <v>5</v>
      </c>
      <c r="AJ12" s="44" t="s">
        <v>83</v>
      </c>
      <c r="AK12" s="67" t="s">
        <v>84</v>
      </c>
      <c r="AL12" s="67" t="s">
        <v>85</v>
      </c>
      <c r="AM12" s="8"/>
      <c r="AN12" s="8"/>
      <c r="AO12" s="47"/>
      <c r="AP12" s="39" t="s">
        <v>68</v>
      </c>
      <c r="AQ12" s="24" t="s">
        <v>86</v>
      </c>
      <c r="AR12" s="20"/>
      <c r="AS12" s="32" t="s">
        <v>71</v>
      </c>
      <c r="AT12" s="34"/>
      <c r="AU12" s="32" t="s">
        <v>73</v>
      </c>
      <c r="AV12" s="32" t="s">
        <v>69</v>
      </c>
      <c r="AW12" s="8"/>
      <c r="AX12" s="8"/>
      <c r="AY12" s="32" t="s">
        <v>87</v>
      </c>
      <c r="AZ12" s="8"/>
      <c r="BA12" s="8"/>
    </row>
    <row r="13" spans="1:53" s="13" customFormat="1" x14ac:dyDescent="0.25">
      <c r="B13" s="42"/>
      <c r="C13" s="340"/>
      <c r="D13" s="25"/>
      <c r="E13" s="28"/>
      <c r="F13" s="28"/>
      <c r="G13" s="36"/>
      <c r="H13" s="35" t="s">
        <v>88</v>
      </c>
      <c r="I13" s="36" t="s">
        <v>88</v>
      </c>
      <c r="J13" s="37" t="s">
        <v>88</v>
      </c>
      <c r="K13" s="37" t="s">
        <v>88</v>
      </c>
      <c r="L13" s="36" t="s">
        <v>89</v>
      </c>
      <c r="M13" s="36" t="s">
        <v>89</v>
      </c>
      <c r="N13" s="133"/>
      <c r="O13" s="133"/>
      <c r="P13" s="133"/>
      <c r="Q13" s="133"/>
      <c r="R13" s="13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45"/>
      <c r="AK13" s="55" t="s">
        <v>90</v>
      </c>
      <c r="AL13" s="55" t="s">
        <v>91</v>
      </c>
      <c r="AM13" s="7"/>
      <c r="AN13" s="7"/>
      <c r="AO13" s="48" t="s">
        <v>92</v>
      </c>
      <c r="AP13" s="18" t="s">
        <v>93</v>
      </c>
      <c r="AQ13" s="25" t="s">
        <v>94</v>
      </c>
      <c r="AR13" s="20"/>
      <c r="AS13" s="36" t="s">
        <v>88</v>
      </c>
      <c r="AT13" s="37" t="s">
        <v>88</v>
      </c>
      <c r="AU13" s="36" t="s">
        <v>89</v>
      </c>
      <c r="AV13" s="36" t="s">
        <v>95</v>
      </c>
      <c r="AW13" s="7"/>
      <c r="AX13" s="7"/>
      <c r="AY13" s="36" t="s">
        <v>96</v>
      </c>
      <c r="AZ13" s="7"/>
      <c r="BA13" s="7"/>
    </row>
    <row r="14" spans="1:53" s="13" customFormat="1" ht="12.6" hidden="1" customHeight="1" x14ac:dyDescent="0.25">
      <c r="B14" s="61" t="s">
        <v>97</v>
      </c>
      <c r="C14" s="61"/>
      <c r="D14" s="62" t="s">
        <v>78</v>
      </c>
      <c r="E14" s="63" t="s">
        <v>98</v>
      </c>
      <c r="F14" s="63" t="s">
        <v>81</v>
      </c>
      <c r="G14" s="62" t="s">
        <v>78</v>
      </c>
      <c r="H14" s="62" t="s">
        <v>99</v>
      </c>
      <c r="I14" s="62" t="s">
        <v>79</v>
      </c>
      <c r="J14" s="63" t="s">
        <v>98</v>
      </c>
      <c r="K14" s="63"/>
      <c r="L14" s="62" t="s">
        <v>100</v>
      </c>
      <c r="M14" s="62" t="s">
        <v>101</v>
      </c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44"/>
      <c r="AK14" s="65" t="s">
        <v>82</v>
      </c>
      <c r="AL14" s="65" t="s">
        <v>82</v>
      </c>
      <c r="AM14" s="3"/>
      <c r="AN14" s="3"/>
      <c r="AO14" s="57" t="s">
        <v>81</v>
      </c>
      <c r="AP14" s="55" t="s">
        <v>98</v>
      </c>
      <c r="AQ14" s="7" t="s">
        <v>98</v>
      </c>
      <c r="AR14" s="3"/>
      <c r="AS14" s="3"/>
      <c r="AT14" s="3"/>
      <c r="AU14" s="3"/>
      <c r="AV14" s="3" t="s">
        <v>102</v>
      </c>
      <c r="AW14" s="3"/>
      <c r="AX14" s="3"/>
      <c r="AY14" s="56" t="s">
        <v>102</v>
      </c>
      <c r="AZ14" s="3"/>
      <c r="BA14" s="3"/>
    </row>
    <row r="15" spans="1:53" s="13" customFormat="1" ht="12.6" hidden="1" customHeight="1" x14ac:dyDescent="0.25">
      <c r="B15" s="61" t="s">
        <v>81</v>
      </c>
      <c r="C15" s="61"/>
      <c r="D15" s="62"/>
      <c r="E15" s="63"/>
      <c r="F15" s="63"/>
      <c r="G15" s="62"/>
      <c r="H15" s="62"/>
      <c r="I15" s="62"/>
      <c r="J15" s="63"/>
      <c r="K15" s="63"/>
      <c r="L15" s="62"/>
      <c r="M15" s="62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44"/>
      <c r="AK15" s="65"/>
      <c r="AL15" s="65"/>
      <c r="AM15" s="3"/>
      <c r="AN15" s="3"/>
      <c r="AO15" s="57"/>
      <c r="AP15" s="55"/>
      <c r="AQ15" s="7"/>
      <c r="AR15" s="3"/>
      <c r="AS15" s="3"/>
      <c r="AT15" s="3"/>
      <c r="AU15" s="3"/>
      <c r="AV15" s="3"/>
      <c r="AW15" s="3"/>
      <c r="AX15" s="3"/>
      <c r="AY15" s="56"/>
      <c r="AZ15" s="3"/>
      <c r="BA15" s="3"/>
    </row>
    <row r="16" spans="1:53" s="13" customFormat="1" ht="12.6" hidden="1" customHeight="1" x14ac:dyDescent="0.25">
      <c r="B16" s="61" t="s">
        <v>103</v>
      </c>
      <c r="C16" s="61"/>
      <c r="D16" s="62"/>
      <c r="E16" s="63"/>
      <c r="F16" s="63"/>
      <c r="G16" s="62"/>
      <c r="H16" s="62"/>
      <c r="I16" s="62"/>
      <c r="J16" s="63"/>
      <c r="K16" s="63"/>
      <c r="L16" s="62"/>
      <c r="M16" s="62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44"/>
      <c r="AK16" s="65"/>
      <c r="AL16" s="65"/>
      <c r="AM16" s="3"/>
      <c r="AN16" s="3"/>
      <c r="AO16" s="57"/>
      <c r="AP16" s="55"/>
      <c r="AQ16" s="7"/>
      <c r="AR16" s="3"/>
      <c r="AS16" s="3"/>
      <c r="AT16" s="3"/>
      <c r="AU16" s="3"/>
      <c r="AV16" s="3"/>
      <c r="AW16" s="3"/>
      <c r="AX16" s="3"/>
      <c r="AY16" s="56"/>
      <c r="AZ16" s="3"/>
      <c r="BA16" s="3"/>
    </row>
    <row r="17" spans="1:53" s="13" customFormat="1" ht="12.6" hidden="1" customHeight="1" x14ac:dyDescent="0.25">
      <c r="B17" s="61" t="s">
        <v>104</v>
      </c>
      <c r="C17" s="61"/>
      <c r="D17" s="62"/>
      <c r="E17" s="63"/>
      <c r="F17" s="63"/>
      <c r="G17" s="62"/>
      <c r="H17" s="62"/>
      <c r="I17" s="62"/>
      <c r="J17" s="63"/>
      <c r="K17" s="63"/>
      <c r="L17" s="62"/>
      <c r="M17" s="62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44"/>
      <c r="AK17" s="65"/>
      <c r="AL17" s="65"/>
      <c r="AM17" s="3"/>
      <c r="AN17" s="3"/>
      <c r="AO17" s="57"/>
      <c r="AP17" s="55"/>
      <c r="AQ17" s="7"/>
      <c r="AR17" s="3"/>
      <c r="AS17" s="3"/>
      <c r="AT17" s="3"/>
      <c r="AU17" s="3"/>
      <c r="AV17" s="3"/>
      <c r="AW17" s="3"/>
      <c r="AX17" s="3"/>
      <c r="AY17" s="56"/>
      <c r="AZ17" s="3"/>
      <c r="BA17" s="3"/>
    </row>
    <row r="18" spans="1:53" ht="15" customHeight="1" x14ac:dyDescent="0.25">
      <c r="A18">
        <v>1</v>
      </c>
      <c r="B18" s="237" t="str">
        <f>'M7'!B18</f>
        <v>leerling 1</v>
      </c>
      <c r="C18" s="234">
        <f>'M7'!C18</f>
        <v>0</v>
      </c>
      <c r="D18" s="234" t="str">
        <f>IF('M7'!D18="","",IF('M7'!D18&gt;0,'M7'!D18))</f>
        <v/>
      </c>
      <c r="E18" s="139"/>
      <c r="F18" s="139"/>
      <c r="G18" s="140"/>
      <c r="H18" s="179"/>
      <c r="I18" s="178"/>
      <c r="J18" s="178"/>
      <c r="K18" s="178"/>
      <c r="L18" s="178"/>
      <c r="M18" s="177"/>
      <c r="N18" s="287">
        <f>COUNTA(I18,J18,M18)</f>
        <v>0</v>
      </c>
      <c r="O18" s="288" t="str">
        <f>IF(M18="E",1,IF(M18="D",2,IF(M18="C",3,IF(M18="B",4,IF(M18="A",5,IF(M18=5,1,IF(M18=4,2,IF(M18=3,3,IF(M18=2,4,IF(M18=1,5,IF(M18="","")))))))))))</f>
        <v/>
      </c>
      <c r="P18" s="288" t="str">
        <f t="shared" ref="P18:Q53" si="0">IF(I18="E",1,IF(I18="D",2,IF(I18="C",3,IF(I18="B",4,IF(I18="A",5,IF(I18=5,1,IF(I18=4,2,IF(I18=3,3,IF(I18=2,4,IF(I18=1,5,IF(I18="","")))))))))))</f>
        <v/>
      </c>
      <c r="Q18" s="288" t="str">
        <f t="shared" si="0"/>
        <v/>
      </c>
      <c r="R18" s="288">
        <f>IF(N18&lt;3,2,IF($D$2&lt;6,0,IF($D$2&gt;=6,SUM(O18:Q18))))</f>
        <v>2</v>
      </c>
      <c r="S18" s="94" t="str">
        <f t="shared" ref="S18:S53" si="1">IF(D18="","",IF(H18="","",IF(H18=$D18,1,IF(H18&lt;$D18,1,IF(H18&gt;$D18,"",IF(H18="A+",1))))))</f>
        <v/>
      </c>
      <c r="T18" s="94" t="str">
        <f t="shared" ref="T18:T53" si="2">IF(D18="","",IF(I18="","",IF(I18=$D18,1,IF(I18&lt;$D18,1,IF(I18&gt;$D18,"",IF(I18="A+",1))))))</f>
        <v/>
      </c>
      <c r="U18" s="94" t="str">
        <f t="shared" ref="U18:U53" si="3">IF(D18="","",IF(J18="","",IF(J18=$D18,1,IF(J18&lt;$D18,1,IF(J18&gt;$D18,"",IF(J18="A+",1))))))</f>
        <v/>
      </c>
      <c r="V18" s="94" t="str">
        <f>IF(D18="","",IF(K18="","",IF(K18=$D18,1,IF(K18&lt;$D18,1,IF(K18&gt;$D18,"",IF(K18="A+",1))))))</f>
        <v/>
      </c>
      <c r="W18" s="94" t="str">
        <f t="shared" ref="W18:W53" si="4">IF(D18="","",IF(L18="","",IF(L18=$D18,1,IF(L18&lt;$D18,1,IF(L18&gt;$D18,"",IF(L18="A+",1))))))</f>
        <v/>
      </c>
      <c r="X18" s="94" t="str">
        <f t="shared" ref="X18:X53" si="5">IF(D18="","",IF(M18="","",IF(M18=$D18,1,IF(M18&lt;$D18,1,IF(M18&gt;$D18,"",IF(M18="A+",1))))))</f>
        <v/>
      </c>
      <c r="Y18" s="94">
        <f t="shared" ref="Y18:Y53" si="6">SUM(S18:X18)</f>
        <v>0</v>
      </c>
      <c r="Z18" s="141" t="b">
        <f t="shared" ref="Z18:Z53" si="7">IF($D18="A",$AK18)</f>
        <v>0</v>
      </c>
      <c r="AA18" s="141" t="b">
        <f t="shared" ref="AA18:AA53" si="8">IF($D18="B",$AK18)</f>
        <v>0</v>
      </c>
      <c r="AB18" s="141" t="b">
        <f t="shared" ref="AB18:AB53" si="9">IF($D18="C",$AK18)</f>
        <v>0</v>
      </c>
      <c r="AC18" s="141" t="b">
        <f t="shared" ref="AC18:AC53" si="10">IF($D18="D",$AK18)</f>
        <v>0</v>
      </c>
      <c r="AD18" s="141" t="b">
        <f t="shared" ref="AD18:AD53" si="11">IF($D18="E",$AK18)</f>
        <v>0</v>
      </c>
      <c r="AE18" s="141" t="b">
        <f>IF($D18=1,$AK18)</f>
        <v>0</v>
      </c>
      <c r="AF18" s="141" t="b">
        <f>IF($D18=2,$AK18)</f>
        <v>0</v>
      </c>
      <c r="AG18" s="141" t="b">
        <f>IF($D18=3,$AK18)</f>
        <v>0</v>
      </c>
      <c r="AH18" s="141" t="b">
        <f>IF($D18=4,$AK18)</f>
        <v>0</v>
      </c>
      <c r="AI18" s="141" t="b">
        <f>IF($D18=5,$AK18)</f>
        <v>0</v>
      </c>
      <c r="AJ18" s="142" t="str">
        <f t="shared" ref="AJ18:AJ53" si="12">IF(D18="","",IF(D18&gt;0,COUNTA(H18:M18)))</f>
        <v/>
      </c>
      <c r="AK18" s="143" t="str">
        <f>IF(AJ18=0,"",IF(AJ18="","",IF(AJ18&gt;0,Y18/AJ18)))</f>
        <v/>
      </c>
      <c r="AL18" s="216" t="str">
        <f>IF($D$2&lt;6,"",IF(N18&lt;3,"",IF(R18=15,"Vwo",IF(R18&gt;13,"Havo/Vwo",IF(R18=13,"Havo",IF(R18&gt;11,"TL/Havo",IF(R18=11,"TL",IF(R18&gt;9,"Kader/TL",IF(R18=9,"Kader",IF(R18&gt;6,"BBL/Kader",IF(R18=6,"BBL",IF(R18&gt;3,"PRO/BBL",IF(R18=3,"PRO")))))))))))))</f>
        <v/>
      </c>
      <c r="AM18" s="144" t="str">
        <f>IF(AL18="","",IF(AL18="PRO",1,IF(AL18="LWOO",2,IF(AL18="BBL",3,IF(AL18="BBL/Kader",4,IF(AL18="Kader",5,IF(AL18="Kader/TL",6,IF(AL18="TL",7,IF(AL18="TL/Havo",8,IF(AL18="Havo",9,IF(AL18="Havo/VWO",10,IF(AL18="VWO",11))))))))))))</f>
        <v/>
      </c>
      <c r="AN18" s="145">
        <f>IF(AM18="",0,IF(AM18&lt;AR18,0,IF(AM18&gt;=AR18,1)))</f>
        <v>0</v>
      </c>
      <c r="AO18" s="135" t="str">
        <f>IF(F18="","",IF(F18="x",1))</f>
        <v/>
      </c>
      <c r="AP18" s="136" t="str">
        <f>IF(E18="","",IF(E18="X",1))</f>
        <v/>
      </c>
      <c r="AQ18" s="126"/>
      <c r="AR18" s="144" t="str">
        <f>IF(G18="","",IF(G18="PRO",1,IF(G18="LWOO",2,IF(G18="BBL",3,IF(G18="BBL/Kader",4,IF(G18="Kader",5,IF(G18="Kader/TL",6,IF(G18="TL",7,IF(G18="TL/Havo",8,IF(G18="Havo",9,IF(G18="Havo/VWO",10,IF(G18="VWO",11))))))))))))</f>
        <v/>
      </c>
      <c r="AS18" s="219" t="str">
        <f>IF($D$2&lt;6,"",IF($N18&lt;3,"",IF(P18=1,"&lt;1F",IF(P18&gt;3,"2F",IF(P18&gt;1,"1F")))))</f>
        <v/>
      </c>
      <c r="AT18" s="219" t="str">
        <f>IF($D$2&lt;6,"",IF($N18&lt;3,"",IF(Q18=1,"&lt;1F",IF(Q18&gt;3,"2F",IF(Q18&gt;1,"1F")))))</f>
        <v/>
      </c>
      <c r="AU18" s="219" t="str">
        <f>IF($D$2&lt;6,"",IF($N18&lt;3,"",IF(O18&lt;=2,"&lt;1F",IF(O18&gt;3,"1S",IF(O18&gt;2,"1F")))))</f>
        <v/>
      </c>
      <c r="AV18" s="218"/>
      <c r="AW18" s="219"/>
      <c r="AX18" s="219"/>
      <c r="AY18" s="218"/>
      <c r="AZ18" s="59" t="str">
        <f>IF(AY18="","",IF(AY18="PRO",1,IF(AY18="LWOO",2,IF(AY18="BBL",3,IF(AY18="BBL/Kader",4,IF(AY18="Kader",5,IF(AY18="Kader/TL",6,IF(AY18="TL",7,IF(AY18="TL/Havo",8,IF(AY18="Havo",9,IF(AY18="Havo/VWO",10,IF(AY18="VWO",11))))))))))))</f>
        <v/>
      </c>
      <c r="BA18" s="60">
        <f t="shared" ref="BA18:BA53" si="13">IF(AZ18="",0,IF(AZ18&lt;AW18,0,IF(AZ18&gt;=AW18,1)))</f>
        <v>0</v>
      </c>
    </row>
    <row r="19" spans="1:53" ht="15" customHeight="1" x14ac:dyDescent="0.25">
      <c r="A19">
        <v>2</v>
      </c>
      <c r="B19" s="237" t="str">
        <f>'M7'!B19</f>
        <v>leerling 2</v>
      </c>
      <c r="C19" s="234">
        <f>'M7'!C19</f>
        <v>0</v>
      </c>
      <c r="D19" s="234" t="str">
        <f>IF('M7'!D19="","",IF('M7'!D19&gt;0,'M7'!D19))</f>
        <v/>
      </c>
      <c r="E19" s="150"/>
      <c r="F19" s="150"/>
      <c r="G19" s="140"/>
      <c r="H19" s="179"/>
      <c r="I19" s="178"/>
      <c r="J19" s="178"/>
      <c r="K19" s="178"/>
      <c r="L19" s="178"/>
      <c r="M19" s="177"/>
      <c r="N19" s="287">
        <f t="shared" ref="N19:N53" si="14">COUNTA(I19,J19,M19)</f>
        <v>0</v>
      </c>
      <c r="O19" s="288" t="str">
        <f t="shared" ref="O19:O53" si="15">IF(M19="E",1,IF(M19="D",2,IF(M19="C",3,IF(M19="B",4,IF(M19="A",5,IF(M19=5,1,IF(M19=4,2,IF(M19=3,3,IF(M19=2,4,IF(M19=1,5,IF(M19="","")))))))))))</f>
        <v/>
      </c>
      <c r="P19" s="288" t="str">
        <f t="shared" si="0"/>
        <v/>
      </c>
      <c r="Q19" s="288" t="str">
        <f t="shared" si="0"/>
        <v/>
      </c>
      <c r="R19" s="288">
        <f t="shared" ref="R19:R53" si="16">IF($D$2&lt;6,0,IF($D$2&gt;=6,SUM(O19:Q19)))</f>
        <v>0</v>
      </c>
      <c r="S19" s="94" t="str">
        <f t="shared" si="1"/>
        <v/>
      </c>
      <c r="T19" s="94" t="str">
        <f t="shared" si="2"/>
        <v/>
      </c>
      <c r="U19" s="94" t="str">
        <f t="shared" si="3"/>
        <v/>
      </c>
      <c r="V19" s="94" t="str">
        <f t="shared" ref="V19:V53" si="17">IF(D19="","",IF(K19="","",IF(K19=$D19,1,IF(K19&lt;$D19,1,IF(K19&gt;$D19,"",IF(K19="A+",1))))))</f>
        <v/>
      </c>
      <c r="W19" s="94" t="str">
        <f t="shared" si="4"/>
        <v/>
      </c>
      <c r="X19" s="94" t="str">
        <f t="shared" si="5"/>
        <v/>
      </c>
      <c r="Y19" s="94">
        <f t="shared" si="6"/>
        <v>0</v>
      </c>
      <c r="Z19" s="141" t="b">
        <f t="shared" si="7"/>
        <v>0</v>
      </c>
      <c r="AA19" s="141" t="b">
        <f t="shared" si="8"/>
        <v>0</v>
      </c>
      <c r="AB19" s="141" t="b">
        <f t="shared" si="9"/>
        <v>0</v>
      </c>
      <c r="AC19" s="141" t="b">
        <f t="shared" si="10"/>
        <v>0</v>
      </c>
      <c r="AD19" s="141" t="b">
        <f t="shared" si="11"/>
        <v>0</v>
      </c>
      <c r="AE19" s="141" t="b">
        <f t="shared" ref="AE19:AE53" si="18">IF($D19="1",$AK19)</f>
        <v>0</v>
      </c>
      <c r="AF19" s="141" t="b">
        <f t="shared" ref="AF19:AF53" si="19">IF($D19=2,$AK19)</f>
        <v>0</v>
      </c>
      <c r="AG19" s="141" t="b">
        <f t="shared" ref="AG19:AG53" si="20">IF($D19=3,$AK19)</f>
        <v>0</v>
      </c>
      <c r="AH19" s="141" t="b">
        <f t="shared" ref="AH19:AH53" si="21">IF($D19=4,$AK19)</f>
        <v>0</v>
      </c>
      <c r="AI19" s="141" t="b">
        <f t="shared" ref="AI19:AI53" si="22">IF($D19=5,$AK19)</f>
        <v>0</v>
      </c>
      <c r="AJ19" s="146" t="str">
        <f t="shared" si="12"/>
        <v/>
      </c>
      <c r="AK19" s="143" t="str">
        <f t="shared" ref="AK19:AK53" si="23">IF(AJ19=0,"",IF(AJ19="","",IF(AJ19&gt;0,Y19/AJ19)))</f>
        <v/>
      </c>
      <c r="AL19" s="216" t="str">
        <f t="shared" ref="AL19:AL53" si="24">IF($D$2&lt;6,"",IF(N19&lt;3,"",IF(R19=15,"Vwo",IF(R19&gt;13,"Havo/Vwo",IF(R19=13,"Havo",IF(R19&gt;11,"TL/Havo",IF(R19=11,"TL",IF(R19&gt;9,"Kader/TL",IF(R19=9,"Kader",IF(R19&gt;6,"BBL/Kader",IF(R19=6,"BBL",IF(R19&gt;3,"PRO/BBL",IF(R19=3,"PRO")))))))))))))</f>
        <v/>
      </c>
      <c r="AM19" s="144" t="str">
        <f t="shared" ref="AM19:AM53" si="25">IF(AL19="","",IF(AL19="PRO",1,IF(AL19="LWOO",2,IF(AL19="BBL",3,IF(AL19="BBL/Kader",4,IF(AL19="Kader",5,IF(AL19="Kader/TL",6,IF(AL19="TL",7,IF(AL19="TL/Havo",8,IF(AL19="Havo",9,IF(AL19="Havo/VWO",10,IF(AL19="VWO",11))))))))))))</f>
        <v/>
      </c>
      <c r="AN19" s="145">
        <f t="shared" ref="AN19:AN53" si="26">IF(AM19="",0,IF(AM19&lt;AR19,0,IF(AM19&gt;=AR19,1)))</f>
        <v>0</v>
      </c>
      <c r="AO19" s="135" t="str">
        <f t="shared" ref="AO19:AO53" si="27">IF(F19="","",IF(F19="x",1))</f>
        <v/>
      </c>
      <c r="AP19" s="136" t="str">
        <f t="shared" ref="AP19:AP53" si="28">IF(E19="","",IF(E19="X",1))</f>
        <v/>
      </c>
      <c r="AQ19" s="126"/>
      <c r="AR19" s="144" t="str">
        <f t="shared" ref="AR19:AR53" si="29">IF(G19="","",IF(G19="PRO",1,IF(G19="LWOO",2,IF(G19="BBL",3,IF(G19="BBL/Kader",4,IF(G19="Kader",5,IF(G19="Kader/TL",6,IF(G19="TL",7,IF(G19="TL/Havo",8,IF(G19="Havo",9,IF(G19="Havo/VWO",10,IF(G19="VWO",11))))))))))))</f>
        <v/>
      </c>
      <c r="AS19" s="219" t="str">
        <f t="shared" ref="AS19:AS53" si="30">IF($D$2&lt;6,"",IF(N19&lt;3,"",IF(P19=1,"&lt;1F",IF(P19&gt;3,"2F",IF(P19&gt;1,"1F")))))</f>
        <v/>
      </c>
      <c r="AT19" s="219" t="str">
        <f t="shared" ref="AT19:AT53" si="31">IF($D$2&lt;6,"",IF($N19&lt;3,"",IF(Q19=1,"&lt;1F",IF(Q19&gt;3,"2F",IF(Q19&gt;1,"1F")))))</f>
        <v/>
      </c>
      <c r="AU19" s="219" t="str">
        <f t="shared" ref="AU19:AU53" si="32">IF($D$2&lt;6,"",IF($N19&lt;3,"",IF(O19&lt;=2,"&lt;1F",IF(O19&gt;3,"1S",IF(O19&gt;2,"1F")))))</f>
        <v/>
      </c>
      <c r="AV19" s="218"/>
      <c r="AW19" s="219"/>
      <c r="AX19" s="219"/>
      <c r="AY19" s="218"/>
      <c r="AZ19" s="59" t="str">
        <f t="shared" ref="AZ19:AZ53" si="33">IF(AY19="","",IF(AY19="PRO",1,IF(AY19="LWOO",2,IF(AY19="BBL",3,IF(AY19="BBL/Kader",4,IF(AY19="Kader",5,IF(AY19="Kader/TL",6,IF(AY19="TL",7,IF(AY19="TL/Havo",8,IF(AY19="Havo",9,IF(AY19="Havo/VWO",10,IF(AY19="VWO",11))))))))))))</f>
        <v/>
      </c>
      <c r="BA19" s="60">
        <f t="shared" si="13"/>
        <v>0</v>
      </c>
    </row>
    <row r="20" spans="1:53" ht="15" customHeight="1" x14ac:dyDescent="0.25">
      <c r="A20">
        <v>3</v>
      </c>
      <c r="B20" s="237" t="str">
        <f>'M7'!B20</f>
        <v>leerling 3</v>
      </c>
      <c r="C20" s="234">
        <f>'M7'!C20</f>
        <v>0</v>
      </c>
      <c r="D20" s="234" t="str">
        <f>IF('M7'!D20="","",IF('M7'!D20&gt;0,'M7'!D20))</f>
        <v/>
      </c>
      <c r="E20" s="150"/>
      <c r="F20" s="126"/>
      <c r="G20" s="140"/>
      <c r="H20" s="179"/>
      <c r="I20" s="178"/>
      <c r="J20" s="178"/>
      <c r="K20" s="178"/>
      <c r="L20" s="178"/>
      <c r="M20" s="177"/>
      <c r="N20" s="287">
        <f t="shared" si="14"/>
        <v>0</v>
      </c>
      <c r="O20" s="288" t="str">
        <f t="shared" si="15"/>
        <v/>
      </c>
      <c r="P20" s="288" t="str">
        <f t="shared" si="0"/>
        <v/>
      </c>
      <c r="Q20" s="288" t="str">
        <f t="shared" si="0"/>
        <v/>
      </c>
      <c r="R20" s="288">
        <f t="shared" si="16"/>
        <v>0</v>
      </c>
      <c r="S20" s="94" t="str">
        <f t="shared" si="1"/>
        <v/>
      </c>
      <c r="T20" s="94" t="str">
        <f t="shared" si="2"/>
        <v/>
      </c>
      <c r="U20" s="94" t="str">
        <f t="shared" si="3"/>
        <v/>
      </c>
      <c r="V20" s="94" t="str">
        <f t="shared" si="17"/>
        <v/>
      </c>
      <c r="W20" s="94" t="str">
        <f t="shared" si="4"/>
        <v/>
      </c>
      <c r="X20" s="94" t="str">
        <f t="shared" si="5"/>
        <v/>
      </c>
      <c r="Y20" s="94">
        <f t="shared" si="6"/>
        <v>0</v>
      </c>
      <c r="Z20" s="141" t="b">
        <f t="shared" si="7"/>
        <v>0</v>
      </c>
      <c r="AA20" s="141" t="b">
        <f t="shared" si="8"/>
        <v>0</v>
      </c>
      <c r="AB20" s="141" t="b">
        <f t="shared" si="9"/>
        <v>0</v>
      </c>
      <c r="AC20" s="141" t="b">
        <f t="shared" si="10"/>
        <v>0</v>
      </c>
      <c r="AD20" s="141" t="b">
        <f t="shared" si="11"/>
        <v>0</v>
      </c>
      <c r="AE20" s="141" t="b">
        <f t="shared" si="18"/>
        <v>0</v>
      </c>
      <c r="AF20" s="141" t="b">
        <f t="shared" si="19"/>
        <v>0</v>
      </c>
      <c r="AG20" s="141" t="b">
        <f t="shared" si="20"/>
        <v>0</v>
      </c>
      <c r="AH20" s="141" t="b">
        <f t="shared" si="21"/>
        <v>0</v>
      </c>
      <c r="AI20" s="141" t="b">
        <f t="shared" si="22"/>
        <v>0</v>
      </c>
      <c r="AJ20" s="146" t="str">
        <f t="shared" si="12"/>
        <v/>
      </c>
      <c r="AK20" s="143" t="str">
        <f t="shared" si="23"/>
        <v/>
      </c>
      <c r="AL20" s="216" t="str">
        <f t="shared" si="24"/>
        <v/>
      </c>
      <c r="AM20" s="144" t="str">
        <f t="shared" si="25"/>
        <v/>
      </c>
      <c r="AN20" s="145">
        <f t="shared" si="26"/>
        <v>0</v>
      </c>
      <c r="AO20" s="135" t="str">
        <f t="shared" si="27"/>
        <v/>
      </c>
      <c r="AP20" s="136" t="str">
        <f t="shared" si="28"/>
        <v/>
      </c>
      <c r="AQ20" s="126"/>
      <c r="AR20" s="144" t="str">
        <f t="shared" si="29"/>
        <v/>
      </c>
      <c r="AS20" s="219" t="str">
        <f t="shared" si="30"/>
        <v/>
      </c>
      <c r="AT20" s="219" t="str">
        <f t="shared" si="31"/>
        <v/>
      </c>
      <c r="AU20" s="219" t="str">
        <f t="shared" si="32"/>
        <v/>
      </c>
      <c r="AV20" s="218"/>
      <c r="AW20" s="219"/>
      <c r="AX20" s="219"/>
      <c r="AY20" s="218"/>
      <c r="AZ20" s="59" t="str">
        <f t="shared" si="33"/>
        <v/>
      </c>
      <c r="BA20" s="60">
        <f t="shared" si="13"/>
        <v>0</v>
      </c>
    </row>
    <row r="21" spans="1:53" ht="15" customHeight="1" x14ac:dyDescent="0.25">
      <c r="A21">
        <v>4</v>
      </c>
      <c r="B21" s="237" t="str">
        <f>'M7'!B21</f>
        <v>leerling 4</v>
      </c>
      <c r="C21" s="234">
        <f>'M7'!C21</f>
        <v>0</v>
      </c>
      <c r="D21" s="234" t="str">
        <f>IF('M7'!D21="","",IF('M7'!D21&gt;0,'M7'!D21))</f>
        <v/>
      </c>
      <c r="E21" s="126"/>
      <c r="F21" s="126"/>
      <c r="G21" s="140"/>
      <c r="H21" s="179"/>
      <c r="I21" s="178"/>
      <c r="J21" s="178"/>
      <c r="K21" s="178"/>
      <c r="L21" s="178"/>
      <c r="M21" s="177"/>
      <c r="N21" s="287">
        <f t="shared" si="14"/>
        <v>0</v>
      </c>
      <c r="O21" s="288" t="str">
        <f t="shared" si="15"/>
        <v/>
      </c>
      <c r="P21" s="288" t="str">
        <f t="shared" si="0"/>
        <v/>
      </c>
      <c r="Q21" s="288" t="str">
        <f t="shared" si="0"/>
        <v/>
      </c>
      <c r="R21" s="288">
        <f t="shared" si="16"/>
        <v>0</v>
      </c>
      <c r="S21" s="94" t="str">
        <f t="shared" si="1"/>
        <v/>
      </c>
      <c r="T21" s="94" t="str">
        <f t="shared" si="2"/>
        <v/>
      </c>
      <c r="U21" s="94" t="str">
        <f t="shared" si="3"/>
        <v/>
      </c>
      <c r="V21" s="94" t="str">
        <f t="shared" si="17"/>
        <v/>
      </c>
      <c r="W21" s="94" t="str">
        <f t="shared" si="4"/>
        <v/>
      </c>
      <c r="X21" s="94" t="str">
        <f t="shared" si="5"/>
        <v/>
      </c>
      <c r="Y21" s="94">
        <f t="shared" si="6"/>
        <v>0</v>
      </c>
      <c r="Z21" s="141" t="b">
        <f t="shared" si="7"/>
        <v>0</v>
      </c>
      <c r="AA21" s="141" t="b">
        <f t="shared" si="8"/>
        <v>0</v>
      </c>
      <c r="AB21" s="141" t="b">
        <f t="shared" si="9"/>
        <v>0</v>
      </c>
      <c r="AC21" s="141" t="b">
        <f t="shared" si="10"/>
        <v>0</v>
      </c>
      <c r="AD21" s="141" t="b">
        <f t="shared" si="11"/>
        <v>0</v>
      </c>
      <c r="AE21" s="141" t="b">
        <f t="shared" si="18"/>
        <v>0</v>
      </c>
      <c r="AF21" s="141" t="b">
        <f t="shared" si="19"/>
        <v>0</v>
      </c>
      <c r="AG21" s="141" t="b">
        <f t="shared" si="20"/>
        <v>0</v>
      </c>
      <c r="AH21" s="141" t="b">
        <f t="shared" si="21"/>
        <v>0</v>
      </c>
      <c r="AI21" s="141" t="b">
        <f t="shared" si="22"/>
        <v>0</v>
      </c>
      <c r="AJ21" s="146" t="str">
        <f t="shared" si="12"/>
        <v/>
      </c>
      <c r="AK21" s="143" t="str">
        <f t="shared" si="23"/>
        <v/>
      </c>
      <c r="AL21" s="216" t="str">
        <f t="shared" si="24"/>
        <v/>
      </c>
      <c r="AM21" s="144" t="str">
        <f t="shared" si="25"/>
        <v/>
      </c>
      <c r="AN21" s="145">
        <f t="shared" si="26"/>
        <v>0</v>
      </c>
      <c r="AO21" s="135" t="str">
        <f t="shared" si="27"/>
        <v/>
      </c>
      <c r="AP21" s="136" t="str">
        <f t="shared" si="28"/>
        <v/>
      </c>
      <c r="AQ21" s="126"/>
      <c r="AR21" s="144" t="str">
        <f t="shared" si="29"/>
        <v/>
      </c>
      <c r="AS21" s="219" t="str">
        <f t="shared" si="30"/>
        <v/>
      </c>
      <c r="AT21" s="219" t="str">
        <f t="shared" si="31"/>
        <v/>
      </c>
      <c r="AU21" s="219" t="str">
        <f t="shared" si="32"/>
        <v/>
      </c>
      <c r="AV21" s="218"/>
      <c r="AW21" s="219"/>
      <c r="AX21" s="219"/>
      <c r="AY21" s="218"/>
      <c r="AZ21" s="59" t="str">
        <f t="shared" si="33"/>
        <v/>
      </c>
      <c r="BA21" s="60">
        <f t="shared" si="13"/>
        <v>0</v>
      </c>
    </row>
    <row r="22" spans="1:53" ht="15" customHeight="1" x14ac:dyDescent="0.25">
      <c r="A22">
        <v>5</v>
      </c>
      <c r="B22" s="237" t="str">
        <f>'M7'!B22</f>
        <v>leerling 5</v>
      </c>
      <c r="C22" s="234">
        <f>'M7'!C22</f>
        <v>0</v>
      </c>
      <c r="D22" s="234" t="str">
        <f>IF('M7'!D22="","",IF('M7'!D22&gt;0,'M7'!D22))</f>
        <v/>
      </c>
      <c r="E22" s="126"/>
      <c r="F22" s="126"/>
      <c r="G22" s="140"/>
      <c r="H22" s="179"/>
      <c r="I22" s="178"/>
      <c r="J22" s="178"/>
      <c r="K22" s="178"/>
      <c r="L22" s="178"/>
      <c r="M22" s="177"/>
      <c r="N22" s="287">
        <f t="shared" si="14"/>
        <v>0</v>
      </c>
      <c r="O22" s="288" t="str">
        <f t="shared" si="15"/>
        <v/>
      </c>
      <c r="P22" s="288" t="str">
        <f t="shared" si="0"/>
        <v/>
      </c>
      <c r="Q22" s="288" t="str">
        <f t="shared" si="0"/>
        <v/>
      </c>
      <c r="R22" s="288">
        <f t="shared" si="16"/>
        <v>0</v>
      </c>
      <c r="S22" s="94" t="str">
        <f t="shared" si="1"/>
        <v/>
      </c>
      <c r="T22" s="94" t="str">
        <f t="shared" si="2"/>
        <v/>
      </c>
      <c r="U22" s="94" t="str">
        <f t="shared" si="3"/>
        <v/>
      </c>
      <c r="V22" s="94" t="str">
        <f t="shared" si="17"/>
        <v/>
      </c>
      <c r="W22" s="94" t="str">
        <f t="shared" si="4"/>
        <v/>
      </c>
      <c r="X22" s="94" t="str">
        <f t="shared" si="5"/>
        <v/>
      </c>
      <c r="Y22" s="94">
        <f t="shared" si="6"/>
        <v>0</v>
      </c>
      <c r="Z22" s="141" t="b">
        <f t="shared" si="7"/>
        <v>0</v>
      </c>
      <c r="AA22" s="141" t="b">
        <f t="shared" si="8"/>
        <v>0</v>
      </c>
      <c r="AB22" s="141" t="b">
        <f t="shared" si="9"/>
        <v>0</v>
      </c>
      <c r="AC22" s="141" t="b">
        <f t="shared" si="10"/>
        <v>0</v>
      </c>
      <c r="AD22" s="141" t="b">
        <f t="shared" si="11"/>
        <v>0</v>
      </c>
      <c r="AE22" s="141" t="b">
        <f t="shared" si="18"/>
        <v>0</v>
      </c>
      <c r="AF22" s="141" t="b">
        <f t="shared" si="19"/>
        <v>0</v>
      </c>
      <c r="AG22" s="141" t="b">
        <f t="shared" si="20"/>
        <v>0</v>
      </c>
      <c r="AH22" s="141" t="b">
        <f t="shared" si="21"/>
        <v>0</v>
      </c>
      <c r="AI22" s="141" t="b">
        <f t="shared" si="22"/>
        <v>0</v>
      </c>
      <c r="AJ22" s="146" t="str">
        <f t="shared" si="12"/>
        <v/>
      </c>
      <c r="AK22" s="143" t="str">
        <f t="shared" si="23"/>
        <v/>
      </c>
      <c r="AL22" s="216" t="str">
        <f t="shared" si="24"/>
        <v/>
      </c>
      <c r="AM22" s="144" t="str">
        <f t="shared" si="25"/>
        <v/>
      </c>
      <c r="AN22" s="145">
        <f t="shared" si="26"/>
        <v>0</v>
      </c>
      <c r="AO22" s="135" t="str">
        <f t="shared" si="27"/>
        <v/>
      </c>
      <c r="AP22" s="136" t="str">
        <f t="shared" si="28"/>
        <v/>
      </c>
      <c r="AQ22" s="126"/>
      <c r="AR22" s="144" t="str">
        <f t="shared" si="29"/>
        <v/>
      </c>
      <c r="AS22" s="219" t="str">
        <f t="shared" si="30"/>
        <v/>
      </c>
      <c r="AT22" s="219" t="str">
        <f t="shared" si="31"/>
        <v/>
      </c>
      <c r="AU22" s="219" t="str">
        <f t="shared" si="32"/>
        <v/>
      </c>
      <c r="AV22" s="218"/>
      <c r="AW22" s="219"/>
      <c r="AX22" s="219"/>
      <c r="AY22" s="218"/>
      <c r="AZ22" s="59" t="str">
        <f t="shared" si="33"/>
        <v/>
      </c>
      <c r="BA22" s="60">
        <f t="shared" si="13"/>
        <v>0</v>
      </c>
    </row>
    <row r="23" spans="1:53" ht="15" customHeight="1" x14ac:dyDescent="0.25">
      <c r="A23">
        <v>6</v>
      </c>
      <c r="B23" s="237" t="str">
        <f>'M7'!B23</f>
        <v>leerling 6</v>
      </c>
      <c r="C23" s="234">
        <f>'M7'!C23</f>
        <v>0</v>
      </c>
      <c r="D23" s="234" t="str">
        <f>IF('M7'!D23="","",IF('M7'!D23&gt;0,'M7'!D23))</f>
        <v/>
      </c>
      <c r="E23" s="126"/>
      <c r="F23" s="126"/>
      <c r="G23" s="140"/>
      <c r="H23" s="179"/>
      <c r="I23" s="178"/>
      <c r="J23" s="178"/>
      <c r="K23" s="178"/>
      <c r="L23" s="178"/>
      <c r="M23" s="177"/>
      <c r="N23" s="287">
        <f t="shared" si="14"/>
        <v>0</v>
      </c>
      <c r="O23" s="288" t="str">
        <f t="shared" si="15"/>
        <v/>
      </c>
      <c r="P23" s="288" t="str">
        <f t="shared" si="0"/>
        <v/>
      </c>
      <c r="Q23" s="288" t="str">
        <f t="shared" si="0"/>
        <v/>
      </c>
      <c r="R23" s="288">
        <f t="shared" si="16"/>
        <v>0</v>
      </c>
      <c r="S23" s="94" t="str">
        <f t="shared" si="1"/>
        <v/>
      </c>
      <c r="T23" s="94" t="str">
        <f t="shared" si="2"/>
        <v/>
      </c>
      <c r="U23" s="94" t="str">
        <f t="shared" si="3"/>
        <v/>
      </c>
      <c r="V23" s="94" t="str">
        <f t="shared" si="17"/>
        <v/>
      </c>
      <c r="W23" s="94" t="str">
        <f t="shared" si="4"/>
        <v/>
      </c>
      <c r="X23" s="94" t="str">
        <f t="shared" si="5"/>
        <v/>
      </c>
      <c r="Y23" s="94">
        <f t="shared" si="6"/>
        <v>0</v>
      </c>
      <c r="Z23" s="141" t="b">
        <f t="shared" si="7"/>
        <v>0</v>
      </c>
      <c r="AA23" s="141" t="b">
        <f t="shared" si="8"/>
        <v>0</v>
      </c>
      <c r="AB23" s="141" t="b">
        <f t="shared" si="9"/>
        <v>0</v>
      </c>
      <c r="AC23" s="141" t="b">
        <f t="shared" si="10"/>
        <v>0</v>
      </c>
      <c r="AD23" s="141" t="b">
        <f t="shared" si="11"/>
        <v>0</v>
      </c>
      <c r="AE23" s="141" t="b">
        <f t="shared" si="18"/>
        <v>0</v>
      </c>
      <c r="AF23" s="141" t="b">
        <f t="shared" si="19"/>
        <v>0</v>
      </c>
      <c r="AG23" s="141" t="b">
        <f t="shared" si="20"/>
        <v>0</v>
      </c>
      <c r="AH23" s="141" t="b">
        <f t="shared" si="21"/>
        <v>0</v>
      </c>
      <c r="AI23" s="141" t="b">
        <f t="shared" si="22"/>
        <v>0</v>
      </c>
      <c r="AJ23" s="146" t="str">
        <f t="shared" si="12"/>
        <v/>
      </c>
      <c r="AK23" s="143" t="str">
        <f t="shared" si="23"/>
        <v/>
      </c>
      <c r="AL23" s="216" t="str">
        <f t="shared" si="24"/>
        <v/>
      </c>
      <c r="AM23" s="144" t="str">
        <f>IF(AL23="","",IF(AL23="PRO",1,IF(AL23="PRO/BBL",2,IF(AL23="BBL",3,IF(AL23="BBL/Kader",4,IF(AL23="Kader",5,IF(AL23="Kader/TL",6,IF(AL23="TL",7,IF(AL23="TL/Havo",8,IF(AL23="Havo",9,IF(AL23="Havo/VWO",10,IF(AL23="VWO",11))))))))))))</f>
        <v/>
      </c>
      <c r="AN23" s="145">
        <f t="shared" si="26"/>
        <v>0</v>
      </c>
      <c r="AO23" s="135" t="str">
        <f t="shared" si="27"/>
        <v/>
      </c>
      <c r="AP23" s="136" t="str">
        <f t="shared" si="28"/>
        <v/>
      </c>
      <c r="AQ23" s="126"/>
      <c r="AR23" s="144" t="str">
        <f t="shared" si="29"/>
        <v/>
      </c>
      <c r="AS23" s="219" t="str">
        <f t="shared" si="30"/>
        <v/>
      </c>
      <c r="AT23" s="219" t="str">
        <f t="shared" si="31"/>
        <v/>
      </c>
      <c r="AU23" s="219" t="str">
        <f t="shared" si="32"/>
        <v/>
      </c>
      <c r="AV23" s="218"/>
      <c r="AW23" s="219"/>
      <c r="AX23" s="219"/>
      <c r="AY23" s="218"/>
      <c r="AZ23" s="59" t="str">
        <f t="shared" si="33"/>
        <v/>
      </c>
      <c r="BA23" s="60">
        <f t="shared" si="13"/>
        <v>0</v>
      </c>
    </row>
    <row r="24" spans="1:53" ht="15" customHeight="1" x14ac:dyDescent="0.25">
      <c r="A24">
        <v>7</v>
      </c>
      <c r="B24" s="237" t="str">
        <f>'M7'!B24</f>
        <v>leerling 7</v>
      </c>
      <c r="C24" s="234">
        <f>'M7'!C24</f>
        <v>0</v>
      </c>
      <c r="D24" s="234" t="str">
        <f>IF('M7'!D24="","",IF('M7'!D24&gt;0,'M7'!D24))</f>
        <v/>
      </c>
      <c r="E24" s="150"/>
      <c r="F24" s="150"/>
      <c r="G24" s="140"/>
      <c r="H24" s="179"/>
      <c r="I24" s="178"/>
      <c r="J24" s="178"/>
      <c r="K24" s="178"/>
      <c r="L24" s="178"/>
      <c r="M24" s="177"/>
      <c r="N24" s="287">
        <f t="shared" si="14"/>
        <v>0</v>
      </c>
      <c r="O24" s="288" t="str">
        <f t="shared" si="15"/>
        <v/>
      </c>
      <c r="P24" s="288" t="str">
        <f t="shared" si="0"/>
        <v/>
      </c>
      <c r="Q24" s="288" t="str">
        <f t="shared" si="0"/>
        <v/>
      </c>
      <c r="R24" s="288">
        <f t="shared" si="16"/>
        <v>0</v>
      </c>
      <c r="S24" s="94" t="str">
        <f t="shared" si="1"/>
        <v/>
      </c>
      <c r="T24" s="94" t="str">
        <f t="shared" si="2"/>
        <v/>
      </c>
      <c r="U24" s="94" t="str">
        <f t="shared" si="3"/>
        <v/>
      </c>
      <c r="V24" s="94" t="str">
        <f t="shared" si="17"/>
        <v/>
      </c>
      <c r="W24" s="94" t="str">
        <f t="shared" si="4"/>
        <v/>
      </c>
      <c r="X24" s="94" t="str">
        <f t="shared" si="5"/>
        <v/>
      </c>
      <c r="Y24" s="94">
        <f t="shared" si="6"/>
        <v>0</v>
      </c>
      <c r="Z24" s="141" t="b">
        <f t="shared" si="7"/>
        <v>0</v>
      </c>
      <c r="AA24" s="141" t="b">
        <f t="shared" si="8"/>
        <v>0</v>
      </c>
      <c r="AB24" s="141" t="b">
        <f t="shared" si="9"/>
        <v>0</v>
      </c>
      <c r="AC24" s="141" t="b">
        <f t="shared" si="10"/>
        <v>0</v>
      </c>
      <c r="AD24" s="141" t="b">
        <f t="shared" si="11"/>
        <v>0</v>
      </c>
      <c r="AE24" s="141" t="b">
        <f t="shared" si="18"/>
        <v>0</v>
      </c>
      <c r="AF24" s="141" t="b">
        <f t="shared" si="19"/>
        <v>0</v>
      </c>
      <c r="AG24" s="141" t="b">
        <f t="shared" si="20"/>
        <v>0</v>
      </c>
      <c r="AH24" s="141" t="b">
        <f t="shared" si="21"/>
        <v>0</v>
      </c>
      <c r="AI24" s="141" t="b">
        <f t="shared" si="22"/>
        <v>0</v>
      </c>
      <c r="AJ24" s="146" t="str">
        <f t="shared" si="12"/>
        <v/>
      </c>
      <c r="AK24" s="143" t="str">
        <f t="shared" si="23"/>
        <v/>
      </c>
      <c r="AL24" s="216" t="str">
        <f t="shared" si="24"/>
        <v/>
      </c>
      <c r="AM24" s="144" t="str">
        <f t="shared" si="25"/>
        <v/>
      </c>
      <c r="AN24" s="145">
        <f t="shared" si="26"/>
        <v>0</v>
      </c>
      <c r="AO24" s="135" t="str">
        <f t="shared" si="27"/>
        <v/>
      </c>
      <c r="AP24" s="136" t="str">
        <f t="shared" si="28"/>
        <v/>
      </c>
      <c r="AQ24" s="126"/>
      <c r="AR24" s="144" t="str">
        <f t="shared" si="29"/>
        <v/>
      </c>
      <c r="AS24" s="219" t="str">
        <f t="shared" si="30"/>
        <v/>
      </c>
      <c r="AT24" s="219" t="str">
        <f t="shared" si="31"/>
        <v/>
      </c>
      <c r="AU24" s="219" t="str">
        <f t="shared" si="32"/>
        <v/>
      </c>
      <c r="AV24" s="218"/>
      <c r="AW24" s="219"/>
      <c r="AX24" s="219"/>
      <c r="AY24" s="218"/>
      <c r="AZ24" s="59" t="str">
        <f t="shared" si="33"/>
        <v/>
      </c>
      <c r="BA24" s="60">
        <f t="shared" si="13"/>
        <v>0</v>
      </c>
    </row>
    <row r="25" spans="1:53" ht="15" customHeight="1" x14ac:dyDescent="0.25">
      <c r="A25">
        <v>8</v>
      </c>
      <c r="B25" s="237" t="str">
        <f>'M7'!B25</f>
        <v>leerling 8</v>
      </c>
      <c r="C25" s="234">
        <f>'M7'!C25</f>
        <v>0</v>
      </c>
      <c r="D25" s="234" t="str">
        <f>IF('M7'!D25="","",IF('M7'!D25&gt;0,'M7'!D25))</f>
        <v/>
      </c>
      <c r="E25" s="126"/>
      <c r="F25" s="126"/>
      <c r="G25" s="140"/>
      <c r="H25" s="148"/>
      <c r="I25" s="178"/>
      <c r="J25" s="178"/>
      <c r="K25" s="178"/>
      <c r="L25" s="147"/>
      <c r="M25" s="177"/>
      <c r="N25" s="287">
        <f t="shared" si="14"/>
        <v>0</v>
      </c>
      <c r="O25" s="288" t="str">
        <f t="shared" si="15"/>
        <v/>
      </c>
      <c r="P25" s="288" t="str">
        <f t="shared" si="0"/>
        <v/>
      </c>
      <c r="Q25" s="288" t="str">
        <f t="shared" si="0"/>
        <v/>
      </c>
      <c r="R25" s="288">
        <f t="shared" si="16"/>
        <v>0</v>
      </c>
      <c r="S25" s="94" t="str">
        <f t="shared" si="1"/>
        <v/>
      </c>
      <c r="T25" s="94" t="str">
        <f t="shared" si="2"/>
        <v/>
      </c>
      <c r="U25" s="94" t="str">
        <f t="shared" si="3"/>
        <v/>
      </c>
      <c r="V25" s="94" t="str">
        <f t="shared" si="17"/>
        <v/>
      </c>
      <c r="W25" s="94" t="str">
        <f t="shared" si="4"/>
        <v/>
      </c>
      <c r="X25" s="94" t="str">
        <f t="shared" si="5"/>
        <v/>
      </c>
      <c r="Y25" s="94">
        <f t="shared" si="6"/>
        <v>0</v>
      </c>
      <c r="Z25" s="141" t="b">
        <f t="shared" si="7"/>
        <v>0</v>
      </c>
      <c r="AA25" s="141" t="b">
        <f t="shared" si="8"/>
        <v>0</v>
      </c>
      <c r="AB25" s="141" t="b">
        <f t="shared" si="9"/>
        <v>0</v>
      </c>
      <c r="AC25" s="141" t="b">
        <f t="shared" si="10"/>
        <v>0</v>
      </c>
      <c r="AD25" s="141" t="b">
        <f t="shared" si="11"/>
        <v>0</v>
      </c>
      <c r="AE25" s="141" t="b">
        <f t="shared" si="18"/>
        <v>0</v>
      </c>
      <c r="AF25" s="141" t="b">
        <f t="shared" si="19"/>
        <v>0</v>
      </c>
      <c r="AG25" s="141" t="b">
        <f t="shared" si="20"/>
        <v>0</v>
      </c>
      <c r="AH25" s="141" t="b">
        <f t="shared" si="21"/>
        <v>0</v>
      </c>
      <c r="AI25" s="141" t="b">
        <f t="shared" si="22"/>
        <v>0</v>
      </c>
      <c r="AJ25" s="146" t="str">
        <f t="shared" si="12"/>
        <v/>
      </c>
      <c r="AK25" s="143" t="str">
        <f t="shared" si="23"/>
        <v/>
      </c>
      <c r="AL25" s="216" t="str">
        <f t="shared" si="24"/>
        <v/>
      </c>
      <c r="AM25" s="144" t="str">
        <f t="shared" si="25"/>
        <v/>
      </c>
      <c r="AN25" s="145">
        <f t="shared" si="26"/>
        <v>0</v>
      </c>
      <c r="AO25" s="135" t="str">
        <f t="shared" si="27"/>
        <v/>
      </c>
      <c r="AP25" s="136" t="str">
        <f t="shared" si="28"/>
        <v/>
      </c>
      <c r="AQ25" s="126"/>
      <c r="AR25" s="144" t="str">
        <f t="shared" si="29"/>
        <v/>
      </c>
      <c r="AS25" s="219" t="str">
        <f t="shared" si="30"/>
        <v/>
      </c>
      <c r="AT25" s="219" t="str">
        <f t="shared" si="31"/>
        <v/>
      </c>
      <c r="AU25" s="219" t="str">
        <f t="shared" si="32"/>
        <v/>
      </c>
      <c r="AV25" s="218"/>
      <c r="AW25" s="219" t="str">
        <f t="shared" ref="AW25:AW53" si="34">IF(AV25="","",IF(AV25="PRO",1,IF(AV25="LWOO",2,IF(AV25="BBL",3,IF(AV25="BBL/Kader",4,IF(AV25="Kader",5,IF(AV25="Kader/TL",6,IF(AV25="TL",7,IF(AV25="TL/Havo",8,IF(AV25="Havo",9,IF(AV25="Havo/VWO",10,IF(AV25="VWO",11))))))))))))</f>
        <v/>
      </c>
      <c r="AX25" s="219">
        <f t="shared" ref="AX25:AX53" si="35">IF(AW25="",0,IF(AW25&lt;AR25,0,IF(AW25&gt;=AR25,1)))</f>
        <v>0</v>
      </c>
      <c r="AY25" s="218"/>
      <c r="AZ25" s="59" t="str">
        <f t="shared" si="33"/>
        <v/>
      </c>
      <c r="BA25" s="60">
        <f t="shared" si="13"/>
        <v>0</v>
      </c>
    </row>
    <row r="26" spans="1:53" ht="15" customHeight="1" x14ac:dyDescent="0.25">
      <c r="A26">
        <v>9</v>
      </c>
      <c r="B26" s="237" t="str">
        <f>'M7'!B26</f>
        <v>leerling 9</v>
      </c>
      <c r="C26" s="234">
        <f>'M7'!C26</f>
        <v>0</v>
      </c>
      <c r="D26" s="234" t="str">
        <f>IF('M7'!D26="","",IF('M7'!D26&gt;0,'M7'!D26))</f>
        <v/>
      </c>
      <c r="E26" s="126"/>
      <c r="F26" s="126"/>
      <c r="G26" s="140"/>
      <c r="H26" s="148"/>
      <c r="I26" s="178"/>
      <c r="J26" s="178"/>
      <c r="K26" s="178"/>
      <c r="L26" s="147"/>
      <c r="M26" s="177"/>
      <c r="N26" s="287">
        <f t="shared" si="14"/>
        <v>0</v>
      </c>
      <c r="O26" s="288" t="str">
        <f t="shared" si="15"/>
        <v/>
      </c>
      <c r="P26" s="288" t="str">
        <f t="shared" si="0"/>
        <v/>
      </c>
      <c r="Q26" s="288" t="str">
        <f t="shared" si="0"/>
        <v/>
      </c>
      <c r="R26" s="288">
        <f t="shared" si="16"/>
        <v>0</v>
      </c>
      <c r="S26" s="94" t="str">
        <f t="shared" si="1"/>
        <v/>
      </c>
      <c r="T26" s="94" t="str">
        <f t="shared" si="2"/>
        <v/>
      </c>
      <c r="U26" s="94" t="str">
        <f t="shared" si="3"/>
        <v/>
      </c>
      <c r="V26" s="94" t="str">
        <f t="shared" si="17"/>
        <v/>
      </c>
      <c r="W26" s="94" t="str">
        <f t="shared" si="4"/>
        <v/>
      </c>
      <c r="X26" s="94" t="str">
        <f t="shared" si="5"/>
        <v/>
      </c>
      <c r="Y26" s="94">
        <f t="shared" si="6"/>
        <v>0</v>
      </c>
      <c r="Z26" s="141" t="b">
        <f t="shared" si="7"/>
        <v>0</v>
      </c>
      <c r="AA26" s="141" t="b">
        <f t="shared" si="8"/>
        <v>0</v>
      </c>
      <c r="AB26" s="141" t="b">
        <f t="shared" si="9"/>
        <v>0</v>
      </c>
      <c r="AC26" s="141" t="b">
        <f t="shared" si="10"/>
        <v>0</v>
      </c>
      <c r="AD26" s="141" t="b">
        <f t="shared" si="11"/>
        <v>0</v>
      </c>
      <c r="AE26" s="141" t="b">
        <f t="shared" si="18"/>
        <v>0</v>
      </c>
      <c r="AF26" s="141" t="b">
        <f t="shared" si="19"/>
        <v>0</v>
      </c>
      <c r="AG26" s="141" t="b">
        <f t="shared" si="20"/>
        <v>0</v>
      </c>
      <c r="AH26" s="141" t="b">
        <f t="shared" si="21"/>
        <v>0</v>
      </c>
      <c r="AI26" s="141" t="b">
        <f t="shared" si="22"/>
        <v>0</v>
      </c>
      <c r="AJ26" s="146" t="str">
        <f t="shared" si="12"/>
        <v/>
      </c>
      <c r="AK26" s="143" t="str">
        <f t="shared" si="23"/>
        <v/>
      </c>
      <c r="AL26" s="216" t="str">
        <f t="shared" si="24"/>
        <v/>
      </c>
      <c r="AM26" s="144" t="str">
        <f t="shared" si="25"/>
        <v/>
      </c>
      <c r="AN26" s="145">
        <f t="shared" si="26"/>
        <v>0</v>
      </c>
      <c r="AO26" s="135" t="str">
        <f t="shared" si="27"/>
        <v/>
      </c>
      <c r="AP26" s="136" t="str">
        <f t="shared" si="28"/>
        <v/>
      </c>
      <c r="AQ26" s="126"/>
      <c r="AR26" s="144" t="str">
        <f t="shared" si="29"/>
        <v/>
      </c>
      <c r="AS26" s="219" t="str">
        <f t="shared" si="30"/>
        <v/>
      </c>
      <c r="AT26" s="219" t="str">
        <f t="shared" si="31"/>
        <v/>
      </c>
      <c r="AU26" s="219" t="str">
        <f t="shared" si="32"/>
        <v/>
      </c>
      <c r="AV26" s="218"/>
      <c r="AW26" s="219" t="str">
        <f t="shared" si="34"/>
        <v/>
      </c>
      <c r="AX26" s="219">
        <f t="shared" si="35"/>
        <v>0</v>
      </c>
      <c r="AY26" s="218"/>
      <c r="AZ26" s="59" t="str">
        <f t="shared" si="33"/>
        <v/>
      </c>
      <c r="BA26" s="60">
        <f t="shared" si="13"/>
        <v>0</v>
      </c>
    </row>
    <row r="27" spans="1:53" ht="15" customHeight="1" x14ac:dyDescent="0.25">
      <c r="A27">
        <v>10</v>
      </c>
      <c r="B27" s="237" t="str">
        <f>'M7'!B27</f>
        <v>leerling 10</v>
      </c>
      <c r="C27" s="234">
        <f>'M7'!C27</f>
        <v>0</v>
      </c>
      <c r="D27" s="234" t="str">
        <f>IF('M7'!D27="","",IF('M7'!D27&gt;0,'M7'!D27))</f>
        <v/>
      </c>
      <c r="E27" s="126"/>
      <c r="F27" s="126"/>
      <c r="G27" s="140"/>
      <c r="H27" s="148"/>
      <c r="I27" s="178"/>
      <c r="J27" s="178"/>
      <c r="K27" s="178"/>
      <c r="L27" s="147"/>
      <c r="M27" s="177"/>
      <c r="N27" s="287">
        <f t="shared" si="14"/>
        <v>0</v>
      </c>
      <c r="O27" s="288" t="str">
        <f t="shared" si="15"/>
        <v/>
      </c>
      <c r="P27" s="288" t="str">
        <f t="shared" si="0"/>
        <v/>
      </c>
      <c r="Q27" s="288" t="str">
        <f t="shared" si="0"/>
        <v/>
      </c>
      <c r="R27" s="288">
        <f t="shared" si="16"/>
        <v>0</v>
      </c>
      <c r="S27" s="94" t="str">
        <f t="shared" si="1"/>
        <v/>
      </c>
      <c r="T27" s="94" t="str">
        <f t="shared" si="2"/>
        <v/>
      </c>
      <c r="U27" s="94" t="str">
        <f t="shared" si="3"/>
        <v/>
      </c>
      <c r="V27" s="94" t="str">
        <f t="shared" si="17"/>
        <v/>
      </c>
      <c r="W27" s="94" t="str">
        <f t="shared" si="4"/>
        <v/>
      </c>
      <c r="X27" s="94" t="str">
        <f t="shared" si="5"/>
        <v/>
      </c>
      <c r="Y27" s="94">
        <f t="shared" si="6"/>
        <v>0</v>
      </c>
      <c r="Z27" s="141" t="b">
        <f t="shared" si="7"/>
        <v>0</v>
      </c>
      <c r="AA27" s="141" t="b">
        <f t="shared" si="8"/>
        <v>0</v>
      </c>
      <c r="AB27" s="141" t="b">
        <f t="shared" si="9"/>
        <v>0</v>
      </c>
      <c r="AC27" s="141" t="b">
        <f t="shared" si="10"/>
        <v>0</v>
      </c>
      <c r="AD27" s="141" t="b">
        <f t="shared" si="11"/>
        <v>0</v>
      </c>
      <c r="AE27" s="141" t="b">
        <f t="shared" si="18"/>
        <v>0</v>
      </c>
      <c r="AF27" s="141" t="b">
        <f t="shared" si="19"/>
        <v>0</v>
      </c>
      <c r="AG27" s="141" t="b">
        <f t="shared" si="20"/>
        <v>0</v>
      </c>
      <c r="AH27" s="141" t="b">
        <f t="shared" si="21"/>
        <v>0</v>
      </c>
      <c r="AI27" s="141" t="b">
        <f t="shared" si="22"/>
        <v>0</v>
      </c>
      <c r="AJ27" s="146" t="str">
        <f t="shared" si="12"/>
        <v/>
      </c>
      <c r="AK27" s="143" t="str">
        <f t="shared" si="23"/>
        <v/>
      </c>
      <c r="AL27" s="216" t="str">
        <f t="shared" si="24"/>
        <v/>
      </c>
      <c r="AM27" s="144" t="str">
        <f t="shared" si="25"/>
        <v/>
      </c>
      <c r="AN27" s="145">
        <f t="shared" si="26"/>
        <v>0</v>
      </c>
      <c r="AO27" s="135" t="str">
        <f t="shared" si="27"/>
        <v/>
      </c>
      <c r="AP27" s="136" t="str">
        <f t="shared" si="28"/>
        <v/>
      </c>
      <c r="AQ27" s="126"/>
      <c r="AR27" s="144" t="str">
        <f t="shared" si="29"/>
        <v/>
      </c>
      <c r="AS27" s="219" t="str">
        <f t="shared" si="30"/>
        <v/>
      </c>
      <c r="AT27" s="219" t="str">
        <f t="shared" si="31"/>
        <v/>
      </c>
      <c r="AU27" s="219" t="str">
        <f t="shared" si="32"/>
        <v/>
      </c>
      <c r="AV27" s="218"/>
      <c r="AW27" s="219" t="str">
        <f t="shared" si="34"/>
        <v/>
      </c>
      <c r="AX27" s="219">
        <f t="shared" si="35"/>
        <v>0</v>
      </c>
      <c r="AY27" s="218"/>
      <c r="AZ27" s="59" t="str">
        <f t="shared" si="33"/>
        <v/>
      </c>
      <c r="BA27" s="60">
        <f t="shared" si="13"/>
        <v>0</v>
      </c>
    </row>
    <row r="28" spans="1:53" ht="15" customHeight="1" x14ac:dyDescent="0.25">
      <c r="A28">
        <v>11</v>
      </c>
      <c r="B28" s="237" t="str">
        <f>'M7'!B28</f>
        <v>leerling 11</v>
      </c>
      <c r="C28" s="234">
        <f>'M7'!C28</f>
        <v>0</v>
      </c>
      <c r="D28" s="234" t="str">
        <f>IF('M7'!D28="","",IF('M7'!D28&gt;0,'M7'!D28))</f>
        <v/>
      </c>
      <c r="E28" s="126"/>
      <c r="F28" s="126"/>
      <c r="G28" s="140"/>
      <c r="H28" s="148"/>
      <c r="I28" s="178"/>
      <c r="J28" s="178"/>
      <c r="K28" s="178"/>
      <c r="L28" s="147"/>
      <c r="M28" s="177"/>
      <c r="N28" s="287">
        <f t="shared" si="14"/>
        <v>0</v>
      </c>
      <c r="O28" s="288" t="str">
        <f t="shared" si="15"/>
        <v/>
      </c>
      <c r="P28" s="288" t="str">
        <f t="shared" si="0"/>
        <v/>
      </c>
      <c r="Q28" s="288" t="str">
        <f t="shared" si="0"/>
        <v/>
      </c>
      <c r="R28" s="288">
        <f t="shared" si="16"/>
        <v>0</v>
      </c>
      <c r="S28" s="94" t="str">
        <f t="shared" si="1"/>
        <v/>
      </c>
      <c r="T28" s="94" t="str">
        <f t="shared" si="2"/>
        <v/>
      </c>
      <c r="U28" s="94" t="str">
        <f t="shared" si="3"/>
        <v/>
      </c>
      <c r="V28" s="94" t="str">
        <f t="shared" si="17"/>
        <v/>
      </c>
      <c r="W28" s="94" t="str">
        <f t="shared" si="4"/>
        <v/>
      </c>
      <c r="X28" s="94" t="str">
        <f t="shared" si="5"/>
        <v/>
      </c>
      <c r="Y28" s="94">
        <f t="shared" si="6"/>
        <v>0</v>
      </c>
      <c r="Z28" s="141" t="b">
        <f t="shared" si="7"/>
        <v>0</v>
      </c>
      <c r="AA28" s="141" t="b">
        <f t="shared" si="8"/>
        <v>0</v>
      </c>
      <c r="AB28" s="141" t="b">
        <f t="shared" si="9"/>
        <v>0</v>
      </c>
      <c r="AC28" s="141" t="b">
        <f t="shared" si="10"/>
        <v>0</v>
      </c>
      <c r="AD28" s="141" t="b">
        <f t="shared" si="11"/>
        <v>0</v>
      </c>
      <c r="AE28" s="141" t="b">
        <f t="shared" si="18"/>
        <v>0</v>
      </c>
      <c r="AF28" s="141" t="b">
        <f t="shared" si="19"/>
        <v>0</v>
      </c>
      <c r="AG28" s="141" t="b">
        <f t="shared" si="20"/>
        <v>0</v>
      </c>
      <c r="AH28" s="141" t="b">
        <f t="shared" si="21"/>
        <v>0</v>
      </c>
      <c r="AI28" s="141" t="b">
        <f t="shared" si="22"/>
        <v>0</v>
      </c>
      <c r="AJ28" s="146" t="str">
        <f t="shared" si="12"/>
        <v/>
      </c>
      <c r="AK28" s="143" t="str">
        <f t="shared" si="23"/>
        <v/>
      </c>
      <c r="AL28" s="216" t="str">
        <f t="shared" si="24"/>
        <v/>
      </c>
      <c r="AM28" s="144" t="str">
        <f t="shared" si="25"/>
        <v/>
      </c>
      <c r="AN28" s="145">
        <f t="shared" si="26"/>
        <v>0</v>
      </c>
      <c r="AO28" s="135" t="str">
        <f t="shared" si="27"/>
        <v/>
      </c>
      <c r="AP28" s="136" t="str">
        <f t="shared" si="28"/>
        <v/>
      </c>
      <c r="AQ28" s="126"/>
      <c r="AR28" s="144" t="str">
        <f t="shared" si="29"/>
        <v/>
      </c>
      <c r="AS28" s="219" t="str">
        <f t="shared" si="30"/>
        <v/>
      </c>
      <c r="AT28" s="219" t="str">
        <f t="shared" si="31"/>
        <v/>
      </c>
      <c r="AU28" s="219" t="str">
        <f t="shared" si="32"/>
        <v/>
      </c>
      <c r="AV28" s="218"/>
      <c r="AW28" s="219" t="str">
        <f t="shared" si="34"/>
        <v/>
      </c>
      <c r="AX28" s="219">
        <f t="shared" si="35"/>
        <v>0</v>
      </c>
      <c r="AY28" s="218"/>
      <c r="AZ28" s="59" t="str">
        <f t="shared" si="33"/>
        <v/>
      </c>
      <c r="BA28" s="60">
        <f t="shared" si="13"/>
        <v>0</v>
      </c>
    </row>
    <row r="29" spans="1:53" ht="15" customHeight="1" x14ac:dyDescent="0.25">
      <c r="A29">
        <v>12</v>
      </c>
      <c r="B29" s="237" t="str">
        <f>'M7'!B29</f>
        <v>leerling 12</v>
      </c>
      <c r="C29" s="234">
        <f>'M7'!C29</f>
        <v>0</v>
      </c>
      <c r="D29" s="234" t="str">
        <f>IF('M7'!D29="","",IF('M7'!D29&gt;0,'M7'!D29))</f>
        <v/>
      </c>
      <c r="E29" s="126"/>
      <c r="F29" s="126"/>
      <c r="G29" s="140"/>
      <c r="H29" s="148"/>
      <c r="I29" s="178"/>
      <c r="J29" s="178"/>
      <c r="K29" s="178"/>
      <c r="L29" s="147"/>
      <c r="M29" s="177"/>
      <c r="N29" s="287">
        <f t="shared" si="14"/>
        <v>0</v>
      </c>
      <c r="O29" s="288" t="str">
        <f t="shared" si="15"/>
        <v/>
      </c>
      <c r="P29" s="288" t="str">
        <f t="shared" si="0"/>
        <v/>
      </c>
      <c r="Q29" s="288" t="str">
        <f t="shared" si="0"/>
        <v/>
      </c>
      <c r="R29" s="288">
        <f t="shared" si="16"/>
        <v>0</v>
      </c>
      <c r="S29" s="94" t="str">
        <f t="shared" si="1"/>
        <v/>
      </c>
      <c r="T29" s="94" t="str">
        <f t="shared" si="2"/>
        <v/>
      </c>
      <c r="U29" s="94" t="str">
        <f t="shared" si="3"/>
        <v/>
      </c>
      <c r="V29" s="94" t="str">
        <f t="shared" si="17"/>
        <v/>
      </c>
      <c r="W29" s="94" t="str">
        <f t="shared" si="4"/>
        <v/>
      </c>
      <c r="X29" s="94" t="str">
        <f t="shared" si="5"/>
        <v/>
      </c>
      <c r="Y29" s="94">
        <f t="shared" si="6"/>
        <v>0</v>
      </c>
      <c r="Z29" s="141" t="b">
        <f t="shared" si="7"/>
        <v>0</v>
      </c>
      <c r="AA29" s="141" t="b">
        <f t="shared" si="8"/>
        <v>0</v>
      </c>
      <c r="AB29" s="141" t="b">
        <f t="shared" si="9"/>
        <v>0</v>
      </c>
      <c r="AC29" s="141" t="b">
        <f t="shared" si="10"/>
        <v>0</v>
      </c>
      <c r="AD29" s="141" t="b">
        <f t="shared" si="11"/>
        <v>0</v>
      </c>
      <c r="AE29" s="141" t="b">
        <f t="shared" si="18"/>
        <v>0</v>
      </c>
      <c r="AF29" s="141" t="b">
        <f t="shared" si="19"/>
        <v>0</v>
      </c>
      <c r="AG29" s="141" t="b">
        <f t="shared" si="20"/>
        <v>0</v>
      </c>
      <c r="AH29" s="141" t="b">
        <f t="shared" si="21"/>
        <v>0</v>
      </c>
      <c r="AI29" s="141" t="b">
        <f t="shared" si="22"/>
        <v>0</v>
      </c>
      <c r="AJ29" s="146" t="str">
        <f t="shared" si="12"/>
        <v/>
      </c>
      <c r="AK29" s="143" t="str">
        <f t="shared" si="23"/>
        <v/>
      </c>
      <c r="AL29" s="216" t="str">
        <f t="shared" si="24"/>
        <v/>
      </c>
      <c r="AM29" s="144" t="str">
        <f t="shared" si="25"/>
        <v/>
      </c>
      <c r="AN29" s="145">
        <f t="shared" si="26"/>
        <v>0</v>
      </c>
      <c r="AO29" s="135" t="str">
        <f t="shared" si="27"/>
        <v/>
      </c>
      <c r="AP29" s="136" t="str">
        <f t="shared" si="28"/>
        <v/>
      </c>
      <c r="AQ29" s="126"/>
      <c r="AR29" s="144" t="str">
        <f t="shared" si="29"/>
        <v/>
      </c>
      <c r="AS29" s="219" t="str">
        <f t="shared" si="30"/>
        <v/>
      </c>
      <c r="AT29" s="219" t="str">
        <f t="shared" si="31"/>
        <v/>
      </c>
      <c r="AU29" s="219" t="str">
        <f t="shared" si="32"/>
        <v/>
      </c>
      <c r="AV29" s="218"/>
      <c r="AW29" s="219" t="str">
        <f t="shared" si="34"/>
        <v/>
      </c>
      <c r="AX29" s="219">
        <f t="shared" si="35"/>
        <v>0</v>
      </c>
      <c r="AY29" s="218"/>
      <c r="AZ29" s="59" t="str">
        <f t="shared" si="33"/>
        <v/>
      </c>
      <c r="BA29" s="60">
        <f t="shared" si="13"/>
        <v>0</v>
      </c>
    </row>
    <row r="30" spans="1:53" ht="15" customHeight="1" x14ac:dyDescent="0.25">
      <c r="A30">
        <v>13</v>
      </c>
      <c r="B30" s="237" t="str">
        <f>'M7'!B30</f>
        <v>leerling 13</v>
      </c>
      <c r="C30" s="234">
        <f>'M7'!C30</f>
        <v>0</v>
      </c>
      <c r="D30" s="234" t="str">
        <f>IF('M7'!D30="","",IF('M7'!D30&gt;0,'M7'!D30))</f>
        <v/>
      </c>
      <c r="E30" s="126"/>
      <c r="F30" s="126"/>
      <c r="G30" s="140"/>
      <c r="H30" s="148"/>
      <c r="I30" s="178"/>
      <c r="J30" s="178"/>
      <c r="K30" s="178"/>
      <c r="L30" s="147"/>
      <c r="M30" s="177"/>
      <c r="N30" s="287">
        <f t="shared" si="14"/>
        <v>0</v>
      </c>
      <c r="O30" s="288" t="str">
        <f t="shared" si="15"/>
        <v/>
      </c>
      <c r="P30" s="288" t="str">
        <f t="shared" si="0"/>
        <v/>
      </c>
      <c r="Q30" s="288" t="str">
        <f t="shared" si="0"/>
        <v/>
      </c>
      <c r="R30" s="288">
        <f t="shared" si="16"/>
        <v>0</v>
      </c>
      <c r="S30" s="94" t="str">
        <f t="shared" si="1"/>
        <v/>
      </c>
      <c r="T30" s="94" t="str">
        <f t="shared" si="2"/>
        <v/>
      </c>
      <c r="U30" s="94" t="str">
        <f t="shared" si="3"/>
        <v/>
      </c>
      <c r="V30" s="94" t="str">
        <f t="shared" si="17"/>
        <v/>
      </c>
      <c r="W30" s="94" t="str">
        <f t="shared" si="4"/>
        <v/>
      </c>
      <c r="X30" s="94" t="str">
        <f t="shared" si="5"/>
        <v/>
      </c>
      <c r="Y30" s="94">
        <f t="shared" si="6"/>
        <v>0</v>
      </c>
      <c r="Z30" s="141" t="b">
        <f t="shared" si="7"/>
        <v>0</v>
      </c>
      <c r="AA30" s="141" t="b">
        <f t="shared" si="8"/>
        <v>0</v>
      </c>
      <c r="AB30" s="141" t="b">
        <f t="shared" si="9"/>
        <v>0</v>
      </c>
      <c r="AC30" s="141" t="b">
        <f t="shared" si="10"/>
        <v>0</v>
      </c>
      <c r="AD30" s="141" t="b">
        <f t="shared" si="11"/>
        <v>0</v>
      </c>
      <c r="AE30" s="141" t="b">
        <f t="shared" si="18"/>
        <v>0</v>
      </c>
      <c r="AF30" s="141" t="b">
        <f t="shared" si="19"/>
        <v>0</v>
      </c>
      <c r="AG30" s="141" t="b">
        <f t="shared" si="20"/>
        <v>0</v>
      </c>
      <c r="AH30" s="141" t="b">
        <f t="shared" si="21"/>
        <v>0</v>
      </c>
      <c r="AI30" s="141" t="b">
        <f t="shared" si="22"/>
        <v>0</v>
      </c>
      <c r="AJ30" s="146" t="str">
        <f t="shared" si="12"/>
        <v/>
      </c>
      <c r="AK30" s="143" t="str">
        <f t="shared" si="23"/>
        <v/>
      </c>
      <c r="AL30" s="216" t="str">
        <f t="shared" si="24"/>
        <v/>
      </c>
      <c r="AM30" s="144" t="str">
        <f t="shared" si="25"/>
        <v/>
      </c>
      <c r="AN30" s="145">
        <f t="shared" si="26"/>
        <v>0</v>
      </c>
      <c r="AO30" s="135" t="str">
        <f t="shared" si="27"/>
        <v/>
      </c>
      <c r="AP30" s="136" t="str">
        <f t="shared" si="28"/>
        <v/>
      </c>
      <c r="AQ30" s="126"/>
      <c r="AR30" s="144" t="str">
        <f t="shared" si="29"/>
        <v/>
      </c>
      <c r="AS30" s="219" t="str">
        <f t="shared" si="30"/>
        <v/>
      </c>
      <c r="AT30" s="219" t="str">
        <f t="shared" si="31"/>
        <v/>
      </c>
      <c r="AU30" s="219" t="str">
        <f t="shared" si="32"/>
        <v/>
      </c>
      <c r="AV30" s="218"/>
      <c r="AW30" s="219" t="str">
        <f t="shared" si="34"/>
        <v/>
      </c>
      <c r="AX30" s="219">
        <f t="shared" si="35"/>
        <v>0</v>
      </c>
      <c r="AY30" s="218"/>
      <c r="AZ30" s="59" t="str">
        <f t="shared" si="33"/>
        <v/>
      </c>
      <c r="BA30" s="60">
        <f t="shared" si="13"/>
        <v>0</v>
      </c>
    </row>
    <row r="31" spans="1:53" ht="15" customHeight="1" x14ac:dyDescent="0.25">
      <c r="A31">
        <v>14</v>
      </c>
      <c r="B31" s="237" t="str">
        <f>'M7'!B31</f>
        <v>leerling 14</v>
      </c>
      <c r="C31" s="234">
        <f>'M7'!C31</f>
        <v>0</v>
      </c>
      <c r="D31" s="234" t="str">
        <f>IF('M7'!D31="","",IF('M7'!D31&gt;0,'M7'!D31))</f>
        <v/>
      </c>
      <c r="E31" s="126"/>
      <c r="F31" s="126"/>
      <c r="G31" s="140"/>
      <c r="H31" s="148"/>
      <c r="I31" s="178"/>
      <c r="J31" s="178"/>
      <c r="K31" s="178"/>
      <c r="L31" s="147"/>
      <c r="M31" s="177"/>
      <c r="N31" s="287">
        <f t="shared" si="14"/>
        <v>0</v>
      </c>
      <c r="O31" s="288" t="str">
        <f t="shared" si="15"/>
        <v/>
      </c>
      <c r="P31" s="288" t="str">
        <f t="shared" si="0"/>
        <v/>
      </c>
      <c r="Q31" s="288" t="str">
        <f t="shared" si="0"/>
        <v/>
      </c>
      <c r="R31" s="288">
        <f t="shared" si="16"/>
        <v>0</v>
      </c>
      <c r="S31" s="94" t="str">
        <f t="shared" si="1"/>
        <v/>
      </c>
      <c r="T31" s="94" t="str">
        <f t="shared" si="2"/>
        <v/>
      </c>
      <c r="U31" s="94" t="str">
        <f t="shared" si="3"/>
        <v/>
      </c>
      <c r="V31" s="94" t="str">
        <f t="shared" si="17"/>
        <v/>
      </c>
      <c r="W31" s="94" t="str">
        <f t="shared" si="4"/>
        <v/>
      </c>
      <c r="X31" s="94" t="str">
        <f t="shared" si="5"/>
        <v/>
      </c>
      <c r="Y31" s="94">
        <f t="shared" si="6"/>
        <v>0</v>
      </c>
      <c r="Z31" s="141" t="b">
        <f t="shared" si="7"/>
        <v>0</v>
      </c>
      <c r="AA31" s="141" t="b">
        <f t="shared" si="8"/>
        <v>0</v>
      </c>
      <c r="AB31" s="141" t="b">
        <f t="shared" si="9"/>
        <v>0</v>
      </c>
      <c r="AC31" s="141" t="b">
        <f t="shared" si="10"/>
        <v>0</v>
      </c>
      <c r="AD31" s="141" t="b">
        <f t="shared" si="11"/>
        <v>0</v>
      </c>
      <c r="AE31" s="141" t="b">
        <f t="shared" si="18"/>
        <v>0</v>
      </c>
      <c r="AF31" s="141" t="b">
        <f t="shared" si="19"/>
        <v>0</v>
      </c>
      <c r="AG31" s="141" t="b">
        <f t="shared" si="20"/>
        <v>0</v>
      </c>
      <c r="AH31" s="141" t="b">
        <f t="shared" si="21"/>
        <v>0</v>
      </c>
      <c r="AI31" s="141" t="b">
        <f t="shared" si="22"/>
        <v>0</v>
      </c>
      <c r="AJ31" s="146" t="str">
        <f t="shared" si="12"/>
        <v/>
      </c>
      <c r="AK31" s="143" t="str">
        <f t="shared" si="23"/>
        <v/>
      </c>
      <c r="AL31" s="216" t="str">
        <f t="shared" si="24"/>
        <v/>
      </c>
      <c r="AM31" s="144" t="str">
        <f t="shared" si="25"/>
        <v/>
      </c>
      <c r="AN31" s="145">
        <f t="shared" si="26"/>
        <v>0</v>
      </c>
      <c r="AO31" s="135" t="str">
        <f t="shared" si="27"/>
        <v/>
      </c>
      <c r="AP31" s="136" t="str">
        <f t="shared" si="28"/>
        <v/>
      </c>
      <c r="AQ31" s="126"/>
      <c r="AR31" s="144" t="str">
        <f t="shared" si="29"/>
        <v/>
      </c>
      <c r="AS31" s="219" t="str">
        <f t="shared" si="30"/>
        <v/>
      </c>
      <c r="AT31" s="219" t="str">
        <f t="shared" si="31"/>
        <v/>
      </c>
      <c r="AU31" s="219" t="str">
        <f t="shared" si="32"/>
        <v/>
      </c>
      <c r="AV31" s="218"/>
      <c r="AW31" s="219" t="str">
        <f t="shared" si="34"/>
        <v/>
      </c>
      <c r="AX31" s="219">
        <f t="shared" si="35"/>
        <v>0</v>
      </c>
      <c r="AY31" s="218"/>
      <c r="AZ31" s="59" t="str">
        <f t="shared" si="33"/>
        <v/>
      </c>
      <c r="BA31" s="60">
        <f t="shared" si="13"/>
        <v>0</v>
      </c>
    </row>
    <row r="32" spans="1:53" ht="15" customHeight="1" x14ac:dyDescent="0.25">
      <c r="A32">
        <v>15</v>
      </c>
      <c r="B32" s="237">
        <f>'M7'!B32</f>
        <v>0</v>
      </c>
      <c r="C32" s="234">
        <f>'M7'!C32</f>
        <v>0</v>
      </c>
      <c r="D32" s="234" t="str">
        <f>IF('M7'!D32="","",IF('M7'!D32&gt;0,'M7'!D32))</f>
        <v/>
      </c>
      <c r="E32" s="126"/>
      <c r="F32" s="126"/>
      <c r="G32" s="140"/>
      <c r="H32" s="148"/>
      <c r="I32" s="147"/>
      <c r="J32" s="147"/>
      <c r="K32" s="178"/>
      <c r="L32" s="147"/>
      <c r="M32" s="149"/>
      <c r="N32" s="287">
        <f t="shared" si="14"/>
        <v>0</v>
      </c>
      <c r="O32" s="288" t="str">
        <f t="shared" si="15"/>
        <v/>
      </c>
      <c r="P32" s="288" t="str">
        <f t="shared" si="0"/>
        <v/>
      </c>
      <c r="Q32" s="288" t="str">
        <f t="shared" si="0"/>
        <v/>
      </c>
      <c r="R32" s="288">
        <f t="shared" si="16"/>
        <v>0</v>
      </c>
      <c r="S32" s="94" t="str">
        <f t="shared" si="1"/>
        <v/>
      </c>
      <c r="T32" s="94" t="str">
        <f t="shared" si="2"/>
        <v/>
      </c>
      <c r="U32" s="94" t="str">
        <f t="shared" si="3"/>
        <v/>
      </c>
      <c r="V32" s="94" t="str">
        <f t="shared" si="17"/>
        <v/>
      </c>
      <c r="W32" s="94" t="str">
        <f t="shared" si="4"/>
        <v/>
      </c>
      <c r="X32" s="94" t="str">
        <f t="shared" si="5"/>
        <v/>
      </c>
      <c r="Y32" s="94">
        <f t="shared" si="6"/>
        <v>0</v>
      </c>
      <c r="Z32" s="141" t="b">
        <f t="shared" si="7"/>
        <v>0</v>
      </c>
      <c r="AA32" s="141" t="b">
        <f t="shared" si="8"/>
        <v>0</v>
      </c>
      <c r="AB32" s="141" t="b">
        <f t="shared" si="9"/>
        <v>0</v>
      </c>
      <c r="AC32" s="141" t="b">
        <f t="shared" si="10"/>
        <v>0</v>
      </c>
      <c r="AD32" s="141" t="b">
        <f t="shared" si="11"/>
        <v>0</v>
      </c>
      <c r="AE32" s="141" t="b">
        <f t="shared" si="18"/>
        <v>0</v>
      </c>
      <c r="AF32" s="141" t="b">
        <f t="shared" si="19"/>
        <v>0</v>
      </c>
      <c r="AG32" s="141" t="b">
        <f t="shared" si="20"/>
        <v>0</v>
      </c>
      <c r="AH32" s="141" t="b">
        <f t="shared" si="21"/>
        <v>0</v>
      </c>
      <c r="AI32" s="141" t="b">
        <f t="shared" si="22"/>
        <v>0</v>
      </c>
      <c r="AJ32" s="146" t="str">
        <f t="shared" si="12"/>
        <v/>
      </c>
      <c r="AK32" s="143" t="str">
        <f t="shared" si="23"/>
        <v/>
      </c>
      <c r="AL32" s="216" t="str">
        <f t="shared" si="24"/>
        <v/>
      </c>
      <c r="AM32" s="144" t="str">
        <f t="shared" si="25"/>
        <v/>
      </c>
      <c r="AN32" s="145">
        <f t="shared" si="26"/>
        <v>0</v>
      </c>
      <c r="AO32" s="135" t="str">
        <f t="shared" si="27"/>
        <v/>
      </c>
      <c r="AP32" s="136" t="str">
        <f t="shared" si="28"/>
        <v/>
      </c>
      <c r="AQ32" s="126"/>
      <c r="AR32" s="144" t="str">
        <f t="shared" si="29"/>
        <v/>
      </c>
      <c r="AS32" s="219" t="str">
        <f t="shared" si="30"/>
        <v/>
      </c>
      <c r="AT32" s="219" t="str">
        <f t="shared" si="31"/>
        <v/>
      </c>
      <c r="AU32" s="219" t="str">
        <f t="shared" si="32"/>
        <v/>
      </c>
      <c r="AV32" s="218"/>
      <c r="AW32" s="219" t="str">
        <f t="shared" si="34"/>
        <v/>
      </c>
      <c r="AX32" s="219">
        <f t="shared" si="35"/>
        <v>0</v>
      </c>
      <c r="AY32" s="218"/>
      <c r="AZ32" s="59" t="str">
        <f t="shared" si="33"/>
        <v/>
      </c>
      <c r="BA32" s="60">
        <f t="shared" si="13"/>
        <v>0</v>
      </c>
    </row>
    <row r="33" spans="1:53" ht="15" customHeight="1" x14ac:dyDescent="0.25">
      <c r="A33">
        <v>16</v>
      </c>
      <c r="B33" s="237">
        <f>'M7'!B33</f>
        <v>0</v>
      </c>
      <c r="C33" s="234">
        <f>'M7'!C33</f>
        <v>0</v>
      </c>
      <c r="D33" s="234" t="str">
        <f>IF('M7'!D33="","",IF('M7'!D33&gt;0,'M7'!D33))</f>
        <v/>
      </c>
      <c r="E33" s="126"/>
      <c r="F33" s="126"/>
      <c r="G33" s="140"/>
      <c r="H33" s="148"/>
      <c r="I33" s="147"/>
      <c r="J33" s="147"/>
      <c r="K33" s="178"/>
      <c r="L33" s="147"/>
      <c r="M33" s="177"/>
      <c r="N33" s="287">
        <f t="shared" si="14"/>
        <v>0</v>
      </c>
      <c r="O33" s="288" t="str">
        <f t="shared" si="15"/>
        <v/>
      </c>
      <c r="P33" s="288" t="str">
        <f t="shared" si="0"/>
        <v/>
      </c>
      <c r="Q33" s="288" t="str">
        <f t="shared" si="0"/>
        <v/>
      </c>
      <c r="R33" s="288">
        <f t="shared" si="16"/>
        <v>0</v>
      </c>
      <c r="S33" s="94" t="str">
        <f t="shared" si="1"/>
        <v/>
      </c>
      <c r="T33" s="94" t="str">
        <f t="shared" si="2"/>
        <v/>
      </c>
      <c r="U33" s="94" t="str">
        <f t="shared" si="3"/>
        <v/>
      </c>
      <c r="V33" s="94" t="str">
        <f t="shared" si="17"/>
        <v/>
      </c>
      <c r="W33" s="94" t="str">
        <f t="shared" si="4"/>
        <v/>
      </c>
      <c r="X33" s="94" t="str">
        <f t="shared" si="5"/>
        <v/>
      </c>
      <c r="Y33" s="94">
        <f t="shared" si="6"/>
        <v>0</v>
      </c>
      <c r="Z33" s="141" t="b">
        <f t="shared" si="7"/>
        <v>0</v>
      </c>
      <c r="AA33" s="141" t="b">
        <f t="shared" si="8"/>
        <v>0</v>
      </c>
      <c r="AB33" s="141" t="b">
        <f t="shared" si="9"/>
        <v>0</v>
      </c>
      <c r="AC33" s="141" t="b">
        <f t="shared" si="10"/>
        <v>0</v>
      </c>
      <c r="AD33" s="141" t="b">
        <f t="shared" si="11"/>
        <v>0</v>
      </c>
      <c r="AE33" s="141" t="b">
        <f t="shared" si="18"/>
        <v>0</v>
      </c>
      <c r="AF33" s="141" t="b">
        <f t="shared" si="19"/>
        <v>0</v>
      </c>
      <c r="AG33" s="141" t="b">
        <f t="shared" si="20"/>
        <v>0</v>
      </c>
      <c r="AH33" s="141" t="b">
        <f t="shared" si="21"/>
        <v>0</v>
      </c>
      <c r="AI33" s="141" t="b">
        <f t="shared" si="22"/>
        <v>0</v>
      </c>
      <c r="AJ33" s="146" t="str">
        <f t="shared" si="12"/>
        <v/>
      </c>
      <c r="AK33" s="143" t="str">
        <f t="shared" si="23"/>
        <v/>
      </c>
      <c r="AL33" s="216" t="str">
        <f t="shared" si="24"/>
        <v/>
      </c>
      <c r="AM33" s="144" t="str">
        <f t="shared" si="25"/>
        <v/>
      </c>
      <c r="AN33" s="145">
        <f t="shared" si="26"/>
        <v>0</v>
      </c>
      <c r="AO33" s="135" t="str">
        <f t="shared" si="27"/>
        <v/>
      </c>
      <c r="AP33" s="136" t="str">
        <f t="shared" si="28"/>
        <v/>
      </c>
      <c r="AQ33" s="126"/>
      <c r="AR33" s="144" t="str">
        <f t="shared" si="29"/>
        <v/>
      </c>
      <c r="AS33" s="219" t="str">
        <f t="shared" si="30"/>
        <v/>
      </c>
      <c r="AT33" s="219" t="str">
        <f t="shared" si="31"/>
        <v/>
      </c>
      <c r="AU33" s="219" t="str">
        <f t="shared" si="32"/>
        <v/>
      </c>
      <c r="AV33" s="218"/>
      <c r="AW33" s="219" t="str">
        <f t="shared" si="34"/>
        <v/>
      </c>
      <c r="AX33" s="219">
        <f t="shared" si="35"/>
        <v>0</v>
      </c>
      <c r="AY33" s="218"/>
      <c r="AZ33" s="59" t="str">
        <f t="shared" si="33"/>
        <v/>
      </c>
      <c r="BA33" s="60">
        <f t="shared" si="13"/>
        <v>0</v>
      </c>
    </row>
    <row r="34" spans="1:53" ht="15" customHeight="1" x14ac:dyDescent="0.25">
      <c r="A34">
        <v>17</v>
      </c>
      <c r="B34" s="237">
        <f>'M7'!B34</f>
        <v>0</v>
      </c>
      <c r="C34" s="234">
        <f>'M7'!C34</f>
        <v>0</v>
      </c>
      <c r="D34" s="234" t="str">
        <f>IF('M7'!D34="","",IF('M7'!D34&gt;0,'M7'!D34))</f>
        <v/>
      </c>
      <c r="E34" s="126"/>
      <c r="F34" s="126"/>
      <c r="G34" s="140"/>
      <c r="H34" s="148"/>
      <c r="I34" s="147"/>
      <c r="J34" s="147"/>
      <c r="K34" s="178"/>
      <c r="L34" s="147"/>
      <c r="M34" s="177"/>
      <c r="N34" s="287">
        <f t="shared" si="14"/>
        <v>0</v>
      </c>
      <c r="O34" s="288" t="str">
        <f t="shared" si="15"/>
        <v/>
      </c>
      <c r="P34" s="288" t="str">
        <f t="shared" si="0"/>
        <v/>
      </c>
      <c r="Q34" s="288" t="str">
        <f t="shared" si="0"/>
        <v/>
      </c>
      <c r="R34" s="288">
        <f t="shared" si="16"/>
        <v>0</v>
      </c>
      <c r="S34" s="94" t="str">
        <f t="shared" si="1"/>
        <v/>
      </c>
      <c r="T34" s="94" t="str">
        <f t="shared" si="2"/>
        <v/>
      </c>
      <c r="U34" s="94" t="str">
        <f t="shared" si="3"/>
        <v/>
      </c>
      <c r="V34" s="94" t="str">
        <f t="shared" si="17"/>
        <v/>
      </c>
      <c r="W34" s="94" t="str">
        <f t="shared" si="4"/>
        <v/>
      </c>
      <c r="X34" s="94" t="str">
        <f t="shared" si="5"/>
        <v/>
      </c>
      <c r="Y34" s="94">
        <f t="shared" si="6"/>
        <v>0</v>
      </c>
      <c r="Z34" s="141" t="b">
        <f t="shared" si="7"/>
        <v>0</v>
      </c>
      <c r="AA34" s="141" t="b">
        <f t="shared" si="8"/>
        <v>0</v>
      </c>
      <c r="AB34" s="141" t="b">
        <f t="shared" si="9"/>
        <v>0</v>
      </c>
      <c r="AC34" s="141" t="b">
        <f t="shared" si="10"/>
        <v>0</v>
      </c>
      <c r="AD34" s="141" t="b">
        <f t="shared" si="11"/>
        <v>0</v>
      </c>
      <c r="AE34" s="141" t="b">
        <f t="shared" si="18"/>
        <v>0</v>
      </c>
      <c r="AF34" s="141" t="b">
        <f t="shared" si="19"/>
        <v>0</v>
      </c>
      <c r="AG34" s="141" t="b">
        <f t="shared" si="20"/>
        <v>0</v>
      </c>
      <c r="AH34" s="141" t="b">
        <f t="shared" si="21"/>
        <v>0</v>
      </c>
      <c r="AI34" s="141" t="b">
        <f t="shared" si="22"/>
        <v>0</v>
      </c>
      <c r="AJ34" s="146" t="str">
        <f t="shared" si="12"/>
        <v/>
      </c>
      <c r="AK34" s="143" t="str">
        <f t="shared" si="23"/>
        <v/>
      </c>
      <c r="AL34" s="216" t="str">
        <f t="shared" si="24"/>
        <v/>
      </c>
      <c r="AM34" s="144" t="str">
        <f t="shared" si="25"/>
        <v/>
      </c>
      <c r="AN34" s="145">
        <f t="shared" si="26"/>
        <v>0</v>
      </c>
      <c r="AO34" s="135" t="str">
        <f t="shared" si="27"/>
        <v/>
      </c>
      <c r="AP34" s="136" t="str">
        <f t="shared" si="28"/>
        <v/>
      </c>
      <c r="AQ34" s="126"/>
      <c r="AR34" s="144" t="str">
        <f t="shared" si="29"/>
        <v/>
      </c>
      <c r="AS34" s="219" t="str">
        <f t="shared" si="30"/>
        <v/>
      </c>
      <c r="AT34" s="219" t="str">
        <f t="shared" si="31"/>
        <v/>
      </c>
      <c r="AU34" s="219" t="str">
        <f t="shared" si="32"/>
        <v/>
      </c>
      <c r="AV34" s="218"/>
      <c r="AW34" s="219" t="str">
        <f t="shared" si="34"/>
        <v/>
      </c>
      <c r="AX34" s="219">
        <f t="shared" si="35"/>
        <v>0</v>
      </c>
      <c r="AY34" s="218"/>
      <c r="AZ34" s="59" t="str">
        <f t="shared" si="33"/>
        <v/>
      </c>
      <c r="BA34" s="60">
        <f t="shared" si="13"/>
        <v>0</v>
      </c>
    </row>
    <row r="35" spans="1:53" ht="15" customHeight="1" x14ac:dyDescent="0.25">
      <c r="A35">
        <v>18</v>
      </c>
      <c r="B35" s="237">
        <f>'M7'!B35</f>
        <v>0</v>
      </c>
      <c r="C35" s="234">
        <f>'M7'!C35</f>
        <v>0</v>
      </c>
      <c r="D35" s="234" t="str">
        <f>IF('M7'!D35="","",IF('M7'!D35&gt;0,'M7'!D35))</f>
        <v/>
      </c>
      <c r="E35" s="126"/>
      <c r="F35" s="126"/>
      <c r="G35" s="140"/>
      <c r="H35" s="148"/>
      <c r="I35" s="147"/>
      <c r="J35" s="147"/>
      <c r="K35" s="147"/>
      <c r="L35" s="147"/>
      <c r="M35" s="149"/>
      <c r="N35" s="287">
        <f t="shared" si="14"/>
        <v>0</v>
      </c>
      <c r="O35" s="288" t="str">
        <f t="shared" si="15"/>
        <v/>
      </c>
      <c r="P35" s="288" t="str">
        <f t="shared" si="0"/>
        <v/>
      </c>
      <c r="Q35" s="288" t="str">
        <f t="shared" si="0"/>
        <v/>
      </c>
      <c r="R35" s="288">
        <f t="shared" si="16"/>
        <v>0</v>
      </c>
      <c r="S35" s="94" t="str">
        <f t="shared" si="1"/>
        <v/>
      </c>
      <c r="T35" s="94" t="str">
        <f t="shared" si="2"/>
        <v/>
      </c>
      <c r="U35" s="94" t="str">
        <f t="shared" si="3"/>
        <v/>
      </c>
      <c r="V35" s="94" t="str">
        <f t="shared" si="17"/>
        <v/>
      </c>
      <c r="W35" s="94" t="str">
        <f t="shared" si="4"/>
        <v/>
      </c>
      <c r="X35" s="94" t="str">
        <f t="shared" si="5"/>
        <v/>
      </c>
      <c r="Y35" s="94">
        <f t="shared" si="6"/>
        <v>0</v>
      </c>
      <c r="Z35" s="141" t="b">
        <f t="shared" si="7"/>
        <v>0</v>
      </c>
      <c r="AA35" s="141" t="b">
        <f t="shared" si="8"/>
        <v>0</v>
      </c>
      <c r="AB35" s="141" t="b">
        <f t="shared" si="9"/>
        <v>0</v>
      </c>
      <c r="AC35" s="141" t="b">
        <f t="shared" si="10"/>
        <v>0</v>
      </c>
      <c r="AD35" s="141" t="b">
        <f t="shared" si="11"/>
        <v>0</v>
      </c>
      <c r="AE35" s="141" t="b">
        <f t="shared" si="18"/>
        <v>0</v>
      </c>
      <c r="AF35" s="141" t="b">
        <f t="shared" si="19"/>
        <v>0</v>
      </c>
      <c r="AG35" s="141" t="b">
        <f t="shared" si="20"/>
        <v>0</v>
      </c>
      <c r="AH35" s="141" t="b">
        <f t="shared" si="21"/>
        <v>0</v>
      </c>
      <c r="AI35" s="141" t="b">
        <f t="shared" si="22"/>
        <v>0</v>
      </c>
      <c r="AJ35" s="146" t="str">
        <f t="shared" si="12"/>
        <v/>
      </c>
      <c r="AK35" s="143" t="str">
        <f t="shared" si="23"/>
        <v/>
      </c>
      <c r="AL35" s="216" t="str">
        <f t="shared" si="24"/>
        <v/>
      </c>
      <c r="AM35" s="144" t="str">
        <f t="shared" si="25"/>
        <v/>
      </c>
      <c r="AN35" s="145">
        <f t="shared" si="26"/>
        <v>0</v>
      </c>
      <c r="AO35" s="135" t="str">
        <f t="shared" si="27"/>
        <v/>
      </c>
      <c r="AP35" s="136" t="str">
        <f t="shared" si="28"/>
        <v/>
      </c>
      <c r="AQ35" s="126"/>
      <c r="AR35" s="144" t="str">
        <f t="shared" si="29"/>
        <v/>
      </c>
      <c r="AS35" s="219" t="str">
        <f t="shared" si="30"/>
        <v/>
      </c>
      <c r="AT35" s="219" t="str">
        <f t="shared" si="31"/>
        <v/>
      </c>
      <c r="AU35" s="219" t="str">
        <f t="shared" si="32"/>
        <v/>
      </c>
      <c r="AV35" s="218"/>
      <c r="AW35" s="219" t="str">
        <f t="shared" si="34"/>
        <v/>
      </c>
      <c r="AX35" s="219">
        <f t="shared" si="35"/>
        <v>0</v>
      </c>
      <c r="AY35" s="218"/>
      <c r="AZ35" s="59" t="str">
        <f t="shared" si="33"/>
        <v/>
      </c>
      <c r="BA35" s="60">
        <f t="shared" si="13"/>
        <v>0</v>
      </c>
    </row>
    <row r="36" spans="1:53" ht="15" customHeight="1" x14ac:dyDescent="0.25">
      <c r="A36">
        <v>19</v>
      </c>
      <c r="B36" s="237">
        <f>'M7'!B36</f>
        <v>0</v>
      </c>
      <c r="C36" s="234">
        <f>'M7'!C36</f>
        <v>0</v>
      </c>
      <c r="D36" s="234" t="str">
        <f>IF('M7'!D36="","",IF('M7'!D36&gt;0,'M7'!D36))</f>
        <v/>
      </c>
      <c r="E36" s="126"/>
      <c r="F36" s="126"/>
      <c r="G36" s="140"/>
      <c r="H36" s="148"/>
      <c r="I36" s="147"/>
      <c r="J36" s="147"/>
      <c r="K36" s="147"/>
      <c r="L36" s="147"/>
      <c r="M36" s="149"/>
      <c r="N36" s="287">
        <f t="shared" si="14"/>
        <v>0</v>
      </c>
      <c r="O36" s="288" t="str">
        <f t="shared" si="15"/>
        <v/>
      </c>
      <c r="P36" s="288" t="str">
        <f t="shared" si="0"/>
        <v/>
      </c>
      <c r="Q36" s="288" t="str">
        <f t="shared" si="0"/>
        <v/>
      </c>
      <c r="R36" s="288">
        <f t="shared" si="16"/>
        <v>0</v>
      </c>
      <c r="S36" s="94" t="str">
        <f t="shared" si="1"/>
        <v/>
      </c>
      <c r="T36" s="94" t="str">
        <f t="shared" si="2"/>
        <v/>
      </c>
      <c r="U36" s="94" t="str">
        <f t="shared" si="3"/>
        <v/>
      </c>
      <c r="V36" s="94" t="str">
        <f t="shared" si="17"/>
        <v/>
      </c>
      <c r="W36" s="94" t="str">
        <f t="shared" si="4"/>
        <v/>
      </c>
      <c r="X36" s="94" t="str">
        <f t="shared" si="5"/>
        <v/>
      </c>
      <c r="Y36" s="94">
        <f t="shared" si="6"/>
        <v>0</v>
      </c>
      <c r="Z36" s="141" t="b">
        <f t="shared" si="7"/>
        <v>0</v>
      </c>
      <c r="AA36" s="141" t="b">
        <f t="shared" si="8"/>
        <v>0</v>
      </c>
      <c r="AB36" s="141" t="b">
        <f t="shared" si="9"/>
        <v>0</v>
      </c>
      <c r="AC36" s="141" t="b">
        <f t="shared" si="10"/>
        <v>0</v>
      </c>
      <c r="AD36" s="141" t="b">
        <f t="shared" si="11"/>
        <v>0</v>
      </c>
      <c r="AE36" s="141" t="b">
        <f t="shared" si="18"/>
        <v>0</v>
      </c>
      <c r="AF36" s="141" t="b">
        <f t="shared" si="19"/>
        <v>0</v>
      </c>
      <c r="AG36" s="141" t="b">
        <f t="shared" si="20"/>
        <v>0</v>
      </c>
      <c r="AH36" s="141" t="b">
        <f t="shared" si="21"/>
        <v>0</v>
      </c>
      <c r="AI36" s="141" t="b">
        <f t="shared" si="22"/>
        <v>0</v>
      </c>
      <c r="AJ36" s="146" t="str">
        <f t="shared" si="12"/>
        <v/>
      </c>
      <c r="AK36" s="143" t="str">
        <f t="shared" si="23"/>
        <v/>
      </c>
      <c r="AL36" s="216" t="str">
        <f t="shared" si="24"/>
        <v/>
      </c>
      <c r="AM36" s="144" t="str">
        <f t="shared" si="25"/>
        <v/>
      </c>
      <c r="AN36" s="145">
        <f t="shared" si="26"/>
        <v>0</v>
      </c>
      <c r="AO36" s="135" t="str">
        <f t="shared" si="27"/>
        <v/>
      </c>
      <c r="AP36" s="136" t="str">
        <f t="shared" si="28"/>
        <v/>
      </c>
      <c r="AQ36" s="126"/>
      <c r="AR36" s="144" t="str">
        <f t="shared" si="29"/>
        <v/>
      </c>
      <c r="AS36" s="219" t="str">
        <f t="shared" si="30"/>
        <v/>
      </c>
      <c r="AT36" s="219" t="str">
        <f t="shared" si="31"/>
        <v/>
      </c>
      <c r="AU36" s="219" t="str">
        <f t="shared" si="32"/>
        <v/>
      </c>
      <c r="AV36" s="218"/>
      <c r="AW36" s="219" t="str">
        <f t="shared" si="34"/>
        <v/>
      </c>
      <c r="AX36" s="219">
        <f t="shared" si="35"/>
        <v>0</v>
      </c>
      <c r="AY36" s="218"/>
      <c r="AZ36" s="59" t="str">
        <f t="shared" si="33"/>
        <v/>
      </c>
      <c r="BA36" s="60">
        <f t="shared" si="13"/>
        <v>0</v>
      </c>
    </row>
    <row r="37" spans="1:53" ht="15" customHeight="1" x14ac:dyDescent="0.25">
      <c r="A37">
        <v>20</v>
      </c>
      <c r="B37" s="237">
        <f>'M7'!B37</f>
        <v>0</v>
      </c>
      <c r="C37" s="234">
        <f>'M7'!C37</f>
        <v>0</v>
      </c>
      <c r="D37" s="234" t="str">
        <f>IF('M7'!D37="","",IF('M7'!D37&gt;0,'M7'!D37))</f>
        <v/>
      </c>
      <c r="E37" s="126"/>
      <c r="F37" s="126"/>
      <c r="G37" s="140"/>
      <c r="H37" s="148"/>
      <c r="I37" s="147"/>
      <c r="J37" s="147"/>
      <c r="K37" s="147"/>
      <c r="L37" s="147"/>
      <c r="M37" s="149"/>
      <c r="N37" s="287">
        <f t="shared" si="14"/>
        <v>0</v>
      </c>
      <c r="O37" s="288" t="str">
        <f t="shared" si="15"/>
        <v/>
      </c>
      <c r="P37" s="288" t="str">
        <f t="shared" si="0"/>
        <v/>
      </c>
      <c r="Q37" s="288" t="str">
        <f t="shared" si="0"/>
        <v/>
      </c>
      <c r="R37" s="288">
        <f t="shared" si="16"/>
        <v>0</v>
      </c>
      <c r="S37" s="94" t="str">
        <f t="shared" si="1"/>
        <v/>
      </c>
      <c r="T37" s="94" t="str">
        <f t="shared" si="2"/>
        <v/>
      </c>
      <c r="U37" s="94" t="str">
        <f t="shared" si="3"/>
        <v/>
      </c>
      <c r="V37" s="94" t="str">
        <f t="shared" si="17"/>
        <v/>
      </c>
      <c r="W37" s="94" t="str">
        <f t="shared" si="4"/>
        <v/>
      </c>
      <c r="X37" s="94" t="str">
        <f t="shared" si="5"/>
        <v/>
      </c>
      <c r="Y37" s="94">
        <f t="shared" si="6"/>
        <v>0</v>
      </c>
      <c r="Z37" s="141" t="b">
        <f t="shared" si="7"/>
        <v>0</v>
      </c>
      <c r="AA37" s="141" t="b">
        <f t="shared" si="8"/>
        <v>0</v>
      </c>
      <c r="AB37" s="141" t="b">
        <f t="shared" si="9"/>
        <v>0</v>
      </c>
      <c r="AC37" s="141" t="b">
        <f t="shared" si="10"/>
        <v>0</v>
      </c>
      <c r="AD37" s="141" t="b">
        <f t="shared" si="11"/>
        <v>0</v>
      </c>
      <c r="AE37" s="141" t="b">
        <f t="shared" si="18"/>
        <v>0</v>
      </c>
      <c r="AF37" s="141" t="b">
        <f t="shared" si="19"/>
        <v>0</v>
      </c>
      <c r="AG37" s="141" t="b">
        <f t="shared" si="20"/>
        <v>0</v>
      </c>
      <c r="AH37" s="141" t="b">
        <f t="shared" si="21"/>
        <v>0</v>
      </c>
      <c r="AI37" s="141" t="b">
        <f t="shared" si="22"/>
        <v>0</v>
      </c>
      <c r="AJ37" s="146" t="str">
        <f t="shared" si="12"/>
        <v/>
      </c>
      <c r="AK37" s="143" t="str">
        <f t="shared" si="23"/>
        <v/>
      </c>
      <c r="AL37" s="216" t="str">
        <f t="shared" si="24"/>
        <v/>
      </c>
      <c r="AM37" s="144" t="str">
        <f t="shared" si="25"/>
        <v/>
      </c>
      <c r="AN37" s="145">
        <f t="shared" si="26"/>
        <v>0</v>
      </c>
      <c r="AO37" s="135" t="str">
        <f t="shared" si="27"/>
        <v/>
      </c>
      <c r="AP37" s="136" t="str">
        <f t="shared" si="28"/>
        <v/>
      </c>
      <c r="AQ37" s="126"/>
      <c r="AR37" s="144" t="str">
        <f t="shared" si="29"/>
        <v/>
      </c>
      <c r="AS37" s="219" t="str">
        <f t="shared" si="30"/>
        <v/>
      </c>
      <c r="AT37" s="219" t="str">
        <f t="shared" si="31"/>
        <v/>
      </c>
      <c r="AU37" s="219" t="str">
        <f t="shared" si="32"/>
        <v/>
      </c>
      <c r="AV37" s="218"/>
      <c r="AW37" s="219" t="str">
        <f t="shared" si="34"/>
        <v/>
      </c>
      <c r="AX37" s="219">
        <f t="shared" si="35"/>
        <v>0</v>
      </c>
      <c r="AY37" s="218"/>
      <c r="AZ37" s="59" t="str">
        <f t="shared" si="33"/>
        <v/>
      </c>
      <c r="BA37" s="60">
        <f t="shared" si="13"/>
        <v>0</v>
      </c>
    </row>
    <row r="38" spans="1:53" ht="15" customHeight="1" x14ac:dyDescent="0.25">
      <c r="A38">
        <v>21</v>
      </c>
      <c r="B38" s="238">
        <f>'M7'!B38</f>
        <v>0</v>
      </c>
      <c r="C38" s="272">
        <f>'M7'!C38</f>
        <v>0</v>
      </c>
      <c r="D38" s="234" t="str">
        <f>IF('M7'!D38="","",IF('M7'!D38&gt;0,'M7'!D38))</f>
        <v/>
      </c>
      <c r="E38" s="126"/>
      <c r="F38" s="126"/>
      <c r="G38" s="140"/>
      <c r="H38" s="148"/>
      <c r="I38" s="147"/>
      <c r="J38" s="147"/>
      <c r="K38" s="147"/>
      <c r="L38" s="147"/>
      <c r="M38" s="149"/>
      <c r="N38" s="287">
        <f t="shared" si="14"/>
        <v>0</v>
      </c>
      <c r="O38" s="288" t="str">
        <f t="shared" si="15"/>
        <v/>
      </c>
      <c r="P38" s="288" t="str">
        <f t="shared" si="0"/>
        <v/>
      </c>
      <c r="Q38" s="288" t="str">
        <f t="shared" si="0"/>
        <v/>
      </c>
      <c r="R38" s="288">
        <f t="shared" si="16"/>
        <v>0</v>
      </c>
      <c r="S38" s="94" t="str">
        <f t="shared" si="1"/>
        <v/>
      </c>
      <c r="T38" s="94" t="str">
        <f t="shared" si="2"/>
        <v/>
      </c>
      <c r="U38" s="94" t="str">
        <f t="shared" si="3"/>
        <v/>
      </c>
      <c r="V38" s="94" t="str">
        <f t="shared" si="17"/>
        <v/>
      </c>
      <c r="W38" s="94" t="str">
        <f t="shared" si="4"/>
        <v/>
      </c>
      <c r="X38" s="94" t="str">
        <f t="shared" si="5"/>
        <v/>
      </c>
      <c r="Y38" s="94">
        <f t="shared" si="6"/>
        <v>0</v>
      </c>
      <c r="Z38" s="141" t="b">
        <f t="shared" si="7"/>
        <v>0</v>
      </c>
      <c r="AA38" s="141" t="b">
        <f t="shared" si="8"/>
        <v>0</v>
      </c>
      <c r="AB38" s="141" t="b">
        <f t="shared" si="9"/>
        <v>0</v>
      </c>
      <c r="AC38" s="141" t="b">
        <f t="shared" si="10"/>
        <v>0</v>
      </c>
      <c r="AD38" s="141" t="b">
        <f t="shared" si="11"/>
        <v>0</v>
      </c>
      <c r="AE38" s="141" t="b">
        <f t="shared" si="18"/>
        <v>0</v>
      </c>
      <c r="AF38" s="141" t="b">
        <f t="shared" si="19"/>
        <v>0</v>
      </c>
      <c r="AG38" s="141" t="b">
        <f t="shared" si="20"/>
        <v>0</v>
      </c>
      <c r="AH38" s="141" t="b">
        <f t="shared" si="21"/>
        <v>0</v>
      </c>
      <c r="AI38" s="141" t="b">
        <f t="shared" si="22"/>
        <v>0</v>
      </c>
      <c r="AJ38" s="146" t="str">
        <f t="shared" si="12"/>
        <v/>
      </c>
      <c r="AK38" s="143" t="str">
        <f t="shared" si="23"/>
        <v/>
      </c>
      <c r="AL38" s="216" t="str">
        <f t="shared" si="24"/>
        <v/>
      </c>
      <c r="AM38" s="144" t="str">
        <f t="shared" si="25"/>
        <v/>
      </c>
      <c r="AN38" s="145">
        <f t="shared" si="26"/>
        <v>0</v>
      </c>
      <c r="AO38" s="135" t="str">
        <f t="shared" si="27"/>
        <v/>
      </c>
      <c r="AP38" s="136" t="str">
        <f t="shared" si="28"/>
        <v/>
      </c>
      <c r="AQ38" s="126"/>
      <c r="AR38" s="144" t="str">
        <f t="shared" si="29"/>
        <v/>
      </c>
      <c r="AS38" s="219" t="str">
        <f t="shared" si="30"/>
        <v/>
      </c>
      <c r="AT38" s="219" t="str">
        <f t="shared" si="31"/>
        <v/>
      </c>
      <c r="AU38" s="219" t="str">
        <f t="shared" si="32"/>
        <v/>
      </c>
      <c r="AV38" s="218"/>
      <c r="AW38" s="219" t="str">
        <f t="shared" si="34"/>
        <v/>
      </c>
      <c r="AX38" s="219">
        <f t="shared" si="35"/>
        <v>0</v>
      </c>
      <c r="AY38" s="218"/>
      <c r="AZ38" s="59" t="str">
        <f t="shared" si="33"/>
        <v/>
      </c>
      <c r="BA38" s="60">
        <f t="shared" si="13"/>
        <v>0</v>
      </c>
    </row>
    <row r="39" spans="1:53" ht="15" customHeight="1" x14ac:dyDescent="0.25">
      <c r="A39">
        <v>22</v>
      </c>
      <c r="B39" s="238">
        <f>'M7'!B39</f>
        <v>0</v>
      </c>
      <c r="C39" s="272">
        <f>'M7'!C39</f>
        <v>0</v>
      </c>
      <c r="D39" s="234" t="str">
        <f>IF('M7'!D39="","",IF('M7'!D39&gt;0,'M7'!D39))</f>
        <v/>
      </c>
      <c r="E39" s="126"/>
      <c r="F39" s="126"/>
      <c r="G39" s="140"/>
      <c r="H39" s="148"/>
      <c r="I39" s="147"/>
      <c r="J39" s="147"/>
      <c r="K39" s="147"/>
      <c r="L39" s="147"/>
      <c r="M39" s="149"/>
      <c r="N39" s="287">
        <f t="shared" si="14"/>
        <v>0</v>
      </c>
      <c r="O39" s="288" t="str">
        <f t="shared" si="15"/>
        <v/>
      </c>
      <c r="P39" s="288" t="str">
        <f t="shared" si="0"/>
        <v/>
      </c>
      <c r="Q39" s="288" t="str">
        <f t="shared" si="0"/>
        <v/>
      </c>
      <c r="R39" s="288">
        <f t="shared" si="16"/>
        <v>0</v>
      </c>
      <c r="S39" s="94" t="str">
        <f t="shared" si="1"/>
        <v/>
      </c>
      <c r="T39" s="94" t="str">
        <f t="shared" si="2"/>
        <v/>
      </c>
      <c r="U39" s="94" t="str">
        <f t="shared" si="3"/>
        <v/>
      </c>
      <c r="V39" s="94" t="str">
        <f t="shared" si="17"/>
        <v/>
      </c>
      <c r="W39" s="94" t="str">
        <f t="shared" si="4"/>
        <v/>
      </c>
      <c r="X39" s="94" t="str">
        <f t="shared" si="5"/>
        <v/>
      </c>
      <c r="Y39" s="94">
        <f t="shared" si="6"/>
        <v>0</v>
      </c>
      <c r="Z39" s="141" t="b">
        <f t="shared" si="7"/>
        <v>0</v>
      </c>
      <c r="AA39" s="141" t="b">
        <f t="shared" si="8"/>
        <v>0</v>
      </c>
      <c r="AB39" s="141" t="b">
        <f t="shared" si="9"/>
        <v>0</v>
      </c>
      <c r="AC39" s="141" t="b">
        <f t="shared" si="10"/>
        <v>0</v>
      </c>
      <c r="AD39" s="141" t="b">
        <f t="shared" si="11"/>
        <v>0</v>
      </c>
      <c r="AE39" s="141" t="b">
        <f t="shared" si="18"/>
        <v>0</v>
      </c>
      <c r="AF39" s="141" t="b">
        <f t="shared" si="19"/>
        <v>0</v>
      </c>
      <c r="AG39" s="141" t="b">
        <f t="shared" si="20"/>
        <v>0</v>
      </c>
      <c r="AH39" s="141" t="b">
        <f t="shared" si="21"/>
        <v>0</v>
      </c>
      <c r="AI39" s="141" t="b">
        <f t="shared" si="22"/>
        <v>0</v>
      </c>
      <c r="AJ39" s="146" t="str">
        <f t="shared" si="12"/>
        <v/>
      </c>
      <c r="AK39" s="143" t="str">
        <f t="shared" si="23"/>
        <v/>
      </c>
      <c r="AL39" s="216" t="str">
        <f t="shared" si="24"/>
        <v/>
      </c>
      <c r="AM39" s="144" t="str">
        <f t="shared" si="25"/>
        <v/>
      </c>
      <c r="AN39" s="145">
        <f t="shared" si="26"/>
        <v>0</v>
      </c>
      <c r="AO39" s="135" t="str">
        <f t="shared" si="27"/>
        <v/>
      </c>
      <c r="AP39" s="136" t="str">
        <f t="shared" si="28"/>
        <v/>
      </c>
      <c r="AQ39" s="126"/>
      <c r="AR39" s="144" t="str">
        <f t="shared" si="29"/>
        <v/>
      </c>
      <c r="AS39" s="219" t="str">
        <f t="shared" si="30"/>
        <v/>
      </c>
      <c r="AT39" s="219" t="str">
        <f t="shared" si="31"/>
        <v/>
      </c>
      <c r="AU39" s="219" t="str">
        <f t="shared" si="32"/>
        <v/>
      </c>
      <c r="AV39" s="218"/>
      <c r="AW39" s="219" t="str">
        <f t="shared" si="34"/>
        <v/>
      </c>
      <c r="AX39" s="219">
        <f t="shared" si="35"/>
        <v>0</v>
      </c>
      <c r="AY39" s="218"/>
      <c r="AZ39" s="59" t="str">
        <f t="shared" si="33"/>
        <v/>
      </c>
      <c r="BA39" s="60">
        <f t="shared" si="13"/>
        <v>0</v>
      </c>
    </row>
    <row r="40" spans="1:53" ht="15" customHeight="1" x14ac:dyDescent="0.25">
      <c r="A40">
        <v>23</v>
      </c>
      <c r="B40" s="238">
        <f>'M7'!B40</f>
        <v>0</v>
      </c>
      <c r="C40" s="272">
        <f>'M7'!C40</f>
        <v>0</v>
      </c>
      <c r="D40" s="234" t="str">
        <f>IF('M7'!D40="","",IF('M7'!D40&gt;0,'M7'!D40))</f>
        <v/>
      </c>
      <c r="E40" s="126"/>
      <c r="F40" s="126"/>
      <c r="G40" s="140"/>
      <c r="H40" s="148"/>
      <c r="I40" s="147"/>
      <c r="J40" s="147"/>
      <c r="K40" s="147"/>
      <c r="L40" s="147"/>
      <c r="M40" s="149"/>
      <c r="N40" s="287">
        <f t="shared" si="14"/>
        <v>0</v>
      </c>
      <c r="O40" s="288" t="str">
        <f t="shared" si="15"/>
        <v/>
      </c>
      <c r="P40" s="288" t="str">
        <f t="shared" si="0"/>
        <v/>
      </c>
      <c r="Q40" s="288" t="str">
        <f t="shared" si="0"/>
        <v/>
      </c>
      <c r="R40" s="288">
        <f t="shared" si="16"/>
        <v>0</v>
      </c>
      <c r="S40" s="94" t="str">
        <f t="shared" si="1"/>
        <v/>
      </c>
      <c r="T40" s="94" t="str">
        <f t="shared" si="2"/>
        <v/>
      </c>
      <c r="U40" s="94" t="str">
        <f t="shared" si="3"/>
        <v/>
      </c>
      <c r="V40" s="94" t="str">
        <f t="shared" si="17"/>
        <v/>
      </c>
      <c r="W40" s="94" t="str">
        <f t="shared" si="4"/>
        <v/>
      </c>
      <c r="X40" s="94" t="str">
        <f t="shared" si="5"/>
        <v/>
      </c>
      <c r="Y40" s="94">
        <f t="shared" si="6"/>
        <v>0</v>
      </c>
      <c r="Z40" s="141" t="b">
        <f t="shared" si="7"/>
        <v>0</v>
      </c>
      <c r="AA40" s="141" t="b">
        <f t="shared" si="8"/>
        <v>0</v>
      </c>
      <c r="AB40" s="141" t="b">
        <f t="shared" si="9"/>
        <v>0</v>
      </c>
      <c r="AC40" s="141" t="b">
        <f t="shared" si="10"/>
        <v>0</v>
      </c>
      <c r="AD40" s="141" t="b">
        <f t="shared" si="11"/>
        <v>0</v>
      </c>
      <c r="AE40" s="141" t="b">
        <f t="shared" si="18"/>
        <v>0</v>
      </c>
      <c r="AF40" s="141" t="b">
        <f t="shared" si="19"/>
        <v>0</v>
      </c>
      <c r="AG40" s="141" t="b">
        <f t="shared" si="20"/>
        <v>0</v>
      </c>
      <c r="AH40" s="141" t="b">
        <f t="shared" si="21"/>
        <v>0</v>
      </c>
      <c r="AI40" s="141" t="b">
        <f t="shared" si="22"/>
        <v>0</v>
      </c>
      <c r="AJ40" s="146" t="str">
        <f t="shared" si="12"/>
        <v/>
      </c>
      <c r="AK40" s="143" t="str">
        <f t="shared" si="23"/>
        <v/>
      </c>
      <c r="AL40" s="216" t="str">
        <f t="shared" si="24"/>
        <v/>
      </c>
      <c r="AM40" s="144" t="str">
        <f t="shared" si="25"/>
        <v/>
      </c>
      <c r="AN40" s="145">
        <f t="shared" si="26"/>
        <v>0</v>
      </c>
      <c r="AO40" s="135" t="str">
        <f t="shared" si="27"/>
        <v/>
      </c>
      <c r="AP40" s="136" t="str">
        <f t="shared" si="28"/>
        <v/>
      </c>
      <c r="AQ40" s="126"/>
      <c r="AR40" s="144" t="str">
        <f t="shared" si="29"/>
        <v/>
      </c>
      <c r="AS40" s="219" t="str">
        <f t="shared" si="30"/>
        <v/>
      </c>
      <c r="AT40" s="219" t="str">
        <f t="shared" si="31"/>
        <v/>
      </c>
      <c r="AU40" s="219" t="str">
        <f t="shared" si="32"/>
        <v/>
      </c>
      <c r="AV40" s="218"/>
      <c r="AW40" s="219" t="str">
        <f t="shared" si="34"/>
        <v/>
      </c>
      <c r="AX40" s="219">
        <f t="shared" si="35"/>
        <v>0</v>
      </c>
      <c r="AY40" s="218"/>
      <c r="AZ40" s="59" t="str">
        <f t="shared" si="33"/>
        <v/>
      </c>
      <c r="BA40" s="60">
        <f t="shared" si="13"/>
        <v>0</v>
      </c>
    </row>
    <row r="41" spans="1:53" ht="15" customHeight="1" x14ac:dyDescent="0.25">
      <c r="A41">
        <v>24</v>
      </c>
      <c r="B41" s="238">
        <f>'M7'!B41</f>
        <v>0</v>
      </c>
      <c r="C41" s="272">
        <f>'M7'!C41</f>
        <v>0</v>
      </c>
      <c r="D41" s="234" t="str">
        <f>IF('M7'!D41="","",IF('M7'!D41&gt;0,'M7'!D41))</f>
        <v/>
      </c>
      <c r="E41" s="126"/>
      <c r="F41" s="126"/>
      <c r="G41" s="140"/>
      <c r="H41" s="148"/>
      <c r="I41" s="147"/>
      <c r="J41" s="147"/>
      <c r="K41" s="147"/>
      <c r="L41" s="147"/>
      <c r="M41" s="149"/>
      <c r="N41" s="287">
        <f t="shared" si="14"/>
        <v>0</v>
      </c>
      <c r="O41" s="288" t="str">
        <f t="shared" si="15"/>
        <v/>
      </c>
      <c r="P41" s="288" t="str">
        <f t="shared" si="0"/>
        <v/>
      </c>
      <c r="Q41" s="288" t="str">
        <f t="shared" si="0"/>
        <v/>
      </c>
      <c r="R41" s="288">
        <f t="shared" si="16"/>
        <v>0</v>
      </c>
      <c r="S41" s="94" t="str">
        <f t="shared" si="1"/>
        <v/>
      </c>
      <c r="T41" s="94" t="str">
        <f t="shared" si="2"/>
        <v/>
      </c>
      <c r="U41" s="94" t="str">
        <f t="shared" si="3"/>
        <v/>
      </c>
      <c r="V41" s="94" t="str">
        <f t="shared" si="17"/>
        <v/>
      </c>
      <c r="W41" s="94" t="str">
        <f t="shared" si="4"/>
        <v/>
      </c>
      <c r="X41" s="94" t="str">
        <f t="shared" si="5"/>
        <v/>
      </c>
      <c r="Y41" s="94">
        <f t="shared" si="6"/>
        <v>0</v>
      </c>
      <c r="Z41" s="141" t="b">
        <f t="shared" si="7"/>
        <v>0</v>
      </c>
      <c r="AA41" s="141" t="b">
        <f t="shared" si="8"/>
        <v>0</v>
      </c>
      <c r="AB41" s="141" t="b">
        <f t="shared" si="9"/>
        <v>0</v>
      </c>
      <c r="AC41" s="141" t="b">
        <f t="shared" si="10"/>
        <v>0</v>
      </c>
      <c r="AD41" s="141" t="b">
        <f t="shared" si="11"/>
        <v>0</v>
      </c>
      <c r="AE41" s="141" t="b">
        <f t="shared" si="18"/>
        <v>0</v>
      </c>
      <c r="AF41" s="141" t="b">
        <f t="shared" si="19"/>
        <v>0</v>
      </c>
      <c r="AG41" s="141" t="b">
        <f t="shared" si="20"/>
        <v>0</v>
      </c>
      <c r="AH41" s="141" t="b">
        <f t="shared" si="21"/>
        <v>0</v>
      </c>
      <c r="AI41" s="141" t="b">
        <f t="shared" si="22"/>
        <v>0</v>
      </c>
      <c r="AJ41" s="146" t="str">
        <f t="shared" si="12"/>
        <v/>
      </c>
      <c r="AK41" s="143" t="str">
        <f t="shared" si="23"/>
        <v/>
      </c>
      <c r="AL41" s="216" t="str">
        <f t="shared" si="24"/>
        <v/>
      </c>
      <c r="AM41" s="144" t="str">
        <f t="shared" si="25"/>
        <v/>
      </c>
      <c r="AN41" s="145">
        <f t="shared" si="26"/>
        <v>0</v>
      </c>
      <c r="AO41" s="135" t="str">
        <f t="shared" si="27"/>
        <v/>
      </c>
      <c r="AP41" s="136" t="str">
        <f t="shared" si="28"/>
        <v/>
      </c>
      <c r="AQ41" s="126"/>
      <c r="AR41" s="144" t="str">
        <f t="shared" si="29"/>
        <v/>
      </c>
      <c r="AS41" s="219" t="str">
        <f t="shared" si="30"/>
        <v/>
      </c>
      <c r="AT41" s="219" t="str">
        <f t="shared" si="31"/>
        <v/>
      </c>
      <c r="AU41" s="219" t="str">
        <f t="shared" si="32"/>
        <v/>
      </c>
      <c r="AV41" s="218"/>
      <c r="AW41" s="219" t="str">
        <f t="shared" si="34"/>
        <v/>
      </c>
      <c r="AX41" s="219">
        <f t="shared" si="35"/>
        <v>0</v>
      </c>
      <c r="AY41" s="218"/>
      <c r="AZ41" s="59" t="str">
        <f t="shared" si="33"/>
        <v/>
      </c>
      <c r="BA41" s="60">
        <f t="shared" si="13"/>
        <v>0</v>
      </c>
    </row>
    <row r="42" spans="1:53" ht="15" customHeight="1" x14ac:dyDescent="0.25">
      <c r="A42">
        <v>25</v>
      </c>
      <c r="B42" s="238">
        <f>'M7'!B42</f>
        <v>0</v>
      </c>
      <c r="C42" s="272">
        <f>'M7'!C42</f>
        <v>0</v>
      </c>
      <c r="D42" s="234" t="str">
        <f>IF('M7'!D42="","",IF('M7'!D42&gt;0,'M7'!D42))</f>
        <v/>
      </c>
      <c r="E42" s="126"/>
      <c r="F42" s="126"/>
      <c r="G42" s="140"/>
      <c r="H42" s="148"/>
      <c r="I42" s="147"/>
      <c r="J42" s="147"/>
      <c r="K42" s="147"/>
      <c r="L42" s="147"/>
      <c r="M42" s="149"/>
      <c r="N42" s="287">
        <f t="shared" si="14"/>
        <v>0</v>
      </c>
      <c r="O42" s="288" t="str">
        <f t="shared" si="15"/>
        <v/>
      </c>
      <c r="P42" s="288" t="str">
        <f t="shared" si="0"/>
        <v/>
      </c>
      <c r="Q42" s="288" t="str">
        <f t="shared" si="0"/>
        <v/>
      </c>
      <c r="R42" s="288">
        <f t="shared" si="16"/>
        <v>0</v>
      </c>
      <c r="S42" s="94" t="str">
        <f t="shared" si="1"/>
        <v/>
      </c>
      <c r="T42" s="94" t="str">
        <f t="shared" si="2"/>
        <v/>
      </c>
      <c r="U42" s="94" t="str">
        <f t="shared" si="3"/>
        <v/>
      </c>
      <c r="V42" s="94" t="str">
        <f t="shared" si="17"/>
        <v/>
      </c>
      <c r="W42" s="94" t="str">
        <f t="shared" si="4"/>
        <v/>
      </c>
      <c r="X42" s="94" t="str">
        <f t="shared" si="5"/>
        <v/>
      </c>
      <c r="Y42" s="94">
        <f t="shared" si="6"/>
        <v>0</v>
      </c>
      <c r="Z42" s="141" t="b">
        <f t="shared" si="7"/>
        <v>0</v>
      </c>
      <c r="AA42" s="141" t="b">
        <f t="shared" si="8"/>
        <v>0</v>
      </c>
      <c r="AB42" s="141" t="b">
        <f t="shared" si="9"/>
        <v>0</v>
      </c>
      <c r="AC42" s="141" t="b">
        <f t="shared" si="10"/>
        <v>0</v>
      </c>
      <c r="AD42" s="141" t="b">
        <f t="shared" si="11"/>
        <v>0</v>
      </c>
      <c r="AE42" s="141" t="b">
        <f t="shared" si="18"/>
        <v>0</v>
      </c>
      <c r="AF42" s="141" t="b">
        <f t="shared" si="19"/>
        <v>0</v>
      </c>
      <c r="AG42" s="141" t="b">
        <f t="shared" si="20"/>
        <v>0</v>
      </c>
      <c r="AH42" s="141" t="b">
        <f t="shared" si="21"/>
        <v>0</v>
      </c>
      <c r="AI42" s="141" t="b">
        <f t="shared" si="22"/>
        <v>0</v>
      </c>
      <c r="AJ42" s="146" t="str">
        <f t="shared" si="12"/>
        <v/>
      </c>
      <c r="AK42" s="143" t="str">
        <f t="shared" si="23"/>
        <v/>
      </c>
      <c r="AL42" s="216" t="str">
        <f t="shared" si="24"/>
        <v/>
      </c>
      <c r="AM42" s="144" t="str">
        <f t="shared" si="25"/>
        <v/>
      </c>
      <c r="AN42" s="145">
        <f t="shared" si="26"/>
        <v>0</v>
      </c>
      <c r="AO42" s="135" t="str">
        <f t="shared" si="27"/>
        <v/>
      </c>
      <c r="AP42" s="136" t="str">
        <f t="shared" si="28"/>
        <v/>
      </c>
      <c r="AQ42" s="126"/>
      <c r="AR42" s="144" t="str">
        <f t="shared" si="29"/>
        <v/>
      </c>
      <c r="AS42" s="219" t="str">
        <f t="shared" si="30"/>
        <v/>
      </c>
      <c r="AT42" s="219" t="str">
        <f t="shared" si="31"/>
        <v/>
      </c>
      <c r="AU42" s="219" t="str">
        <f t="shared" si="32"/>
        <v/>
      </c>
      <c r="AV42" s="218"/>
      <c r="AW42" s="219" t="str">
        <f t="shared" si="34"/>
        <v/>
      </c>
      <c r="AX42" s="219">
        <f t="shared" si="35"/>
        <v>0</v>
      </c>
      <c r="AY42" s="218"/>
      <c r="AZ42" s="59" t="str">
        <f t="shared" si="33"/>
        <v/>
      </c>
      <c r="BA42" s="60">
        <f t="shared" si="13"/>
        <v>0</v>
      </c>
    </row>
    <row r="43" spans="1:53" ht="15" customHeight="1" x14ac:dyDescent="0.25">
      <c r="A43">
        <v>26</v>
      </c>
      <c r="B43" s="238">
        <f>'M7'!B43</f>
        <v>0</v>
      </c>
      <c r="C43" s="272">
        <f>'M7'!C43</f>
        <v>0</v>
      </c>
      <c r="D43" s="234" t="str">
        <f>IF('M7'!D43="","",IF('M7'!D43&gt;0,'M7'!D43))</f>
        <v/>
      </c>
      <c r="E43" s="126"/>
      <c r="F43" s="126"/>
      <c r="G43" s="140"/>
      <c r="H43" s="148"/>
      <c r="I43" s="147"/>
      <c r="J43" s="147"/>
      <c r="K43" s="147"/>
      <c r="L43" s="147"/>
      <c r="M43" s="149"/>
      <c r="N43" s="287">
        <f t="shared" si="14"/>
        <v>0</v>
      </c>
      <c r="O43" s="288" t="str">
        <f t="shared" si="15"/>
        <v/>
      </c>
      <c r="P43" s="288" t="str">
        <f t="shared" si="0"/>
        <v/>
      </c>
      <c r="Q43" s="288" t="str">
        <f t="shared" si="0"/>
        <v/>
      </c>
      <c r="R43" s="288">
        <f t="shared" si="16"/>
        <v>0</v>
      </c>
      <c r="S43" s="94" t="str">
        <f t="shared" si="1"/>
        <v/>
      </c>
      <c r="T43" s="94" t="str">
        <f t="shared" si="2"/>
        <v/>
      </c>
      <c r="U43" s="94" t="str">
        <f t="shared" si="3"/>
        <v/>
      </c>
      <c r="V43" s="94" t="str">
        <f t="shared" si="17"/>
        <v/>
      </c>
      <c r="W43" s="94" t="str">
        <f t="shared" si="4"/>
        <v/>
      </c>
      <c r="X43" s="94" t="str">
        <f t="shared" si="5"/>
        <v/>
      </c>
      <c r="Y43" s="94">
        <f t="shared" si="6"/>
        <v>0</v>
      </c>
      <c r="Z43" s="141" t="b">
        <f t="shared" si="7"/>
        <v>0</v>
      </c>
      <c r="AA43" s="141" t="b">
        <f t="shared" si="8"/>
        <v>0</v>
      </c>
      <c r="AB43" s="141" t="b">
        <f t="shared" si="9"/>
        <v>0</v>
      </c>
      <c r="AC43" s="141" t="b">
        <f t="shared" si="10"/>
        <v>0</v>
      </c>
      <c r="AD43" s="141" t="b">
        <f t="shared" si="11"/>
        <v>0</v>
      </c>
      <c r="AE43" s="141" t="b">
        <f t="shared" si="18"/>
        <v>0</v>
      </c>
      <c r="AF43" s="141" t="b">
        <f t="shared" si="19"/>
        <v>0</v>
      </c>
      <c r="AG43" s="141" t="b">
        <f t="shared" si="20"/>
        <v>0</v>
      </c>
      <c r="AH43" s="141" t="b">
        <f t="shared" si="21"/>
        <v>0</v>
      </c>
      <c r="AI43" s="141" t="b">
        <f t="shared" si="22"/>
        <v>0</v>
      </c>
      <c r="AJ43" s="146" t="str">
        <f t="shared" si="12"/>
        <v/>
      </c>
      <c r="AK43" s="143" t="str">
        <f t="shared" si="23"/>
        <v/>
      </c>
      <c r="AL43" s="216" t="str">
        <f t="shared" si="24"/>
        <v/>
      </c>
      <c r="AM43" s="144" t="str">
        <f t="shared" si="25"/>
        <v/>
      </c>
      <c r="AN43" s="145">
        <f t="shared" si="26"/>
        <v>0</v>
      </c>
      <c r="AO43" s="135" t="str">
        <f t="shared" si="27"/>
        <v/>
      </c>
      <c r="AP43" s="136" t="str">
        <f t="shared" si="28"/>
        <v/>
      </c>
      <c r="AQ43" s="126"/>
      <c r="AR43" s="144" t="str">
        <f t="shared" si="29"/>
        <v/>
      </c>
      <c r="AS43" s="219" t="str">
        <f t="shared" si="30"/>
        <v/>
      </c>
      <c r="AT43" s="219" t="str">
        <f t="shared" si="31"/>
        <v/>
      </c>
      <c r="AU43" s="219" t="str">
        <f t="shared" si="32"/>
        <v/>
      </c>
      <c r="AV43" s="218"/>
      <c r="AW43" s="219" t="str">
        <f t="shared" si="34"/>
        <v/>
      </c>
      <c r="AX43" s="219">
        <f t="shared" si="35"/>
        <v>0</v>
      </c>
      <c r="AY43" s="218"/>
      <c r="AZ43" s="59" t="str">
        <f t="shared" si="33"/>
        <v/>
      </c>
      <c r="BA43" s="60">
        <f t="shared" si="13"/>
        <v>0</v>
      </c>
    </row>
    <row r="44" spans="1:53" ht="15" customHeight="1" x14ac:dyDescent="0.25">
      <c r="A44">
        <v>27</v>
      </c>
      <c r="B44" s="238">
        <f>'M7'!B44</f>
        <v>0</v>
      </c>
      <c r="C44" s="272">
        <f>'M7'!C44</f>
        <v>0</v>
      </c>
      <c r="D44" s="234" t="str">
        <f>IF('M7'!D44="","",IF('M7'!D44&gt;0,'M7'!D44))</f>
        <v/>
      </c>
      <c r="E44" s="126"/>
      <c r="F44" s="126"/>
      <c r="G44" s="140"/>
      <c r="H44" s="148"/>
      <c r="I44" s="147"/>
      <c r="J44" s="147"/>
      <c r="K44" s="147"/>
      <c r="L44" s="147"/>
      <c r="M44" s="149"/>
      <c r="N44" s="287">
        <f t="shared" si="14"/>
        <v>0</v>
      </c>
      <c r="O44" s="288" t="str">
        <f t="shared" si="15"/>
        <v/>
      </c>
      <c r="P44" s="288" t="str">
        <f t="shared" si="0"/>
        <v/>
      </c>
      <c r="Q44" s="288" t="str">
        <f t="shared" si="0"/>
        <v/>
      </c>
      <c r="R44" s="288">
        <f t="shared" si="16"/>
        <v>0</v>
      </c>
      <c r="S44" s="94" t="str">
        <f t="shared" si="1"/>
        <v/>
      </c>
      <c r="T44" s="94" t="str">
        <f t="shared" si="2"/>
        <v/>
      </c>
      <c r="U44" s="94" t="str">
        <f t="shared" si="3"/>
        <v/>
      </c>
      <c r="V44" s="94" t="str">
        <f t="shared" si="17"/>
        <v/>
      </c>
      <c r="W44" s="94" t="str">
        <f t="shared" si="4"/>
        <v/>
      </c>
      <c r="X44" s="94" t="str">
        <f t="shared" si="5"/>
        <v/>
      </c>
      <c r="Y44" s="94">
        <f t="shared" si="6"/>
        <v>0</v>
      </c>
      <c r="Z44" s="141" t="b">
        <f t="shared" si="7"/>
        <v>0</v>
      </c>
      <c r="AA44" s="141" t="b">
        <f t="shared" si="8"/>
        <v>0</v>
      </c>
      <c r="AB44" s="141" t="b">
        <f t="shared" si="9"/>
        <v>0</v>
      </c>
      <c r="AC44" s="141" t="b">
        <f t="shared" si="10"/>
        <v>0</v>
      </c>
      <c r="AD44" s="141" t="b">
        <f t="shared" si="11"/>
        <v>0</v>
      </c>
      <c r="AE44" s="141" t="b">
        <f t="shared" si="18"/>
        <v>0</v>
      </c>
      <c r="AF44" s="141" t="b">
        <f t="shared" si="19"/>
        <v>0</v>
      </c>
      <c r="AG44" s="141" t="b">
        <f t="shared" si="20"/>
        <v>0</v>
      </c>
      <c r="AH44" s="141" t="b">
        <f t="shared" si="21"/>
        <v>0</v>
      </c>
      <c r="AI44" s="141" t="b">
        <f t="shared" si="22"/>
        <v>0</v>
      </c>
      <c r="AJ44" s="146" t="str">
        <f t="shared" si="12"/>
        <v/>
      </c>
      <c r="AK44" s="143" t="str">
        <f t="shared" si="23"/>
        <v/>
      </c>
      <c r="AL44" s="216" t="str">
        <f t="shared" si="24"/>
        <v/>
      </c>
      <c r="AM44" s="144" t="str">
        <f t="shared" si="25"/>
        <v/>
      </c>
      <c r="AN44" s="145">
        <f t="shared" si="26"/>
        <v>0</v>
      </c>
      <c r="AO44" s="135" t="str">
        <f t="shared" si="27"/>
        <v/>
      </c>
      <c r="AP44" s="136" t="str">
        <f t="shared" si="28"/>
        <v/>
      </c>
      <c r="AQ44" s="126"/>
      <c r="AR44" s="144" t="str">
        <f t="shared" si="29"/>
        <v/>
      </c>
      <c r="AS44" s="219" t="str">
        <f t="shared" si="30"/>
        <v/>
      </c>
      <c r="AT44" s="219" t="str">
        <f t="shared" si="31"/>
        <v/>
      </c>
      <c r="AU44" s="219" t="str">
        <f t="shared" si="32"/>
        <v/>
      </c>
      <c r="AV44" s="218"/>
      <c r="AW44" s="219" t="str">
        <f t="shared" si="34"/>
        <v/>
      </c>
      <c r="AX44" s="219">
        <f t="shared" si="35"/>
        <v>0</v>
      </c>
      <c r="AY44" s="218"/>
      <c r="AZ44" s="59" t="str">
        <f t="shared" si="33"/>
        <v/>
      </c>
      <c r="BA44" s="60">
        <f t="shared" si="13"/>
        <v>0</v>
      </c>
    </row>
    <row r="45" spans="1:53" ht="15" customHeight="1" x14ac:dyDescent="0.25">
      <c r="A45">
        <v>28</v>
      </c>
      <c r="B45" s="238">
        <f>'M7'!B45</f>
        <v>0</v>
      </c>
      <c r="C45" s="272">
        <f>'M7'!C45</f>
        <v>0</v>
      </c>
      <c r="D45" s="234" t="str">
        <f>IF('M7'!D45="","",IF('M7'!D45&gt;0,'M7'!D45))</f>
        <v/>
      </c>
      <c r="E45" s="126"/>
      <c r="F45" s="126"/>
      <c r="G45" s="140"/>
      <c r="H45" s="148"/>
      <c r="I45" s="147"/>
      <c r="J45" s="147"/>
      <c r="K45" s="147"/>
      <c r="L45" s="147"/>
      <c r="M45" s="149"/>
      <c r="N45" s="287">
        <f t="shared" si="14"/>
        <v>0</v>
      </c>
      <c r="O45" s="288" t="str">
        <f t="shared" si="15"/>
        <v/>
      </c>
      <c r="P45" s="288" t="str">
        <f t="shared" si="0"/>
        <v/>
      </c>
      <c r="Q45" s="288" t="str">
        <f t="shared" si="0"/>
        <v/>
      </c>
      <c r="R45" s="288">
        <f t="shared" si="16"/>
        <v>0</v>
      </c>
      <c r="S45" s="94" t="str">
        <f t="shared" si="1"/>
        <v/>
      </c>
      <c r="T45" s="94" t="str">
        <f t="shared" si="2"/>
        <v/>
      </c>
      <c r="U45" s="94" t="str">
        <f t="shared" si="3"/>
        <v/>
      </c>
      <c r="V45" s="94" t="str">
        <f t="shared" si="17"/>
        <v/>
      </c>
      <c r="W45" s="94" t="str">
        <f t="shared" si="4"/>
        <v/>
      </c>
      <c r="X45" s="94" t="str">
        <f t="shared" si="5"/>
        <v/>
      </c>
      <c r="Y45" s="94">
        <f t="shared" si="6"/>
        <v>0</v>
      </c>
      <c r="Z45" s="141" t="b">
        <f t="shared" si="7"/>
        <v>0</v>
      </c>
      <c r="AA45" s="141" t="b">
        <f t="shared" si="8"/>
        <v>0</v>
      </c>
      <c r="AB45" s="141" t="b">
        <f t="shared" si="9"/>
        <v>0</v>
      </c>
      <c r="AC45" s="141" t="b">
        <f t="shared" si="10"/>
        <v>0</v>
      </c>
      <c r="AD45" s="141" t="b">
        <f t="shared" si="11"/>
        <v>0</v>
      </c>
      <c r="AE45" s="141" t="b">
        <f t="shared" si="18"/>
        <v>0</v>
      </c>
      <c r="AF45" s="141" t="b">
        <f t="shared" si="19"/>
        <v>0</v>
      </c>
      <c r="AG45" s="141" t="b">
        <f t="shared" si="20"/>
        <v>0</v>
      </c>
      <c r="AH45" s="141" t="b">
        <f t="shared" si="21"/>
        <v>0</v>
      </c>
      <c r="AI45" s="141" t="b">
        <f t="shared" si="22"/>
        <v>0</v>
      </c>
      <c r="AJ45" s="146" t="str">
        <f t="shared" si="12"/>
        <v/>
      </c>
      <c r="AK45" s="143" t="str">
        <f t="shared" si="23"/>
        <v/>
      </c>
      <c r="AL45" s="216" t="str">
        <f t="shared" si="24"/>
        <v/>
      </c>
      <c r="AM45" s="144" t="str">
        <f t="shared" si="25"/>
        <v/>
      </c>
      <c r="AN45" s="145">
        <f t="shared" si="26"/>
        <v>0</v>
      </c>
      <c r="AO45" s="135" t="str">
        <f t="shared" si="27"/>
        <v/>
      </c>
      <c r="AP45" s="136" t="str">
        <f t="shared" si="28"/>
        <v/>
      </c>
      <c r="AQ45" s="126"/>
      <c r="AR45" s="144" t="str">
        <f t="shared" si="29"/>
        <v/>
      </c>
      <c r="AS45" s="219" t="str">
        <f t="shared" si="30"/>
        <v/>
      </c>
      <c r="AT45" s="219" t="str">
        <f t="shared" si="31"/>
        <v/>
      </c>
      <c r="AU45" s="219" t="str">
        <f t="shared" si="32"/>
        <v/>
      </c>
      <c r="AV45" s="218"/>
      <c r="AW45" s="219" t="str">
        <f t="shared" si="34"/>
        <v/>
      </c>
      <c r="AX45" s="219">
        <f t="shared" si="35"/>
        <v>0</v>
      </c>
      <c r="AY45" s="218"/>
      <c r="AZ45" s="59" t="str">
        <f t="shared" si="33"/>
        <v/>
      </c>
      <c r="BA45" s="60">
        <f t="shared" si="13"/>
        <v>0</v>
      </c>
    </row>
    <row r="46" spans="1:53" ht="15" customHeight="1" x14ac:dyDescent="0.25">
      <c r="A46">
        <v>29</v>
      </c>
      <c r="B46" s="238">
        <f>'M7'!B46</f>
        <v>0</v>
      </c>
      <c r="C46" s="272">
        <f>'M7'!C46</f>
        <v>0</v>
      </c>
      <c r="D46" s="234" t="str">
        <f>IF('M7'!D46="","",IF('M7'!D46&gt;0,'M7'!D46))</f>
        <v/>
      </c>
      <c r="E46" s="126"/>
      <c r="F46" s="126"/>
      <c r="G46" s="140"/>
      <c r="H46" s="148"/>
      <c r="I46" s="147"/>
      <c r="J46" s="147"/>
      <c r="K46" s="147"/>
      <c r="L46" s="147"/>
      <c r="M46" s="149"/>
      <c r="N46" s="287">
        <f t="shared" si="14"/>
        <v>0</v>
      </c>
      <c r="O46" s="288" t="str">
        <f t="shared" si="15"/>
        <v/>
      </c>
      <c r="P46" s="288" t="str">
        <f t="shared" si="0"/>
        <v/>
      </c>
      <c r="Q46" s="288" t="str">
        <f t="shared" si="0"/>
        <v/>
      </c>
      <c r="R46" s="288">
        <f t="shared" si="16"/>
        <v>0</v>
      </c>
      <c r="S46" s="94" t="str">
        <f t="shared" si="1"/>
        <v/>
      </c>
      <c r="T46" s="94" t="str">
        <f t="shared" si="2"/>
        <v/>
      </c>
      <c r="U46" s="94" t="str">
        <f t="shared" si="3"/>
        <v/>
      </c>
      <c r="V46" s="94" t="str">
        <f t="shared" si="17"/>
        <v/>
      </c>
      <c r="W46" s="94" t="str">
        <f t="shared" si="4"/>
        <v/>
      </c>
      <c r="X46" s="94" t="str">
        <f t="shared" si="5"/>
        <v/>
      </c>
      <c r="Y46" s="94">
        <f t="shared" si="6"/>
        <v>0</v>
      </c>
      <c r="Z46" s="141" t="b">
        <f t="shared" si="7"/>
        <v>0</v>
      </c>
      <c r="AA46" s="141" t="b">
        <f t="shared" si="8"/>
        <v>0</v>
      </c>
      <c r="AB46" s="141" t="b">
        <f t="shared" si="9"/>
        <v>0</v>
      </c>
      <c r="AC46" s="141" t="b">
        <f t="shared" si="10"/>
        <v>0</v>
      </c>
      <c r="AD46" s="141" t="b">
        <f t="shared" si="11"/>
        <v>0</v>
      </c>
      <c r="AE46" s="141" t="b">
        <f t="shared" si="18"/>
        <v>0</v>
      </c>
      <c r="AF46" s="141" t="b">
        <f t="shared" si="19"/>
        <v>0</v>
      </c>
      <c r="AG46" s="141" t="b">
        <f t="shared" si="20"/>
        <v>0</v>
      </c>
      <c r="AH46" s="141" t="b">
        <f t="shared" si="21"/>
        <v>0</v>
      </c>
      <c r="AI46" s="141" t="b">
        <f t="shared" si="22"/>
        <v>0</v>
      </c>
      <c r="AJ46" s="146" t="str">
        <f t="shared" si="12"/>
        <v/>
      </c>
      <c r="AK46" s="143" t="str">
        <f t="shared" si="23"/>
        <v/>
      </c>
      <c r="AL46" s="216" t="str">
        <f t="shared" si="24"/>
        <v/>
      </c>
      <c r="AM46" s="144" t="str">
        <f t="shared" si="25"/>
        <v/>
      </c>
      <c r="AN46" s="145">
        <f t="shared" si="26"/>
        <v>0</v>
      </c>
      <c r="AO46" s="135" t="str">
        <f t="shared" si="27"/>
        <v/>
      </c>
      <c r="AP46" s="136" t="str">
        <f t="shared" si="28"/>
        <v/>
      </c>
      <c r="AQ46" s="126"/>
      <c r="AR46" s="144" t="str">
        <f t="shared" si="29"/>
        <v/>
      </c>
      <c r="AS46" s="219" t="str">
        <f t="shared" si="30"/>
        <v/>
      </c>
      <c r="AT46" s="219" t="str">
        <f t="shared" si="31"/>
        <v/>
      </c>
      <c r="AU46" s="219" t="str">
        <f t="shared" si="32"/>
        <v/>
      </c>
      <c r="AV46" s="218"/>
      <c r="AW46" s="219" t="str">
        <f t="shared" si="34"/>
        <v/>
      </c>
      <c r="AX46" s="219">
        <f t="shared" si="35"/>
        <v>0</v>
      </c>
      <c r="AY46" s="218"/>
      <c r="AZ46" s="59" t="str">
        <f t="shared" si="33"/>
        <v/>
      </c>
      <c r="BA46" s="60">
        <f t="shared" si="13"/>
        <v>0</v>
      </c>
    </row>
    <row r="47" spans="1:53" ht="15" customHeight="1" x14ac:dyDescent="0.25">
      <c r="A47">
        <v>30</v>
      </c>
      <c r="B47" s="238">
        <f>'M7'!B47</f>
        <v>0</v>
      </c>
      <c r="C47" s="272">
        <f>'M7'!C47</f>
        <v>0</v>
      </c>
      <c r="D47" s="234" t="str">
        <f>IF('M7'!D47="","",IF('M7'!D47&gt;0,'M7'!D47))</f>
        <v/>
      </c>
      <c r="E47" s="126"/>
      <c r="F47" s="126"/>
      <c r="G47" s="140"/>
      <c r="H47" s="148"/>
      <c r="I47" s="147"/>
      <c r="J47" s="147"/>
      <c r="K47" s="147"/>
      <c r="L47" s="147"/>
      <c r="M47" s="149"/>
      <c r="N47" s="287">
        <f t="shared" si="14"/>
        <v>0</v>
      </c>
      <c r="O47" s="288" t="str">
        <f t="shared" si="15"/>
        <v/>
      </c>
      <c r="P47" s="288" t="str">
        <f t="shared" si="0"/>
        <v/>
      </c>
      <c r="Q47" s="288" t="str">
        <f t="shared" si="0"/>
        <v/>
      </c>
      <c r="R47" s="288">
        <f t="shared" si="16"/>
        <v>0</v>
      </c>
      <c r="S47" s="94" t="str">
        <f t="shared" si="1"/>
        <v/>
      </c>
      <c r="T47" s="94" t="str">
        <f t="shared" si="2"/>
        <v/>
      </c>
      <c r="U47" s="94" t="str">
        <f t="shared" si="3"/>
        <v/>
      </c>
      <c r="V47" s="94" t="str">
        <f t="shared" si="17"/>
        <v/>
      </c>
      <c r="W47" s="94" t="str">
        <f t="shared" si="4"/>
        <v/>
      </c>
      <c r="X47" s="94" t="str">
        <f t="shared" si="5"/>
        <v/>
      </c>
      <c r="Y47" s="94">
        <f t="shared" si="6"/>
        <v>0</v>
      </c>
      <c r="Z47" s="141" t="b">
        <f t="shared" si="7"/>
        <v>0</v>
      </c>
      <c r="AA47" s="141" t="b">
        <f t="shared" si="8"/>
        <v>0</v>
      </c>
      <c r="AB47" s="141" t="b">
        <f t="shared" si="9"/>
        <v>0</v>
      </c>
      <c r="AC47" s="141" t="b">
        <f t="shared" si="10"/>
        <v>0</v>
      </c>
      <c r="AD47" s="141" t="b">
        <f t="shared" si="11"/>
        <v>0</v>
      </c>
      <c r="AE47" s="141" t="b">
        <f t="shared" si="18"/>
        <v>0</v>
      </c>
      <c r="AF47" s="141" t="b">
        <f t="shared" si="19"/>
        <v>0</v>
      </c>
      <c r="AG47" s="141" t="b">
        <f t="shared" si="20"/>
        <v>0</v>
      </c>
      <c r="AH47" s="141" t="b">
        <f t="shared" si="21"/>
        <v>0</v>
      </c>
      <c r="AI47" s="141" t="b">
        <f t="shared" si="22"/>
        <v>0</v>
      </c>
      <c r="AJ47" s="146" t="str">
        <f t="shared" si="12"/>
        <v/>
      </c>
      <c r="AK47" s="143" t="str">
        <f t="shared" si="23"/>
        <v/>
      </c>
      <c r="AL47" s="216" t="str">
        <f t="shared" si="24"/>
        <v/>
      </c>
      <c r="AM47" s="144" t="str">
        <f t="shared" si="25"/>
        <v/>
      </c>
      <c r="AN47" s="145">
        <f t="shared" si="26"/>
        <v>0</v>
      </c>
      <c r="AO47" s="135" t="str">
        <f t="shared" si="27"/>
        <v/>
      </c>
      <c r="AP47" s="136" t="str">
        <f t="shared" si="28"/>
        <v/>
      </c>
      <c r="AQ47" s="126"/>
      <c r="AR47" s="144" t="str">
        <f t="shared" si="29"/>
        <v/>
      </c>
      <c r="AS47" s="219" t="str">
        <f t="shared" si="30"/>
        <v/>
      </c>
      <c r="AT47" s="219" t="str">
        <f t="shared" si="31"/>
        <v/>
      </c>
      <c r="AU47" s="219" t="str">
        <f t="shared" si="32"/>
        <v/>
      </c>
      <c r="AV47" s="218"/>
      <c r="AW47" s="219" t="str">
        <f t="shared" si="34"/>
        <v/>
      </c>
      <c r="AX47" s="219">
        <f t="shared" si="35"/>
        <v>0</v>
      </c>
      <c r="AY47" s="218"/>
      <c r="AZ47" s="59" t="str">
        <f t="shared" si="33"/>
        <v/>
      </c>
      <c r="BA47" s="60">
        <f t="shared" si="13"/>
        <v>0</v>
      </c>
    </row>
    <row r="48" spans="1:53" ht="15" customHeight="1" x14ac:dyDescent="0.25">
      <c r="A48">
        <v>31</v>
      </c>
      <c r="B48" s="238">
        <f>'M7'!B48</f>
        <v>0</v>
      </c>
      <c r="C48" s="272">
        <f>'M7'!C48</f>
        <v>0</v>
      </c>
      <c r="D48" s="234" t="str">
        <f>IF('M7'!D48="","",IF('M7'!D48&gt;0,'M7'!D48))</f>
        <v/>
      </c>
      <c r="E48" s="126"/>
      <c r="F48" s="126"/>
      <c r="G48" s="140"/>
      <c r="H48" s="148"/>
      <c r="I48" s="147"/>
      <c r="J48" s="147"/>
      <c r="K48" s="147"/>
      <c r="L48" s="147"/>
      <c r="M48" s="149"/>
      <c r="N48" s="287">
        <f t="shared" si="14"/>
        <v>0</v>
      </c>
      <c r="O48" s="288" t="str">
        <f t="shared" si="15"/>
        <v/>
      </c>
      <c r="P48" s="288" t="str">
        <f t="shared" si="0"/>
        <v/>
      </c>
      <c r="Q48" s="288" t="str">
        <f t="shared" si="0"/>
        <v/>
      </c>
      <c r="R48" s="288">
        <f t="shared" si="16"/>
        <v>0</v>
      </c>
      <c r="S48" s="94" t="str">
        <f t="shared" si="1"/>
        <v/>
      </c>
      <c r="T48" s="94" t="str">
        <f t="shared" si="2"/>
        <v/>
      </c>
      <c r="U48" s="94" t="str">
        <f t="shared" si="3"/>
        <v/>
      </c>
      <c r="V48" s="94" t="str">
        <f t="shared" si="17"/>
        <v/>
      </c>
      <c r="W48" s="94" t="str">
        <f t="shared" si="4"/>
        <v/>
      </c>
      <c r="X48" s="94" t="str">
        <f t="shared" si="5"/>
        <v/>
      </c>
      <c r="Y48" s="94">
        <f t="shared" si="6"/>
        <v>0</v>
      </c>
      <c r="Z48" s="141" t="b">
        <f t="shared" si="7"/>
        <v>0</v>
      </c>
      <c r="AA48" s="141" t="b">
        <f t="shared" si="8"/>
        <v>0</v>
      </c>
      <c r="AB48" s="141" t="b">
        <f t="shared" si="9"/>
        <v>0</v>
      </c>
      <c r="AC48" s="141" t="b">
        <f t="shared" si="10"/>
        <v>0</v>
      </c>
      <c r="AD48" s="141" t="b">
        <f t="shared" si="11"/>
        <v>0</v>
      </c>
      <c r="AE48" s="141" t="b">
        <f t="shared" si="18"/>
        <v>0</v>
      </c>
      <c r="AF48" s="141" t="b">
        <f t="shared" si="19"/>
        <v>0</v>
      </c>
      <c r="AG48" s="141" t="b">
        <f t="shared" si="20"/>
        <v>0</v>
      </c>
      <c r="AH48" s="141" t="b">
        <f t="shared" si="21"/>
        <v>0</v>
      </c>
      <c r="AI48" s="141" t="b">
        <f t="shared" si="22"/>
        <v>0</v>
      </c>
      <c r="AJ48" s="146" t="str">
        <f t="shared" si="12"/>
        <v/>
      </c>
      <c r="AK48" s="143" t="str">
        <f t="shared" si="23"/>
        <v/>
      </c>
      <c r="AL48" s="216" t="str">
        <f t="shared" si="24"/>
        <v/>
      </c>
      <c r="AM48" s="144" t="str">
        <f t="shared" si="25"/>
        <v/>
      </c>
      <c r="AN48" s="145">
        <f t="shared" si="26"/>
        <v>0</v>
      </c>
      <c r="AO48" s="135" t="str">
        <f t="shared" si="27"/>
        <v/>
      </c>
      <c r="AP48" s="136" t="str">
        <f t="shared" si="28"/>
        <v/>
      </c>
      <c r="AQ48" s="126"/>
      <c r="AR48" s="144" t="str">
        <f t="shared" si="29"/>
        <v/>
      </c>
      <c r="AS48" s="219" t="str">
        <f t="shared" si="30"/>
        <v/>
      </c>
      <c r="AT48" s="219" t="str">
        <f t="shared" si="31"/>
        <v/>
      </c>
      <c r="AU48" s="219" t="str">
        <f t="shared" si="32"/>
        <v/>
      </c>
      <c r="AV48" s="218"/>
      <c r="AW48" s="219" t="str">
        <f t="shared" si="34"/>
        <v/>
      </c>
      <c r="AX48" s="219">
        <f t="shared" si="35"/>
        <v>0</v>
      </c>
      <c r="AY48" s="218"/>
      <c r="AZ48" s="59" t="str">
        <f t="shared" si="33"/>
        <v/>
      </c>
      <c r="BA48" s="60">
        <f t="shared" si="13"/>
        <v>0</v>
      </c>
    </row>
    <row r="49" spans="1:53" ht="15" customHeight="1" x14ac:dyDescent="0.25">
      <c r="A49">
        <v>32</v>
      </c>
      <c r="B49" s="238">
        <f>'M7'!B49</f>
        <v>0</v>
      </c>
      <c r="C49" s="272">
        <f>'M7'!C49</f>
        <v>0</v>
      </c>
      <c r="D49" s="234" t="str">
        <f>IF('M7'!D49="","",IF('M7'!D49&gt;0,'M7'!D49))</f>
        <v/>
      </c>
      <c r="E49" s="126"/>
      <c r="F49" s="126"/>
      <c r="G49" s="140"/>
      <c r="H49" s="148"/>
      <c r="I49" s="147"/>
      <c r="J49" s="147"/>
      <c r="K49" s="147"/>
      <c r="L49" s="147"/>
      <c r="M49" s="149"/>
      <c r="N49" s="287">
        <f t="shared" si="14"/>
        <v>0</v>
      </c>
      <c r="O49" s="288" t="str">
        <f t="shared" si="15"/>
        <v/>
      </c>
      <c r="P49" s="288" t="str">
        <f t="shared" si="0"/>
        <v/>
      </c>
      <c r="Q49" s="288" t="str">
        <f t="shared" si="0"/>
        <v/>
      </c>
      <c r="R49" s="288">
        <f t="shared" si="16"/>
        <v>0</v>
      </c>
      <c r="S49" s="94" t="str">
        <f t="shared" si="1"/>
        <v/>
      </c>
      <c r="T49" s="94" t="str">
        <f t="shared" si="2"/>
        <v/>
      </c>
      <c r="U49" s="94" t="str">
        <f t="shared" si="3"/>
        <v/>
      </c>
      <c r="V49" s="94" t="str">
        <f t="shared" si="17"/>
        <v/>
      </c>
      <c r="W49" s="94" t="str">
        <f t="shared" si="4"/>
        <v/>
      </c>
      <c r="X49" s="94" t="str">
        <f t="shared" si="5"/>
        <v/>
      </c>
      <c r="Y49" s="94">
        <f t="shared" si="6"/>
        <v>0</v>
      </c>
      <c r="Z49" s="141" t="b">
        <f t="shared" si="7"/>
        <v>0</v>
      </c>
      <c r="AA49" s="141" t="b">
        <f t="shared" si="8"/>
        <v>0</v>
      </c>
      <c r="AB49" s="141" t="b">
        <f t="shared" si="9"/>
        <v>0</v>
      </c>
      <c r="AC49" s="141" t="b">
        <f t="shared" si="10"/>
        <v>0</v>
      </c>
      <c r="AD49" s="141" t="b">
        <f t="shared" si="11"/>
        <v>0</v>
      </c>
      <c r="AE49" s="141" t="b">
        <f t="shared" si="18"/>
        <v>0</v>
      </c>
      <c r="AF49" s="141" t="b">
        <f t="shared" si="19"/>
        <v>0</v>
      </c>
      <c r="AG49" s="141" t="b">
        <f t="shared" si="20"/>
        <v>0</v>
      </c>
      <c r="AH49" s="141" t="b">
        <f t="shared" si="21"/>
        <v>0</v>
      </c>
      <c r="AI49" s="141" t="b">
        <f t="shared" si="22"/>
        <v>0</v>
      </c>
      <c r="AJ49" s="146" t="str">
        <f t="shared" si="12"/>
        <v/>
      </c>
      <c r="AK49" s="143" t="str">
        <f t="shared" si="23"/>
        <v/>
      </c>
      <c r="AL49" s="216" t="str">
        <f t="shared" si="24"/>
        <v/>
      </c>
      <c r="AM49" s="144" t="str">
        <f t="shared" si="25"/>
        <v/>
      </c>
      <c r="AN49" s="145">
        <f t="shared" si="26"/>
        <v>0</v>
      </c>
      <c r="AO49" s="135" t="str">
        <f t="shared" si="27"/>
        <v/>
      </c>
      <c r="AP49" s="136" t="str">
        <f t="shared" si="28"/>
        <v/>
      </c>
      <c r="AQ49" s="126"/>
      <c r="AR49" s="144" t="str">
        <f t="shared" si="29"/>
        <v/>
      </c>
      <c r="AS49" s="219" t="str">
        <f t="shared" si="30"/>
        <v/>
      </c>
      <c r="AT49" s="219" t="str">
        <f t="shared" si="31"/>
        <v/>
      </c>
      <c r="AU49" s="219" t="str">
        <f t="shared" si="32"/>
        <v/>
      </c>
      <c r="AV49" s="218"/>
      <c r="AW49" s="219" t="str">
        <f t="shared" si="34"/>
        <v/>
      </c>
      <c r="AX49" s="219">
        <f t="shared" si="35"/>
        <v>0</v>
      </c>
      <c r="AY49" s="218"/>
      <c r="AZ49" s="59" t="str">
        <f t="shared" si="33"/>
        <v/>
      </c>
      <c r="BA49" s="60">
        <f t="shared" si="13"/>
        <v>0</v>
      </c>
    </row>
    <row r="50" spans="1:53" ht="15" customHeight="1" x14ac:dyDescent="0.25">
      <c r="A50">
        <v>33</v>
      </c>
      <c r="B50" s="238">
        <f>'M7'!B50</f>
        <v>0</v>
      </c>
      <c r="C50" s="272">
        <f>'M7'!C50</f>
        <v>0</v>
      </c>
      <c r="D50" s="234" t="str">
        <f>IF('M7'!D50="","",IF('M7'!D50&gt;0,'M7'!D50))</f>
        <v/>
      </c>
      <c r="E50" s="126"/>
      <c r="F50" s="126"/>
      <c r="G50" s="140"/>
      <c r="H50" s="148"/>
      <c r="I50" s="147"/>
      <c r="J50" s="147"/>
      <c r="K50" s="147"/>
      <c r="L50" s="147"/>
      <c r="M50" s="149"/>
      <c r="N50" s="287">
        <f t="shared" si="14"/>
        <v>0</v>
      </c>
      <c r="O50" s="288" t="str">
        <f t="shared" si="15"/>
        <v/>
      </c>
      <c r="P50" s="288" t="str">
        <f t="shared" si="0"/>
        <v/>
      </c>
      <c r="Q50" s="288" t="str">
        <f t="shared" si="0"/>
        <v/>
      </c>
      <c r="R50" s="288">
        <f t="shared" si="16"/>
        <v>0</v>
      </c>
      <c r="S50" s="94" t="str">
        <f t="shared" si="1"/>
        <v/>
      </c>
      <c r="T50" s="94" t="str">
        <f t="shared" si="2"/>
        <v/>
      </c>
      <c r="U50" s="94" t="str">
        <f t="shared" si="3"/>
        <v/>
      </c>
      <c r="V50" s="94" t="str">
        <f t="shared" si="17"/>
        <v/>
      </c>
      <c r="W50" s="94" t="str">
        <f t="shared" si="4"/>
        <v/>
      </c>
      <c r="X50" s="94" t="str">
        <f t="shared" si="5"/>
        <v/>
      </c>
      <c r="Y50" s="94">
        <f t="shared" si="6"/>
        <v>0</v>
      </c>
      <c r="Z50" s="141" t="b">
        <f t="shared" si="7"/>
        <v>0</v>
      </c>
      <c r="AA50" s="141" t="b">
        <f t="shared" si="8"/>
        <v>0</v>
      </c>
      <c r="AB50" s="141" t="b">
        <f t="shared" si="9"/>
        <v>0</v>
      </c>
      <c r="AC50" s="141" t="b">
        <f t="shared" si="10"/>
        <v>0</v>
      </c>
      <c r="AD50" s="141" t="b">
        <f t="shared" si="11"/>
        <v>0</v>
      </c>
      <c r="AE50" s="141" t="b">
        <f t="shared" si="18"/>
        <v>0</v>
      </c>
      <c r="AF50" s="141" t="b">
        <f t="shared" si="19"/>
        <v>0</v>
      </c>
      <c r="AG50" s="141" t="b">
        <f t="shared" si="20"/>
        <v>0</v>
      </c>
      <c r="AH50" s="141" t="b">
        <f t="shared" si="21"/>
        <v>0</v>
      </c>
      <c r="AI50" s="141" t="b">
        <f t="shared" si="22"/>
        <v>0</v>
      </c>
      <c r="AJ50" s="146" t="str">
        <f t="shared" si="12"/>
        <v/>
      </c>
      <c r="AK50" s="143" t="str">
        <f t="shared" si="23"/>
        <v/>
      </c>
      <c r="AL50" s="216" t="str">
        <f t="shared" si="24"/>
        <v/>
      </c>
      <c r="AM50" s="144" t="str">
        <f t="shared" si="25"/>
        <v/>
      </c>
      <c r="AN50" s="145">
        <f t="shared" si="26"/>
        <v>0</v>
      </c>
      <c r="AO50" s="135" t="str">
        <f t="shared" si="27"/>
        <v/>
      </c>
      <c r="AP50" s="136" t="str">
        <f t="shared" si="28"/>
        <v/>
      </c>
      <c r="AQ50" s="126"/>
      <c r="AR50" s="144" t="str">
        <f t="shared" si="29"/>
        <v/>
      </c>
      <c r="AS50" s="219" t="str">
        <f t="shared" si="30"/>
        <v/>
      </c>
      <c r="AT50" s="219" t="str">
        <f t="shared" si="31"/>
        <v/>
      </c>
      <c r="AU50" s="219" t="str">
        <f t="shared" si="32"/>
        <v/>
      </c>
      <c r="AV50" s="218"/>
      <c r="AW50" s="219" t="str">
        <f t="shared" si="34"/>
        <v/>
      </c>
      <c r="AX50" s="219">
        <f t="shared" si="35"/>
        <v>0</v>
      </c>
      <c r="AY50" s="218"/>
      <c r="AZ50" s="59" t="str">
        <f t="shared" si="33"/>
        <v/>
      </c>
      <c r="BA50" s="60">
        <f t="shared" si="13"/>
        <v>0</v>
      </c>
    </row>
    <row r="51" spans="1:53" ht="15" customHeight="1" x14ac:dyDescent="0.25">
      <c r="A51">
        <v>34</v>
      </c>
      <c r="B51" s="238">
        <f>'M7'!B51</f>
        <v>0</v>
      </c>
      <c r="C51" s="272">
        <f>'M7'!C51</f>
        <v>0</v>
      </c>
      <c r="D51" s="234" t="str">
        <f>IF('M7'!D51="","",IF('M7'!D51&gt;0,'M7'!D51))</f>
        <v/>
      </c>
      <c r="E51" s="126"/>
      <c r="F51" s="150"/>
      <c r="G51" s="140"/>
      <c r="H51" s="148"/>
      <c r="I51" s="147"/>
      <c r="J51" s="147"/>
      <c r="K51" s="147"/>
      <c r="L51" s="147"/>
      <c r="M51" s="149"/>
      <c r="N51" s="287">
        <f t="shared" si="14"/>
        <v>0</v>
      </c>
      <c r="O51" s="288" t="str">
        <f t="shared" si="15"/>
        <v/>
      </c>
      <c r="P51" s="288" t="str">
        <f t="shared" si="0"/>
        <v/>
      </c>
      <c r="Q51" s="288" t="str">
        <f t="shared" si="0"/>
        <v/>
      </c>
      <c r="R51" s="288">
        <f t="shared" si="16"/>
        <v>0</v>
      </c>
      <c r="S51" s="94" t="str">
        <f t="shared" si="1"/>
        <v/>
      </c>
      <c r="T51" s="94" t="str">
        <f t="shared" si="2"/>
        <v/>
      </c>
      <c r="U51" s="94" t="str">
        <f t="shared" si="3"/>
        <v/>
      </c>
      <c r="V51" s="94" t="str">
        <f t="shared" si="17"/>
        <v/>
      </c>
      <c r="W51" s="94" t="str">
        <f t="shared" si="4"/>
        <v/>
      </c>
      <c r="X51" s="94" t="str">
        <f t="shared" si="5"/>
        <v/>
      </c>
      <c r="Y51" s="94">
        <f t="shared" si="6"/>
        <v>0</v>
      </c>
      <c r="Z51" s="141" t="b">
        <f t="shared" si="7"/>
        <v>0</v>
      </c>
      <c r="AA51" s="141" t="b">
        <f t="shared" si="8"/>
        <v>0</v>
      </c>
      <c r="AB51" s="141" t="b">
        <f t="shared" si="9"/>
        <v>0</v>
      </c>
      <c r="AC51" s="141" t="b">
        <f t="shared" si="10"/>
        <v>0</v>
      </c>
      <c r="AD51" s="141" t="b">
        <f t="shared" si="11"/>
        <v>0</v>
      </c>
      <c r="AE51" s="141" t="b">
        <f t="shared" si="18"/>
        <v>0</v>
      </c>
      <c r="AF51" s="141" t="b">
        <f t="shared" si="19"/>
        <v>0</v>
      </c>
      <c r="AG51" s="141" t="b">
        <f t="shared" si="20"/>
        <v>0</v>
      </c>
      <c r="AH51" s="141" t="b">
        <f t="shared" si="21"/>
        <v>0</v>
      </c>
      <c r="AI51" s="141" t="b">
        <f t="shared" si="22"/>
        <v>0</v>
      </c>
      <c r="AJ51" s="146" t="str">
        <f t="shared" si="12"/>
        <v/>
      </c>
      <c r="AK51" s="143" t="str">
        <f t="shared" si="23"/>
        <v/>
      </c>
      <c r="AL51" s="216" t="str">
        <f t="shared" si="24"/>
        <v/>
      </c>
      <c r="AM51" s="144" t="str">
        <f t="shared" si="25"/>
        <v/>
      </c>
      <c r="AN51" s="145">
        <f t="shared" si="26"/>
        <v>0</v>
      </c>
      <c r="AO51" s="135" t="str">
        <f t="shared" si="27"/>
        <v/>
      </c>
      <c r="AP51" s="136" t="str">
        <f t="shared" si="28"/>
        <v/>
      </c>
      <c r="AQ51" s="126"/>
      <c r="AR51" s="144" t="str">
        <f t="shared" si="29"/>
        <v/>
      </c>
      <c r="AS51" s="219" t="str">
        <f t="shared" si="30"/>
        <v/>
      </c>
      <c r="AT51" s="219" t="str">
        <f t="shared" si="31"/>
        <v/>
      </c>
      <c r="AU51" s="219" t="str">
        <f t="shared" si="32"/>
        <v/>
      </c>
      <c r="AV51" s="218"/>
      <c r="AW51" s="219" t="str">
        <f t="shared" si="34"/>
        <v/>
      </c>
      <c r="AX51" s="219">
        <f t="shared" si="35"/>
        <v>0</v>
      </c>
      <c r="AY51" s="218"/>
      <c r="AZ51" s="59" t="str">
        <f t="shared" si="33"/>
        <v/>
      </c>
      <c r="BA51" s="60">
        <f t="shared" si="13"/>
        <v>0</v>
      </c>
    </row>
    <row r="52" spans="1:53" ht="15" customHeight="1" x14ac:dyDescent="0.25">
      <c r="A52">
        <v>35</v>
      </c>
      <c r="B52" s="238">
        <f>'M7'!B52</f>
        <v>0</v>
      </c>
      <c r="C52" s="272">
        <f>'M7'!C52</f>
        <v>0</v>
      </c>
      <c r="D52" s="234" t="str">
        <f>IF('M7'!D52="","",IF('M7'!D52&gt;0,'M7'!D52))</f>
        <v/>
      </c>
      <c r="E52" s="126"/>
      <c r="F52" s="150"/>
      <c r="G52" s="140"/>
      <c r="H52" s="148"/>
      <c r="I52" s="147"/>
      <c r="J52" s="147"/>
      <c r="K52" s="147"/>
      <c r="L52" s="147"/>
      <c r="M52" s="149"/>
      <c r="N52" s="287">
        <f t="shared" si="14"/>
        <v>0</v>
      </c>
      <c r="O52" s="288" t="str">
        <f t="shared" si="15"/>
        <v/>
      </c>
      <c r="P52" s="288" t="str">
        <f t="shared" si="0"/>
        <v/>
      </c>
      <c r="Q52" s="288" t="str">
        <f t="shared" si="0"/>
        <v/>
      </c>
      <c r="R52" s="288">
        <f t="shared" si="16"/>
        <v>0</v>
      </c>
      <c r="S52" s="94" t="str">
        <f t="shared" si="1"/>
        <v/>
      </c>
      <c r="T52" s="94" t="str">
        <f t="shared" si="2"/>
        <v/>
      </c>
      <c r="U52" s="94" t="str">
        <f t="shared" si="3"/>
        <v/>
      </c>
      <c r="V52" s="94" t="str">
        <f t="shared" si="17"/>
        <v/>
      </c>
      <c r="W52" s="94" t="str">
        <f t="shared" si="4"/>
        <v/>
      </c>
      <c r="X52" s="94" t="str">
        <f t="shared" si="5"/>
        <v/>
      </c>
      <c r="Y52" s="94">
        <f t="shared" si="6"/>
        <v>0</v>
      </c>
      <c r="Z52" s="141" t="b">
        <f t="shared" si="7"/>
        <v>0</v>
      </c>
      <c r="AA52" s="141" t="b">
        <f t="shared" si="8"/>
        <v>0</v>
      </c>
      <c r="AB52" s="141" t="b">
        <f t="shared" si="9"/>
        <v>0</v>
      </c>
      <c r="AC52" s="141" t="b">
        <f t="shared" si="10"/>
        <v>0</v>
      </c>
      <c r="AD52" s="141" t="b">
        <f t="shared" si="11"/>
        <v>0</v>
      </c>
      <c r="AE52" s="141" t="b">
        <f t="shared" si="18"/>
        <v>0</v>
      </c>
      <c r="AF52" s="141" t="b">
        <f t="shared" si="19"/>
        <v>0</v>
      </c>
      <c r="AG52" s="141" t="b">
        <f t="shared" si="20"/>
        <v>0</v>
      </c>
      <c r="AH52" s="141" t="b">
        <f t="shared" si="21"/>
        <v>0</v>
      </c>
      <c r="AI52" s="141" t="b">
        <f t="shared" si="22"/>
        <v>0</v>
      </c>
      <c r="AJ52" s="146" t="str">
        <f t="shared" si="12"/>
        <v/>
      </c>
      <c r="AK52" s="143" t="str">
        <f t="shared" si="23"/>
        <v/>
      </c>
      <c r="AL52" s="216" t="str">
        <f t="shared" si="24"/>
        <v/>
      </c>
      <c r="AM52" s="144" t="str">
        <f t="shared" si="25"/>
        <v/>
      </c>
      <c r="AN52" s="145">
        <f t="shared" si="26"/>
        <v>0</v>
      </c>
      <c r="AO52" s="135" t="str">
        <f t="shared" si="27"/>
        <v/>
      </c>
      <c r="AP52" s="136" t="str">
        <f t="shared" si="28"/>
        <v/>
      </c>
      <c r="AQ52" s="126"/>
      <c r="AR52" s="144" t="str">
        <f t="shared" si="29"/>
        <v/>
      </c>
      <c r="AS52" s="219" t="str">
        <f t="shared" si="30"/>
        <v/>
      </c>
      <c r="AT52" s="219" t="str">
        <f t="shared" si="31"/>
        <v/>
      </c>
      <c r="AU52" s="219" t="str">
        <f t="shared" si="32"/>
        <v/>
      </c>
      <c r="AV52" s="218"/>
      <c r="AW52" s="219" t="str">
        <f t="shared" si="34"/>
        <v/>
      </c>
      <c r="AX52" s="219">
        <f t="shared" si="35"/>
        <v>0</v>
      </c>
      <c r="AY52" s="218"/>
      <c r="AZ52" s="59" t="str">
        <f t="shared" si="33"/>
        <v/>
      </c>
      <c r="BA52" s="60">
        <f t="shared" si="13"/>
        <v>0</v>
      </c>
    </row>
    <row r="53" spans="1:53" ht="15" customHeight="1" thickBot="1" x14ac:dyDescent="0.3">
      <c r="A53">
        <v>36</v>
      </c>
      <c r="B53" s="238">
        <f>'M7'!B53</f>
        <v>0</v>
      </c>
      <c r="C53" s="272">
        <f>'M7'!C53</f>
        <v>0</v>
      </c>
      <c r="D53" s="234" t="str">
        <f>IF('M7'!D53="","",IF('M7'!D53&gt;0,'M7'!D53))</f>
        <v/>
      </c>
      <c r="E53" s="151"/>
      <c r="F53" s="152"/>
      <c r="G53" s="140"/>
      <c r="H53" s="148"/>
      <c r="I53" s="147"/>
      <c r="J53" s="147"/>
      <c r="K53" s="147"/>
      <c r="L53" s="147"/>
      <c r="M53" s="149"/>
      <c r="N53" s="287">
        <f t="shared" si="14"/>
        <v>0</v>
      </c>
      <c r="O53" s="288" t="str">
        <f t="shared" si="15"/>
        <v/>
      </c>
      <c r="P53" s="288" t="str">
        <f t="shared" si="0"/>
        <v/>
      </c>
      <c r="Q53" s="288" t="str">
        <f t="shared" si="0"/>
        <v/>
      </c>
      <c r="R53" s="288">
        <f t="shared" si="16"/>
        <v>0</v>
      </c>
      <c r="S53" s="94" t="str">
        <f t="shared" si="1"/>
        <v/>
      </c>
      <c r="T53" s="94" t="str">
        <f t="shared" si="2"/>
        <v/>
      </c>
      <c r="U53" s="94" t="str">
        <f t="shared" si="3"/>
        <v/>
      </c>
      <c r="V53" s="94" t="str">
        <f t="shared" si="17"/>
        <v/>
      </c>
      <c r="W53" s="94" t="str">
        <f t="shared" si="4"/>
        <v/>
      </c>
      <c r="X53" s="94" t="str">
        <f t="shared" si="5"/>
        <v/>
      </c>
      <c r="Y53" s="94">
        <f t="shared" si="6"/>
        <v>0</v>
      </c>
      <c r="Z53" s="141" t="b">
        <f t="shared" si="7"/>
        <v>0</v>
      </c>
      <c r="AA53" s="141" t="b">
        <f t="shared" si="8"/>
        <v>0</v>
      </c>
      <c r="AB53" s="141" t="b">
        <f t="shared" si="9"/>
        <v>0</v>
      </c>
      <c r="AC53" s="141" t="b">
        <f t="shared" si="10"/>
        <v>0</v>
      </c>
      <c r="AD53" s="141" t="b">
        <f t="shared" si="11"/>
        <v>0</v>
      </c>
      <c r="AE53" s="141" t="b">
        <f t="shared" si="18"/>
        <v>0</v>
      </c>
      <c r="AF53" s="141" t="b">
        <f t="shared" si="19"/>
        <v>0</v>
      </c>
      <c r="AG53" s="141" t="b">
        <f t="shared" si="20"/>
        <v>0</v>
      </c>
      <c r="AH53" s="141" t="b">
        <f t="shared" si="21"/>
        <v>0</v>
      </c>
      <c r="AI53" s="141" t="b">
        <f t="shared" si="22"/>
        <v>0</v>
      </c>
      <c r="AJ53" s="153" t="str">
        <f t="shared" si="12"/>
        <v/>
      </c>
      <c r="AK53" s="143" t="str">
        <f t="shared" si="23"/>
        <v/>
      </c>
      <c r="AL53" s="216" t="str">
        <f t="shared" si="24"/>
        <v/>
      </c>
      <c r="AM53" s="144" t="str">
        <f t="shared" si="25"/>
        <v/>
      </c>
      <c r="AN53" s="145">
        <f t="shared" si="26"/>
        <v>0</v>
      </c>
      <c r="AO53" s="135" t="str">
        <f t="shared" si="27"/>
        <v/>
      </c>
      <c r="AP53" s="136" t="str">
        <f t="shared" si="28"/>
        <v/>
      </c>
      <c r="AQ53" s="126"/>
      <c r="AR53" s="144" t="str">
        <f t="shared" si="29"/>
        <v/>
      </c>
      <c r="AS53" s="219" t="str">
        <f t="shared" si="30"/>
        <v/>
      </c>
      <c r="AT53" s="219" t="str">
        <f t="shared" si="31"/>
        <v/>
      </c>
      <c r="AU53" s="219" t="str">
        <f t="shared" si="32"/>
        <v/>
      </c>
      <c r="AV53" s="218"/>
      <c r="AW53" s="219" t="str">
        <f t="shared" si="34"/>
        <v/>
      </c>
      <c r="AX53" s="219">
        <f t="shared" si="35"/>
        <v>0</v>
      </c>
      <c r="AY53" s="218"/>
      <c r="AZ53" s="59" t="str">
        <f t="shared" si="33"/>
        <v/>
      </c>
      <c r="BA53" s="60">
        <f t="shared" si="13"/>
        <v>0</v>
      </c>
    </row>
    <row r="54" spans="1:53" ht="15" customHeight="1" thickBot="1" x14ac:dyDescent="0.3">
      <c r="A54" t="s">
        <v>105</v>
      </c>
      <c r="B54" s="64">
        <f>COUNTA(B18:B53)</f>
        <v>36</v>
      </c>
      <c r="C54" s="64"/>
      <c r="D54" s="328" t="s">
        <v>106</v>
      </c>
      <c r="E54" s="328"/>
      <c r="F54" s="328"/>
      <c r="G54" s="328"/>
      <c r="H54" s="154" t="str">
        <f t="shared" ref="H54:M54" si="36">IF(S56=0,"",IF(S56&gt;0,S55))</f>
        <v/>
      </c>
      <c r="I54" s="155" t="str">
        <f t="shared" si="36"/>
        <v/>
      </c>
      <c r="J54" s="155" t="str">
        <f t="shared" si="36"/>
        <v/>
      </c>
      <c r="K54" s="155" t="str">
        <f t="shared" si="36"/>
        <v/>
      </c>
      <c r="L54" s="155" t="str">
        <f t="shared" si="36"/>
        <v/>
      </c>
      <c r="M54" s="155" t="str">
        <f t="shared" si="36"/>
        <v/>
      </c>
      <c r="N54" s="155"/>
      <c r="O54" s="155"/>
      <c r="P54" s="155"/>
      <c r="Q54" s="155"/>
      <c r="R54" s="155"/>
      <c r="S54" s="156">
        <f t="shared" ref="S54:X54" si="37">SUM(S18:S53)</f>
        <v>0</v>
      </c>
      <c r="T54" s="156">
        <f t="shared" si="37"/>
        <v>0</v>
      </c>
      <c r="U54" s="156">
        <f t="shared" si="37"/>
        <v>0</v>
      </c>
      <c r="V54" s="156">
        <f t="shared" si="37"/>
        <v>0</v>
      </c>
      <c r="W54" s="156">
        <f t="shared" si="37"/>
        <v>0</v>
      </c>
      <c r="X54" s="156">
        <f t="shared" si="37"/>
        <v>0</v>
      </c>
      <c r="Y54" s="157">
        <f>SUM(AK18:AK53)</f>
        <v>0</v>
      </c>
      <c r="Z54" s="157">
        <f t="shared" ref="Z54:AI54" si="38">SUM(Z18:Z53)</f>
        <v>0</v>
      </c>
      <c r="AA54" s="157">
        <f t="shared" si="38"/>
        <v>0</v>
      </c>
      <c r="AB54" s="157">
        <f t="shared" si="38"/>
        <v>0</v>
      </c>
      <c r="AC54" s="157">
        <f t="shared" si="38"/>
        <v>0</v>
      </c>
      <c r="AD54" s="157">
        <f t="shared" si="38"/>
        <v>0</v>
      </c>
      <c r="AE54" s="157">
        <f t="shared" si="38"/>
        <v>0</v>
      </c>
      <c r="AF54" s="157">
        <f t="shared" si="38"/>
        <v>0</v>
      </c>
      <c r="AG54" s="157">
        <f t="shared" si="38"/>
        <v>0</v>
      </c>
      <c r="AH54" s="157">
        <f t="shared" si="38"/>
        <v>0</v>
      </c>
      <c r="AI54" s="157">
        <f t="shared" si="38"/>
        <v>0</v>
      </c>
      <c r="AJ54" s="158"/>
      <c r="AK54" s="220" t="str">
        <f>IF(Y57=0,"",IF(Y57&gt;0,$Y$55))</f>
        <v/>
      </c>
      <c r="AL54" s="220" t="str">
        <f>IF(Z57=0,"",IF(Z57&gt;0,$Y$55))</f>
        <v/>
      </c>
      <c r="AM54" s="159"/>
      <c r="AN54" s="159"/>
      <c r="AO54" s="160">
        <f>IF(B54=0,"",IF(B54&gt;0,AO55/B54))</f>
        <v>0</v>
      </c>
      <c r="AP54" s="160">
        <f>IF(B54=0,"",IF(B54&gt;0,AP55/B54))</f>
        <v>0</v>
      </c>
      <c r="AQ54" s="161">
        <f>IF(B54=0,"",IF(B54&gt;0,AQ56/B54))</f>
        <v>1</v>
      </c>
      <c r="AR54" s="162"/>
      <c r="AS54" s="222" t="s">
        <v>107</v>
      </c>
      <c r="AT54" s="222" t="s">
        <v>107</v>
      </c>
      <c r="AU54" s="222" t="s">
        <v>108</v>
      </c>
      <c r="AV54" s="223" t="str">
        <f>IF(AX54=0,"",IF(AX54&gt;0,AX54/AV55))</f>
        <v/>
      </c>
      <c r="AW54" s="224"/>
      <c r="AX54" s="224">
        <f>SUM(AX18:AX53)</f>
        <v>0</v>
      </c>
      <c r="AY54" s="223" t="str">
        <f>IF(BA54=0,"",IF(BA54&gt;0,BA54/AY55))</f>
        <v/>
      </c>
      <c r="AZ54" s="11"/>
      <c r="BA54" s="12">
        <f>SUM(BA18:BA53)</f>
        <v>0</v>
      </c>
    </row>
    <row r="55" spans="1:53" x14ac:dyDescent="0.25">
      <c r="D55" s="94"/>
      <c r="E55" s="163">
        <f>COUNTA(E18:E53)</f>
        <v>0</v>
      </c>
      <c r="F55" s="163">
        <f>COUNTA(F18:F53)</f>
        <v>0</v>
      </c>
      <c r="G55" s="94"/>
      <c r="H55" s="335" t="s">
        <v>34</v>
      </c>
      <c r="I55" s="329"/>
      <c r="J55" s="335" t="s">
        <v>35</v>
      </c>
      <c r="K55" s="329"/>
      <c r="L55" s="329" t="s">
        <v>36</v>
      </c>
      <c r="M55" s="329"/>
      <c r="N55" s="94"/>
      <c r="O55" s="94"/>
      <c r="P55" s="94"/>
      <c r="Q55" s="94"/>
      <c r="R55" s="94"/>
      <c r="S55" s="164" t="e">
        <f t="shared" ref="S55:X55" si="39">S54/S56</f>
        <v>#DIV/0!</v>
      </c>
      <c r="T55" s="164" t="e">
        <f t="shared" si="39"/>
        <v>#DIV/0!</v>
      </c>
      <c r="U55" s="164" t="e">
        <f t="shared" si="39"/>
        <v>#DIV/0!</v>
      </c>
      <c r="V55" s="164" t="e">
        <f t="shared" si="39"/>
        <v>#DIV/0!</v>
      </c>
      <c r="W55" s="164" t="e">
        <f t="shared" si="39"/>
        <v>#DIV/0!</v>
      </c>
      <c r="X55" s="164" t="e">
        <f t="shared" si="39"/>
        <v>#DIV/0!</v>
      </c>
      <c r="Y55" s="164" t="e">
        <f>Y54/Y57</f>
        <v>#DIV/0!</v>
      </c>
      <c r="Z55" s="141">
        <f>Z54/10</f>
        <v>0</v>
      </c>
      <c r="AA55" s="141">
        <f t="shared" ref="AA55:AI55" si="40">AA54/10</f>
        <v>0</v>
      </c>
      <c r="AB55" s="141">
        <f t="shared" si="40"/>
        <v>0</v>
      </c>
      <c r="AC55" s="141">
        <f t="shared" si="40"/>
        <v>0</v>
      </c>
      <c r="AD55" s="141">
        <f t="shared" si="40"/>
        <v>0</v>
      </c>
      <c r="AE55" s="141">
        <f t="shared" si="40"/>
        <v>0</v>
      </c>
      <c r="AF55" s="141">
        <f t="shared" si="40"/>
        <v>0</v>
      </c>
      <c r="AG55" s="141">
        <f t="shared" si="40"/>
        <v>0</v>
      </c>
      <c r="AH55" s="141">
        <f t="shared" si="40"/>
        <v>0</v>
      </c>
      <c r="AI55" s="141">
        <f t="shared" si="40"/>
        <v>0</v>
      </c>
      <c r="AJ55" s="141"/>
      <c r="AK55" s="98"/>
      <c r="AL55" s="98"/>
      <c r="AM55" s="98"/>
      <c r="AN55" s="98"/>
      <c r="AO55" s="165">
        <f>COUNTIF(AO18:AO53,1)</f>
        <v>0</v>
      </c>
      <c r="AP55" s="165">
        <f>SUM(AP18:AP52)</f>
        <v>0</v>
      </c>
      <c r="AQ55" s="163">
        <f>COUNTA(AQ18:AQ53)</f>
        <v>0</v>
      </c>
      <c r="AR55" s="98"/>
      <c r="AS55" s="119" t="str">
        <f>IF($AS$57=0,"",IF($D$2&lt;6,"",IF($D$2&gt;=6,(AS58+AS59)/AS57)))</f>
        <v/>
      </c>
      <c r="AT55" s="119" t="str">
        <f t="shared" ref="AT55:AU55" si="41">IF($AS$57=0,"",IF($D$2&lt;6,"",IF($D$2&gt;=6,(AT58+AT59)/AT57)))</f>
        <v/>
      </c>
      <c r="AU55" s="119" t="str">
        <f t="shared" si="41"/>
        <v/>
      </c>
      <c r="AV55" s="163">
        <f>COUNTA(AV18:AV53)</f>
        <v>0</v>
      </c>
      <c r="AW55" s="163"/>
      <c r="AX55" s="163"/>
      <c r="AY55" s="163">
        <f>COUNTA(AY18:AY53)</f>
        <v>0</v>
      </c>
      <c r="AZ55" s="3"/>
      <c r="BA55" s="3"/>
    </row>
    <row r="56" spans="1:53" ht="13.8" thickBot="1" x14ac:dyDescent="0.3">
      <c r="E56" s="3"/>
      <c r="F56" s="3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3">
        <f t="shared" ref="S56:X56" si="42">COUNTA(H18:H53)</f>
        <v>0</v>
      </c>
      <c r="T56" s="3">
        <f t="shared" si="42"/>
        <v>0</v>
      </c>
      <c r="U56" s="3">
        <f t="shared" si="42"/>
        <v>0</v>
      </c>
      <c r="V56" s="3">
        <f t="shared" si="42"/>
        <v>0</v>
      </c>
      <c r="W56" s="3">
        <f t="shared" si="42"/>
        <v>0</v>
      </c>
      <c r="X56" s="3">
        <f t="shared" si="42"/>
        <v>0</v>
      </c>
      <c r="Y56" s="3">
        <f>COUNTIF(Y18:Y53,0)</f>
        <v>36</v>
      </c>
      <c r="Z56" s="10" t="e">
        <f>Z54/D68*D70</f>
        <v>#DIV/0!</v>
      </c>
      <c r="AA56" s="10" t="e">
        <f>AA54/E68*E70</f>
        <v>#DIV/0!</v>
      </c>
      <c r="AB56" s="10" t="e">
        <f>AB54/F68*F70</f>
        <v>#DIV/0!</v>
      </c>
      <c r="AC56" s="10" t="e">
        <f>AC54/G68*G70</f>
        <v>#DIV/0!</v>
      </c>
      <c r="AD56" s="10" t="e">
        <f>AD54/H68*H70</f>
        <v>#DIV/0!</v>
      </c>
      <c r="AE56" s="10" t="e">
        <f>AE54/D69*D72</f>
        <v>#DIV/0!</v>
      </c>
      <c r="AF56" s="10" t="e">
        <f>AF54/E69*E72</f>
        <v>#DIV/0!</v>
      </c>
      <c r="AG56" s="10" t="e">
        <f>AG54/F69*F72</f>
        <v>#DIV/0!</v>
      </c>
      <c r="AH56" s="10" t="e">
        <f>AH54/G69*G72</f>
        <v>#DIV/0!</v>
      </c>
      <c r="AI56" s="10" t="e">
        <f>AI54/H69*H72</f>
        <v>#DIV/0!</v>
      </c>
      <c r="AO56" s="3"/>
      <c r="AP56" s="3"/>
      <c r="AQ56" s="2">
        <f>(B54-AQ55)</f>
        <v>36</v>
      </c>
      <c r="AR56" s="3"/>
      <c r="AS56" s="119" t="str">
        <f>IF($AS$57=0,"",IF($D$2&lt;6,"",IF($D$2&gt;=6,(AS59/AS57))))</f>
        <v/>
      </c>
      <c r="AT56" s="119" t="str">
        <f t="shared" ref="AT56:AU56" si="43">IF($AS$57=0,"",IF($D$2&lt;6,"",IF($D$2&gt;=6,(AT59/AT57))))</f>
        <v/>
      </c>
      <c r="AU56" s="119" t="str">
        <f t="shared" si="43"/>
        <v/>
      </c>
      <c r="AV56" s="2"/>
      <c r="AW56" s="2"/>
      <c r="AX56" s="2"/>
      <c r="AY56" s="2"/>
      <c r="AZ56" s="3"/>
      <c r="BA56" s="3"/>
    </row>
    <row r="57" spans="1:53" ht="20.399999999999999" thickBot="1" x14ac:dyDescent="0.55000000000000004">
      <c r="B57" s="54" t="s">
        <v>26</v>
      </c>
      <c r="C57" s="54"/>
      <c r="D57" s="53">
        <f>D2</f>
        <v>7</v>
      </c>
      <c r="E57" s="86">
        <f>E2</f>
        <v>0</v>
      </c>
      <c r="F57" s="13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T57" s="3"/>
      <c r="U57" s="3"/>
      <c r="V57" s="3"/>
      <c r="W57" s="3"/>
      <c r="X57" s="3"/>
      <c r="Y57" s="3">
        <f>36-Y56</f>
        <v>0</v>
      </c>
      <c r="AE57" s="3"/>
      <c r="AO57" s="3"/>
      <c r="AP57" s="3"/>
      <c r="AQ57" s="2"/>
      <c r="AR57" s="3"/>
      <c r="AS57" s="72">
        <f t="shared" ref="AS57:AT57" si="44">COUNTIF(AS18:AS53,"&gt;""")</f>
        <v>0</v>
      </c>
      <c r="AT57" s="72">
        <f t="shared" si="44"/>
        <v>0</v>
      </c>
      <c r="AU57" s="72">
        <f>COUNTIF(AU18:AU53,"&gt;""")</f>
        <v>0</v>
      </c>
      <c r="AV57" s="2"/>
      <c r="AW57" s="2"/>
      <c r="AX57" s="2"/>
      <c r="AY57" s="2"/>
      <c r="AZ57" s="3"/>
      <c r="BA57" s="3"/>
    </row>
    <row r="58" spans="1:53" ht="20.399999999999999" thickBot="1" x14ac:dyDescent="0.55000000000000004">
      <c r="B58" s="54" t="s">
        <v>27</v>
      </c>
      <c r="C58" s="54"/>
      <c r="D58" s="324">
        <f>D3</f>
        <v>45692</v>
      </c>
      <c r="E58" s="325"/>
      <c r="F58" s="13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3"/>
      <c r="T58" s="3"/>
      <c r="U58" s="3"/>
      <c r="V58" s="3"/>
      <c r="W58" s="3"/>
      <c r="X58" s="3"/>
      <c r="Y58" s="3"/>
      <c r="AE58" s="3"/>
      <c r="AO58" s="3"/>
      <c r="AP58" s="3"/>
      <c r="AQ58" s="2"/>
      <c r="AR58" s="3"/>
      <c r="AS58" s="93">
        <f>COUNTIF(AS18:AS53,"1F")</f>
        <v>0</v>
      </c>
      <c r="AT58" s="93">
        <f t="shared" ref="AT58:AU58" si="45">COUNTIF(AT18:AT53,"1F")</f>
        <v>0</v>
      </c>
      <c r="AU58" s="93">
        <f t="shared" si="45"/>
        <v>0</v>
      </c>
      <c r="AV58" s="2"/>
      <c r="AW58" s="2"/>
      <c r="AX58" s="2"/>
      <c r="AY58" s="2"/>
      <c r="AZ58" s="3"/>
      <c r="BA58" s="3"/>
    </row>
    <row r="59" spans="1:53" ht="19.8" x14ac:dyDescent="0.5">
      <c r="B59" s="54"/>
      <c r="C59" s="54"/>
      <c r="D59" s="69"/>
      <c r="E59" s="69"/>
      <c r="F59" s="13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3"/>
      <c r="T59" s="3"/>
      <c r="U59" s="3"/>
      <c r="V59" s="3"/>
      <c r="W59" s="3"/>
      <c r="X59" s="3"/>
      <c r="Y59" s="3"/>
      <c r="AE59" s="3"/>
      <c r="AO59" s="3"/>
      <c r="AP59" s="3"/>
      <c r="AQ59" s="2"/>
      <c r="AR59" s="3"/>
      <c r="AS59" s="93">
        <f>COUNTIF(AS18:AS53,"2F")</f>
        <v>0</v>
      </c>
      <c r="AT59" s="93">
        <f t="shared" ref="AT59" si="46">COUNTIF(AT18:AT53,"2F")</f>
        <v>0</v>
      </c>
      <c r="AU59" s="93">
        <f>COUNTIF(AU18:AU53,"1S")</f>
        <v>0</v>
      </c>
      <c r="AV59" s="2"/>
      <c r="AW59" s="2"/>
      <c r="AX59" s="2"/>
      <c r="AY59" s="2"/>
      <c r="AZ59" s="3"/>
      <c r="BA59" s="3"/>
    </row>
    <row r="60" spans="1:53" ht="19.8" x14ac:dyDescent="0.5">
      <c r="B60" s="54"/>
      <c r="C60" s="54"/>
      <c r="D60" s="69"/>
      <c r="E60" s="69"/>
      <c r="F60" s="13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3"/>
      <c r="T60" s="3"/>
      <c r="U60" s="3"/>
      <c r="V60" s="3"/>
      <c r="W60" s="3"/>
      <c r="X60" s="3"/>
      <c r="Y60" s="3"/>
      <c r="AE60" s="3"/>
      <c r="AO60" s="3"/>
      <c r="AP60" s="3"/>
      <c r="AQ60" s="2"/>
      <c r="AR60" s="3"/>
      <c r="AS60" s="3"/>
      <c r="AT60" s="3"/>
      <c r="AU60" s="3"/>
      <c r="AV60" s="2"/>
      <c r="AW60" s="2"/>
      <c r="AX60" s="2"/>
      <c r="AY60" s="2"/>
      <c r="AZ60" s="3"/>
      <c r="BA60" s="3"/>
    </row>
    <row r="61" spans="1:53" x14ac:dyDescent="0.25">
      <c r="E61" s="13"/>
      <c r="F61" s="13"/>
      <c r="Z61" s="3"/>
      <c r="AE61" s="3"/>
      <c r="AO61" s="13"/>
      <c r="AP61" s="13"/>
    </row>
    <row r="62" spans="1:53" x14ac:dyDescent="0.25">
      <c r="D62" s="4" t="s">
        <v>54</v>
      </c>
      <c r="E62" s="4" t="s">
        <v>55</v>
      </c>
      <c r="F62" s="4" t="s">
        <v>56</v>
      </c>
      <c r="G62" s="3" t="s">
        <v>109</v>
      </c>
      <c r="H62" s="4" t="s">
        <v>58</v>
      </c>
      <c r="I62" s="4" t="s">
        <v>59</v>
      </c>
      <c r="J62" s="4" t="s">
        <v>110</v>
      </c>
      <c r="K62" s="4" t="s">
        <v>111</v>
      </c>
      <c r="L62" s="4" t="s">
        <v>112</v>
      </c>
      <c r="M62" s="4" t="s">
        <v>113</v>
      </c>
      <c r="AE62" s="3"/>
      <c r="AJ62" s="4" t="s">
        <v>114</v>
      </c>
      <c r="AK62" s="4" t="s">
        <v>114</v>
      </c>
      <c r="AL62" s="4" t="s">
        <v>114</v>
      </c>
      <c r="AO62" s="4" t="s">
        <v>115</v>
      </c>
      <c r="AQ62" s="4"/>
    </row>
    <row r="63" spans="1:53" x14ac:dyDescent="0.25">
      <c r="D63" s="10" t="e">
        <f t="shared" ref="D63:I63" si="47">S55</f>
        <v>#DIV/0!</v>
      </c>
      <c r="E63" s="10" t="e">
        <f t="shared" si="47"/>
        <v>#DIV/0!</v>
      </c>
      <c r="F63" s="10" t="e">
        <f t="shared" si="47"/>
        <v>#DIV/0!</v>
      </c>
      <c r="G63" s="10" t="e">
        <f t="shared" si="47"/>
        <v>#DIV/0!</v>
      </c>
      <c r="H63" s="10" t="e">
        <f t="shared" si="47"/>
        <v>#DIV/0!</v>
      </c>
      <c r="I63" s="10" t="e">
        <f t="shared" si="47"/>
        <v>#DIV/0!</v>
      </c>
      <c r="J63" s="10" t="str">
        <f>$AK$54</f>
        <v/>
      </c>
      <c r="K63" s="14">
        <f>$AO$54</f>
        <v>0</v>
      </c>
      <c r="L63" s="10">
        <f>$AP$54</f>
        <v>0</v>
      </c>
      <c r="M63" s="10">
        <f>$AQ$54</f>
        <v>1</v>
      </c>
      <c r="N63" s="10"/>
      <c r="O63" s="10"/>
      <c r="P63" s="10"/>
      <c r="Q63" s="10"/>
      <c r="R63" s="10"/>
      <c r="AJ63" s="10" t="str">
        <f>$AV$54</f>
        <v/>
      </c>
      <c r="AK63" s="10" t="str">
        <f>$AV$54</f>
        <v/>
      </c>
      <c r="AL63" s="10" t="str">
        <f>$AV$54</f>
        <v/>
      </c>
      <c r="AM63" s="10"/>
      <c r="AN63" s="10"/>
      <c r="AO63" s="10" t="str">
        <f>$AY$54</f>
        <v/>
      </c>
      <c r="AQ63" s="13"/>
    </row>
    <row r="64" spans="1:53" x14ac:dyDescent="0.25">
      <c r="E64" s="13"/>
      <c r="F64" s="13"/>
      <c r="AO64" s="13"/>
      <c r="AP64" s="13"/>
    </row>
    <row r="65" spans="1:43" x14ac:dyDescent="0.25">
      <c r="E65" s="13"/>
      <c r="F65" s="13"/>
      <c r="AO65" s="13"/>
      <c r="AP65" s="13"/>
    </row>
    <row r="66" spans="1:43" x14ac:dyDescent="0.25">
      <c r="B66" s="5"/>
      <c r="C66" s="5"/>
      <c r="D66" s="4" t="str">
        <f>IF($E$7="ja","A",IF($E$7="nee",1))</f>
        <v>A</v>
      </c>
      <c r="E66" s="4" t="str">
        <f>IF($E$7="ja","B",IF($E$7="nee",2))</f>
        <v>B</v>
      </c>
      <c r="F66" s="4" t="str">
        <f>IF($E$7="ja","C",IF($E$7="nee",3))</f>
        <v>C</v>
      </c>
      <c r="G66" s="4" t="str">
        <f>IF($E$7="ja","D",IF($E$7="nee",4))</f>
        <v>D</v>
      </c>
      <c r="H66" s="4" t="str">
        <f>IF($E$7="ja","E",IF($E$7="nee",5))</f>
        <v>E</v>
      </c>
    </row>
    <row r="67" spans="1:43" s="4" customFormat="1" x14ac:dyDescent="0.25">
      <c r="A67"/>
      <c r="B67" s="5" t="s">
        <v>116</v>
      </c>
      <c r="C67" s="5"/>
      <c r="D67" s="10">
        <f>IF($E$7="ja",0.25,IF($E$7="nee",0.2))</f>
        <v>0.25</v>
      </c>
      <c r="E67" s="10">
        <f>IF($E$7="ja",0.25,IF($E$7="nee",0.2))</f>
        <v>0.25</v>
      </c>
      <c r="F67" s="10">
        <f>IF($E$7="ja",0.25,IF($E$7="nee",0.2))</f>
        <v>0.25</v>
      </c>
      <c r="G67" s="10">
        <f>IF($E$7="ja",0.15,IF($E$7="nee",0.2))</f>
        <v>0.15</v>
      </c>
      <c r="H67" s="10">
        <f>IF($E$7="ja",0.1,IF($E$7="nee",0.2))</f>
        <v>0.1</v>
      </c>
      <c r="AO67"/>
      <c r="AP67"/>
      <c r="AQ67"/>
    </row>
    <row r="68" spans="1:43" s="4" customFormat="1" x14ac:dyDescent="0.25">
      <c r="A68"/>
      <c r="B68" s="5"/>
      <c r="C68" s="5"/>
      <c r="D68" s="4">
        <f>COUNTIF($D$18:$D$53,"A")</f>
        <v>0</v>
      </c>
      <c r="E68" s="4">
        <f>COUNTIF($D$18:$D$53,"B")</f>
        <v>0</v>
      </c>
      <c r="F68" s="4">
        <f>COUNTIF($D$18:$D$53,"C")</f>
        <v>0</v>
      </c>
      <c r="G68" s="4">
        <f>COUNTIF($D$18:$D$53,"D")</f>
        <v>0</v>
      </c>
      <c r="H68" s="4">
        <f>COUNTIF($D$18:$D$53,"E")</f>
        <v>0</v>
      </c>
      <c r="AO68"/>
      <c r="AP68"/>
      <c r="AQ68"/>
    </row>
    <row r="69" spans="1:43" s="4" customFormat="1" x14ac:dyDescent="0.25">
      <c r="A69"/>
      <c r="B69" s="5"/>
      <c r="C69" s="5"/>
      <c r="D69" s="4">
        <f>COUNTIF($D$18:$D$53,1)</f>
        <v>0</v>
      </c>
      <c r="E69" s="4">
        <f>COUNTIF($D$18:$D$53,2)</f>
        <v>0</v>
      </c>
      <c r="F69" s="4">
        <f>COUNTIF($D$18:$D$53,3)</f>
        <v>0</v>
      </c>
      <c r="G69" s="4">
        <f>COUNTIF($D$18:$D$53,4)</f>
        <v>0</v>
      </c>
      <c r="H69" s="4">
        <f>COUNTIF($D$18:$D$53,5)</f>
        <v>0</v>
      </c>
      <c r="AO69"/>
      <c r="AP69"/>
      <c r="AQ69"/>
    </row>
    <row r="70" spans="1:43" s="4" customFormat="1" x14ac:dyDescent="0.25">
      <c r="A70"/>
      <c r="B70" s="5" t="s">
        <v>117</v>
      </c>
      <c r="C70" s="5"/>
      <c r="D70" s="10">
        <f>D68/$B$54</f>
        <v>0</v>
      </c>
      <c r="E70" s="10">
        <f>E68/$B$54</f>
        <v>0</v>
      </c>
      <c r="F70" s="10">
        <f>F68/$B$54</f>
        <v>0</v>
      </c>
      <c r="G70" s="10">
        <f>G68/$B$54</f>
        <v>0</v>
      </c>
      <c r="H70" s="10">
        <f>H68/$B$54</f>
        <v>0</v>
      </c>
      <c r="AO70"/>
      <c r="AP70"/>
      <c r="AQ70"/>
    </row>
    <row r="71" spans="1:43" s="4" customFormat="1" x14ac:dyDescent="0.25">
      <c r="A71"/>
      <c r="B71" s="5" t="s">
        <v>118</v>
      </c>
      <c r="C71" s="5"/>
      <c r="D71" s="10" t="e">
        <f>Z56</f>
        <v>#DIV/0!</v>
      </c>
      <c r="E71" s="10" t="e">
        <f>AA56</f>
        <v>#DIV/0!</v>
      </c>
      <c r="F71" s="10" t="e">
        <f>AB56</f>
        <v>#DIV/0!</v>
      </c>
      <c r="G71" s="10" t="e">
        <f>AC56</f>
        <v>#DIV/0!</v>
      </c>
      <c r="H71" s="10" t="e">
        <f>AD56</f>
        <v>#DIV/0!</v>
      </c>
      <c r="AO71"/>
      <c r="AP71"/>
      <c r="AQ71"/>
    </row>
    <row r="72" spans="1:43" s="4" customFormat="1" x14ac:dyDescent="0.25">
      <c r="A72"/>
      <c r="B72" s="5" t="s">
        <v>119</v>
      </c>
      <c r="C72" s="5"/>
      <c r="D72" s="10">
        <f>D69/$B$54</f>
        <v>0</v>
      </c>
      <c r="E72" s="10">
        <f>E69/$B$54</f>
        <v>0</v>
      </c>
      <c r="F72" s="10">
        <f>F69/$B$54</f>
        <v>0</v>
      </c>
      <c r="G72" s="10">
        <f>G69/$B$54</f>
        <v>0</v>
      </c>
      <c r="H72" s="10">
        <f>H69/$B$54</f>
        <v>0</v>
      </c>
      <c r="AO72"/>
      <c r="AP72"/>
      <c r="AQ72"/>
    </row>
    <row r="73" spans="1:43" s="4" customFormat="1" x14ac:dyDescent="0.25">
      <c r="A73"/>
      <c r="B73" s="5" t="s">
        <v>120</v>
      </c>
      <c r="C73" s="5"/>
      <c r="D73" s="10" t="e">
        <f>AE56</f>
        <v>#DIV/0!</v>
      </c>
      <c r="E73" s="10" t="e">
        <f>AF56</f>
        <v>#DIV/0!</v>
      </c>
      <c r="F73" s="10" t="e">
        <f>AG56</f>
        <v>#DIV/0!</v>
      </c>
      <c r="G73" s="10" t="e">
        <f>AH56</f>
        <v>#DIV/0!</v>
      </c>
      <c r="H73" s="10" t="e">
        <f>AI56</f>
        <v>#DIV/0!</v>
      </c>
      <c r="AO73"/>
      <c r="AP73"/>
      <c r="AQ73"/>
    </row>
    <row r="74" spans="1:43" s="4" customFormat="1" x14ac:dyDescent="0.25">
      <c r="A74"/>
      <c r="B74" s="5" t="s">
        <v>121</v>
      </c>
      <c r="C74" s="5"/>
      <c r="D74" s="10">
        <f>IF($E$7="ja",D70,IF($E7="nee",D72))</f>
        <v>0</v>
      </c>
      <c r="E74" s="10">
        <f>IF($E$7="ja",E70,IF($E7="nee",E72))</f>
        <v>0</v>
      </c>
      <c r="F74" s="10">
        <f>IF($E$7="ja",F70,IF($E7="nee",F72))</f>
        <v>0</v>
      </c>
      <c r="G74" s="10">
        <f>IF($E$7="ja",G70,IF($E7="nee",G72))</f>
        <v>0</v>
      </c>
      <c r="H74" s="10">
        <f>IF($E$7="ja",H70,IF($E7="nee",H72))</f>
        <v>0</v>
      </c>
      <c r="AO74"/>
      <c r="AP74"/>
      <c r="AQ74"/>
    </row>
    <row r="75" spans="1:43" s="4" customFormat="1" x14ac:dyDescent="0.25">
      <c r="A75"/>
      <c r="B75" s="5" t="s">
        <v>122</v>
      </c>
      <c r="C75" s="5"/>
      <c r="D75" s="10" t="e">
        <f>IF($E$7="ja",D71,IF($E$7="nee",D73))</f>
        <v>#DIV/0!</v>
      </c>
      <c r="E75" s="10" t="e">
        <f>IF($E$7="ja",E71,IF($E$7="nee",E73))</f>
        <v>#DIV/0!</v>
      </c>
      <c r="F75" s="10" t="e">
        <f>IF($E$7="ja",F71,IF($E$7="nee",F73))</f>
        <v>#DIV/0!</v>
      </c>
      <c r="G75" s="10" t="e">
        <f>IF($E$7="ja",G71,IF($E$7="nee",G73))</f>
        <v>#DIV/0!</v>
      </c>
      <c r="H75" s="10" t="e">
        <f>IF($E$7="ja",H71,IF($E$7="nee",H73))</f>
        <v>#DIV/0!</v>
      </c>
      <c r="AO75"/>
      <c r="AP75"/>
      <c r="AQ75"/>
    </row>
  </sheetData>
  <sheetProtection sheet="1" objects="1" scenarios="1"/>
  <mergeCells count="14">
    <mergeCell ref="C11:C13"/>
    <mergeCell ref="D3:E3"/>
    <mergeCell ref="B5:AY5"/>
    <mergeCell ref="B7:D7"/>
    <mergeCell ref="B8:D8"/>
    <mergeCell ref="H10:I10"/>
    <mergeCell ref="J10:K10"/>
    <mergeCell ref="L10:M10"/>
    <mergeCell ref="AS10:AU10"/>
    <mergeCell ref="D54:G54"/>
    <mergeCell ref="H55:I55"/>
    <mergeCell ref="J55:K55"/>
    <mergeCell ref="L55:M55"/>
    <mergeCell ref="D58:E58"/>
  </mergeCells>
  <conditionalFormatting sqref="B18:C53">
    <cfRule type="cellIs" dxfId="601" priority="72" stopIfTrue="1" operator="equal">
      <formula>0</formula>
    </cfRule>
  </conditionalFormatting>
  <conditionalFormatting sqref="D18:D53">
    <cfRule type="cellIs" dxfId="600" priority="34" stopIfTrue="1" operator="equal">
      <formula>""</formula>
    </cfRule>
  </conditionalFormatting>
  <conditionalFormatting sqref="E7:E8 D9">
    <cfRule type="cellIs" dxfId="599" priority="101" stopIfTrue="1" operator="equal">
      <formula>"nee"</formula>
    </cfRule>
    <cfRule type="cellIs" dxfId="598" priority="100" stopIfTrue="1" operator="equal">
      <formula>"ja"</formula>
    </cfRule>
  </conditionalFormatting>
  <conditionalFormatting sqref="E18:E53">
    <cfRule type="cellIs" dxfId="597" priority="108" stopIfTrue="1" operator="equal">
      <formula>""</formula>
    </cfRule>
  </conditionalFormatting>
  <conditionalFormatting sqref="E18:F53">
    <cfRule type="cellIs" dxfId="596" priority="106" stopIfTrue="1" operator="equal">
      <formula>"x"</formula>
    </cfRule>
  </conditionalFormatting>
  <conditionalFormatting sqref="F18:F53">
    <cfRule type="cellIs" dxfId="595" priority="107" stopIfTrue="1" operator="equal">
      <formula>""</formula>
    </cfRule>
  </conditionalFormatting>
  <conditionalFormatting sqref="G11:G13">
    <cfRule type="expression" dxfId="594" priority="29" stopIfTrue="1">
      <formula>$J$3="ja"</formula>
    </cfRule>
    <cfRule type="expression" dxfId="593" priority="30" stopIfTrue="1">
      <formula>$L$3="ja"</formula>
    </cfRule>
  </conditionalFormatting>
  <conditionalFormatting sqref="G18:G53">
    <cfRule type="cellIs" dxfId="592" priority="82" stopIfTrue="1" operator="greaterThan">
      <formula>""</formula>
    </cfRule>
    <cfRule type="cellIs" dxfId="591" priority="81" stopIfTrue="1" operator="equal">
      <formula>""</formula>
    </cfRule>
  </conditionalFormatting>
  <conditionalFormatting sqref="H11:H13">
    <cfRule type="expression" dxfId="590" priority="27">
      <formula>$K$2="ja"</formula>
    </cfRule>
    <cfRule type="expression" dxfId="589" priority="31" stopIfTrue="1">
      <formula>$J$2="ja"</formula>
    </cfRule>
    <cfRule type="expression" dxfId="588" priority="32" stopIfTrue="1">
      <formula>$L$2="ja"</formula>
    </cfRule>
  </conditionalFormatting>
  <conditionalFormatting sqref="H18:M53">
    <cfRule type="cellIs" dxfId="587" priority="99" stopIfTrue="1" operator="notEqual">
      <formula>$D18</formula>
    </cfRule>
    <cfRule type="cellIs" dxfId="586" priority="98" stopIfTrue="1" operator="lessThanOrEqual">
      <formula>$D18</formula>
    </cfRule>
    <cfRule type="cellIs" dxfId="585" priority="97" stopIfTrue="1" operator="equal">
      <formula>0</formula>
    </cfRule>
  </conditionalFormatting>
  <conditionalFormatting sqref="I11:I13">
    <cfRule type="expression" dxfId="584" priority="33" stopIfTrue="1">
      <formula>$J$3="ja"</formula>
    </cfRule>
  </conditionalFormatting>
  <conditionalFormatting sqref="I11:J13">
    <cfRule type="expression" dxfId="583" priority="25">
      <formula>$M$2="ja"</formula>
    </cfRule>
  </conditionalFormatting>
  <conditionalFormatting sqref="I11:K13">
    <cfRule type="expression" dxfId="582" priority="24">
      <formula>$L$3="ja"</formula>
    </cfRule>
  </conditionalFormatting>
  <conditionalFormatting sqref="J11:J13">
    <cfRule type="expression" dxfId="581" priority="26">
      <formula>$K$2="ja"</formula>
    </cfRule>
    <cfRule type="expression" dxfId="580" priority="28">
      <formula>$L$2="ja"</formula>
    </cfRule>
  </conditionalFormatting>
  <conditionalFormatting sqref="J11:R13">
    <cfRule type="expression" dxfId="579" priority="20">
      <formula>$J$3="ja"</formula>
    </cfRule>
  </conditionalFormatting>
  <conditionalFormatting sqref="L11:R13">
    <cfRule type="expression" dxfId="578" priority="19">
      <formula>$K$2="ja"</formula>
    </cfRule>
    <cfRule type="expression" dxfId="577" priority="23" stopIfTrue="1">
      <formula>$S$2="ja"</formula>
    </cfRule>
    <cfRule type="expression" dxfId="576" priority="22" stopIfTrue="1">
      <formula>$M$2="ja"</formula>
    </cfRule>
    <cfRule type="expression" dxfId="575" priority="21" stopIfTrue="1">
      <formula>$L$2="ja"</formula>
    </cfRule>
  </conditionalFormatting>
  <conditionalFormatting sqref="AJ18:AJ53">
    <cfRule type="cellIs" dxfId="574" priority="105" stopIfTrue="1" operator="notEqual">
      <formula>""</formula>
    </cfRule>
  </conditionalFormatting>
  <conditionalFormatting sqref="AL11:AL13">
    <cfRule type="cellIs" dxfId="571" priority="16" stopIfTrue="1" operator="equal">
      <formula>1</formula>
    </cfRule>
    <cfRule type="cellIs" dxfId="570" priority="17" stopIfTrue="1" operator="lessThan">
      <formula>1</formula>
    </cfRule>
  </conditionalFormatting>
  <conditionalFormatting sqref="AL18:AL53">
    <cfRule type="expression" dxfId="569" priority="36">
      <formula>$G18=""</formula>
    </cfRule>
    <cfRule type="expression" dxfId="568" priority="37">
      <formula>$AM18=""</formula>
    </cfRule>
    <cfRule type="expression" dxfId="567" priority="38">
      <formula>$AM18&lt;$AR18</formula>
    </cfRule>
    <cfRule type="expression" dxfId="566" priority="39">
      <formula>$AM18&gt;=$AR18</formula>
    </cfRule>
  </conditionalFormatting>
  <conditionalFormatting sqref="AL18:AL54">
    <cfRule type="expression" dxfId="565" priority="35">
      <formula>$B18&gt;0</formula>
    </cfRule>
  </conditionalFormatting>
  <conditionalFormatting sqref="AM18:AN53">
    <cfRule type="expression" dxfId="564" priority="80" stopIfTrue="1">
      <formula>$L$3="ja"</formula>
    </cfRule>
  </conditionalFormatting>
  <conditionalFormatting sqref="AO18:AO53">
    <cfRule type="cellIs" dxfId="563" priority="88" stopIfTrue="1" operator="equal">
      <formula>1</formula>
    </cfRule>
    <cfRule type="cellIs" dxfId="562" priority="89" stopIfTrue="1" operator="equal">
      <formula>""</formula>
    </cfRule>
  </conditionalFormatting>
  <conditionalFormatting sqref="AP18:AP53">
    <cfRule type="cellIs" dxfId="561" priority="91" stopIfTrue="1" operator="equal">
      <formula>""</formula>
    </cfRule>
    <cfRule type="cellIs" dxfId="560" priority="90" stopIfTrue="1" operator="equal">
      <formula>1</formula>
    </cfRule>
  </conditionalFormatting>
  <conditionalFormatting sqref="AQ18:AQ53">
    <cfRule type="cellIs" dxfId="559" priority="59" stopIfTrue="1" operator="equal">
      <formula>"x"</formula>
    </cfRule>
    <cfRule type="expression" dxfId="558" priority="60" stopIfTrue="1">
      <formula>$B18&gt;0</formula>
    </cfRule>
    <cfRule type="cellIs" dxfId="557" priority="61" stopIfTrue="1" operator="equal">
      <formula>""</formula>
    </cfRule>
  </conditionalFormatting>
  <conditionalFormatting sqref="AR18:AR54">
    <cfRule type="expression" dxfId="556" priority="58" stopIfTrue="1">
      <formula>$L$3="ja"</formula>
    </cfRule>
  </conditionalFormatting>
  <conditionalFormatting sqref="AR54">
    <cfRule type="expression" dxfId="555" priority="57" stopIfTrue="1">
      <formula>$J$3="ja"</formula>
    </cfRule>
  </conditionalFormatting>
  <conditionalFormatting sqref="AS11:AS13">
    <cfRule type="expression" dxfId="554" priority="12" stopIfTrue="1">
      <formula>$J$3="ja"</formula>
    </cfRule>
  </conditionalFormatting>
  <conditionalFormatting sqref="AS11:AT13">
    <cfRule type="expression" dxfId="553" priority="14">
      <formula>$M$2="ja"</formula>
    </cfRule>
    <cfRule type="expression" dxfId="552" priority="15">
      <formula>$L$3="ja"</formula>
    </cfRule>
  </conditionalFormatting>
  <conditionalFormatting sqref="AS18:AT53">
    <cfRule type="cellIs" dxfId="551" priority="42" operator="equal">
      <formula>"2F"</formula>
    </cfRule>
  </conditionalFormatting>
  <conditionalFormatting sqref="AS18:AU53">
    <cfRule type="expression" dxfId="550" priority="46" stopIfTrue="1">
      <formula>$L$3="ja"</formula>
    </cfRule>
    <cfRule type="cellIs" dxfId="549" priority="44" operator="equal">
      <formula>"&lt;1F"</formula>
    </cfRule>
    <cfRule type="cellIs" dxfId="548" priority="45" operator="equal">
      <formula>"1F"</formula>
    </cfRule>
  </conditionalFormatting>
  <conditionalFormatting sqref="AS54:AU54">
    <cfRule type="expression" dxfId="547" priority="54" stopIfTrue="1">
      <formula>$L$3="ja"</formula>
    </cfRule>
  </conditionalFormatting>
  <conditionalFormatting sqref="AS54:AY54">
    <cfRule type="expression" dxfId="546" priority="55" stopIfTrue="1">
      <formula>$J$3="ja"</formula>
    </cfRule>
  </conditionalFormatting>
  <conditionalFormatting sqref="AT11:AT13">
    <cfRule type="expression" dxfId="545" priority="13">
      <formula>$L$2="ja"</formula>
    </cfRule>
  </conditionalFormatting>
  <conditionalFormatting sqref="AT11:AU13">
    <cfRule type="expression" dxfId="544" priority="7">
      <formula>$K$2="ja"</formula>
    </cfRule>
  </conditionalFormatting>
  <conditionalFormatting sqref="AT11:AV13">
    <cfRule type="expression" dxfId="543" priority="8">
      <formula>$J$3="ja"</formula>
    </cfRule>
  </conditionalFormatting>
  <conditionalFormatting sqref="AU11:AU13">
    <cfRule type="expression" dxfId="542" priority="11" stopIfTrue="1">
      <formula>$S$2="ja"</formula>
    </cfRule>
    <cfRule type="expression" dxfId="541" priority="10" stopIfTrue="1">
      <formula>$M$2="ja"</formula>
    </cfRule>
    <cfRule type="expression" dxfId="540" priority="9" stopIfTrue="1">
      <formula>$L$2="ja"</formula>
    </cfRule>
  </conditionalFormatting>
  <conditionalFormatting sqref="AU18:AU53">
    <cfRule type="cellIs" dxfId="539" priority="43" operator="equal">
      <formula>"1S"</formula>
    </cfRule>
  </conditionalFormatting>
  <conditionalFormatting sqref="AV11:AV13 AY11:AY13">
    <cfRule type="expression" dxfId="538" priority="18" stopIfTrue="1">
      <formula>$L$3="ja"</formula>
    </cfRule>
  </conditionalFormatting>
  <conditionalFormatting sqref="AV18:AV53">
    <cfRule type="expression" dxfId="537" priority="50">
      <formula>$AW18=""</formula>
    </cfRule>
    <cfRule type="expression" dxfId="536" priority="51">
      <formula>$AW18&lt;$AR18</formula>
    </cfRule>
    <cfRule type="expression" dxfId="535" priority="52">
      <formula>$AW18&gt;=$AR18</formula>
    </cfRule>
  </conditionalFormatting>
  <conditionalFormatting sqref="AV54:AY54">
    <cfRule type="expression" dxfId="534" priority="56" stopIfTrue="1">
      <formula>$L$3="ja"</formula>
    </cfRule>
  </conditionalFormatting>
  <conditionalFormatting sqref="AW18:AX53">
    <cfRule type="expression" dxfId="533" priority="53" stopIfTrue="1">
      <formula>$L$3="ja"</formula>
    </cfRule>
  </conditionalFormatting>
  <conditionalFormatting sqref="AY18:AY53">
    <cfRule type="expression" dxfId="532" priority="47">
      <formula>$AZ18=""</formula>
    </cfRule>
    <cfRule type="expression" dxfId="531" priority="48">
      <formula>$AZ18&lt;$AW18</formula>
    </cfRule>
    <cfRule type="expression" dxfId="530" priority="49">
      <formula>$AZ18&gt;=$AW18</formula>
    </cfRule>
  </conditionalFormatting>
  <conditionalFormatting sqref="AZ18:BA53">
    <cfRule type="expression" dxfId="529" priority="87" stopIfTrue="1">
      <formula>$L$3="ja"</formula>
    </cfRule>
  </conditionalFormatting>
  <conditionalFormatting sqref="BA54">
    <cfRule type="expression" dxfId="528" priority="85" stopIfTrue="1">
      <formula>$J$3="ja"</formula>
    </cfRule>
    <cfRule type="expression" dxfId="527" priority="86" stopIfTrue="1">
      <formula>$L$3="ja"</formula>
    </cfRule>
  </conditionalFormatting>
  <conditionalFormatting sqref="AK18:AK53">
    <cfRule type="expression" dxfId="52" priority="1" stopIfTrue="1">
      <formula>$AK18=1</formula>
    </cfRule>
    <cfRule type="expression" dxfId="51" priority="6" stopIfTrue="1">
      <formula>$AK18&lt;$AK$54</formula>
    </cfRule>
  </conditionalFormatting>
  <conditionalFormatting sqref="AK11:AK13">
    <cfRule type="cellIs" dxfId="50" priority="3" stopIfTrue="1" operator="equal">
      <formula>1</formula>
    </cfRule>
    <cfRule type="cellIs" dxfId="49" priority="4" stopIfTrue="1" operator="lessThan">
      <formula>1</formula>
    </cfRule>
  </conditionalFormatting>
  <conditionalFormatting sqref="AK18:AK53">
    <cfRule type="expression" dxfId="48" priority="5">
      <formula>$AK18&gt;=$AK$54</formula>
    </cfRule>
  </conditionalFormatting>
  <conditionalFormatting sqref="AK18:AK53">
    <cfRule type="cellIs" dxfId="47" priority="2" operator="equal">
      <formula>""</formula>
    </cfRule>
  </conditionalFormatting>
  <dataValidations count="6">
    <dataValidation type="list" allowBlank="1" showInputMessage="1" showErrorMessage="1" sqref="AY18:AY53 AV18:AV53" xr:uid="{CBD6CD1E-1E5D-4AAA-8115-4F73C6A45FF9}">
      <formula1>"PRO,LWOO,BBL,BBL/Kader,Kader,Kader/TL,TL,TL/Havo,Havo,Havo/Vwo,Vwo,"</formula1>
    </dataValidation>
    <dataValidation type="list" allowBlank="1" showInputMessage="1" showErrorMessage="1" promptTitle="Klik en kies" sqref="G19:G53" xr:uid="{7D9BCD73-E606-4623-A17E-A1F2127FAC81}">
      <formula1>"PRO,LWOO,BBL,BBL/Kader,Kader,Kader/TL,TL,TL/Havo,Havo,Havo/Vwo,Vwo,"</formula1>
    </dataValidation>
    <dataValidation type="list" allowBlank="1" showInputMessage="1" showErrorMessage="1" sqref="G18" xr:uid="{C029A293-F7AE-43F9-BED9-EF7F006EC297}">
      <formula1>"PRO,LWOO,BBL,BBL/Kader,Kader,kader/TL,TL,TL/Havo,Havo,Havo/Vwo,Vwo,"</formula1>
    </dataValidation>
    <dataValidation type="list" allowBlank="1" showInputMessage="1" showErrorMessage="1" sqref="E7" xr:uid="{2C446E8D-4851-4AE0-8E6E-3704793186BE}">
      <formula1>"ja,nee,"</formula1>
    </dataValidation>
    <dataValidation type="list" allowBlank="1" showInputMessage="1" showErrorMessage="1" sqref="D2" xr:uid="{AA9A09DF-B186-4A36-A186-1B8B76C5E2D4}">
      <formula1>"3,4,5,6,7,8,"</formula1>
    </dataValidation>
    <dataValidation type="list" allowBlank="1" showInputMessage="1" showErrorMessage="1" sqref="E2" xr:uid="{E09CD0B8-7F31-4765-B367-EB6033566B8B}">
      <formula1>"--,A,B,C,D,E,F,G,H,I,J,"</formula1>
    </dataValidation>
  </dataValidations>
  <pageMargins left="0.9055118110236221" right="0.27559055118110237" top="0.59055118110236227" bottom="0.23622047244094491" header="0.11811023622047245" footer="0.15748031496062992"/>
  <pageSetup paperSize="9" scale="56" orientation="landscape" r:id="rId1"/>
  <headerFooter alignWithMargins="0">
    <oddFooter>&amp;L&amp;8© Meesterwerk</oddFooter>
  </headerFooter>
  <rowBreaks count="1" manualBreakCount="1">
    <brk id="56" max="48" man="1"/>
  </rowBreaks>
  <colBreaks count="1" manualBreakCount="1">
    <brk id="51" min="1" max="55" man="1"/>
  </colBreaks>
  <drawing r:id="rId2"/>
  <legacyDrawing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DD682-0620-4F4E-B5EA-5A30E30F5DEE}">
  <sheetPr>
    <tabColor rgb="FFCCCCFF"/>
    <pageSetUpPr fitToPage="1"/>
  </sheetPr>
  <dimension ref="A1:AN82"/>
  <sheetViews>
    <sheetView showGridLines="0" showRowColHeaders="0" zoomScale="58" zoomScaleNormal="58" zoomScaleSheetLayoutView="50" workbookViewId="0"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9.33203125" defaultRowHeight="19.2" x14ac:dyDescent="0.45"/>
  <cols>
    <col min="1" max="1" width="6.44140625" style="240" bestFit="1" customWidth="1"/>
    <col min="2" max="2" width="41.33203125" style="244" customWidth="1"/>
    <col min="3" max="3" width="4" style="182" customWidth="1"/>
    <col min="4" max="4" width="9.33203125" style="182" customWidth="1"/>
    <col min="5" max="5" width="18" style="182" customWidth="1"/>
    <col min="6" max="6" width="8.44140625" style="182" customWidth="1"/>
    <col min="7" max="7" width="8.6640625" style="182" customWidth="1"/>
    <col min="8" max="8" width="12.77734375" style="182" customWidth="1"/>
    <col min="9" max="10" width="9.44140625" style="182" bestFit="1" customWidth="1"/>
    <col min="11" max="31" width="9.5546875" style="182" customWidth="1"/>
    <col min="32" max="32" width="9.33203125" style="182" bestFit="1" customWidth="1"/>
    <col min="33" max="34" width="9.33203125" style="182" customWidth="1"/>
    <col min="35" max="35" width="3.88671875" style="182" customWidth="1"/>
    <col min="36" max="36" width="8.88671875" style="182" customWidth="1"/>
    <col min="37" max="37" width="9.33203125" style="182"/>
    <col min="38" max="39" width="9.33203125" style="182" bestFit="1" customWidth="1"/>
    <col min="40" max="16384" width="9.33203125" style="182"/>
  </cols>
  <sheetData>
    <row r="1" spans="1:40" ht="100.2" customHeight="1" x14ac:dyDescent="0.45"/>
    <row r="2" spans="1:40" ht="18.600000000000001" customHeight="1" x14ac:dyDescent="0.45">
      <c r="D2" s="342" t="s">
        <v>123</v>
      </c>
      <c r="E2" s="342"/>
      <c r="F2" s="342"/>
      <c r="G2" s="342"/>
      <c r="H2" s="343">
        <v>1</v>
      </c>
      <c r="I2" s="342" t="str">
        <f>VLOOKUP($H$2,'M7'!A18:B53,2)</f>
        <v>leerling 1</v>
      </c>
      <c r="J2" s="342"/>
      <c r="K2" s="342"/>
      <c r="L2" s="342"/>
      <c r="M2" s="342"/>
      <c r="N2" s="342"/>
      <c r="O2" s="342"/>
      <c r="P2" s="342"/>
      <c r="Q2" s="342"/>
      <c r="R2" s="342"/>
      <c r="S2" s="342"/>
      <c r="T2" s="342"/>
      <c r="U2" s="342"/>
      <c r="V2" s="342"/>
      <c r="W2" s="342"/>
      <c r="X2" s="342"/>
      <c r="Y2" s="342"/>
      <c r="Z2" s="342"/>
      <c r="AA2" s="342"/>
      <c r="AB2" s="342"/>
      <c r="AC2" s="342"/>
      <c r="AD2" s="342"/>
      <c r="AE2" s="344" t="s">
        <v>124</v>
      </c>
      <c r="AF2" s="345"/>
      <c r="AG2" s="345"/>
      <c r="AH2" s="345">
        <f>'M7'!$D$2</f>
        <v>7</v>
      </c>
      <c r="AI2" s="348"/>
    </row>
    <row r="3" spans="1:40" s="190" customFormat="1" ht="55.2" customHeight="1" x14ac:dyDescent="0.7">
      <c r="A3" s="240"/>
      <c r="B3" s="240"/>
      <c r="D3" s="342"/>
      <c r="E3" s="342"/>
      <c r="F3" s="342"/>
      <c r="G3" s="342"/>
      <c r="H3" s="343"/>
      <c r="I3" s="342"/>
      <c r="J3" s="342"/>
      <c r="K3" s="342"/>
      <c r="L3" s="342"/>
      <c r="M3" s="342"/>
      <c r="N3" s="342"/>
      <c r="O3" s="342"/>
      <c r="P3" s="342"/>
      <c r="Q3" s="342"/>
      <c r="R3" s="342"/>
      <c r="S3" s="342"/>
      <c r="T3" s="342"/>
      <c r="U3" s="342"/>
      <c r="V3" s="342"/>
      <c r="W3" s="342"/>
      <c r="X3" s="342"/>
      <c r="Y3" s="342"/>
      <c r="Z3" s="342"/>
      <c r="AA3" s="342"/>
      <c r="AB3" s="342"/>
      <c r="AC3" s="342"/>
      <c r="AD3" s="342"/>
      <c r="AE3" s="346"/>
      <c r="AF3" s="347"/>
      <c r="AG3" s="347"/>
      <c r="AH3" s="347"/>
      <c r="AI3" s="349"/>
      <c r="AM3" s="203"/>
      <c r="AN3" s="203"/>
    </row>
    <row r="4" spans="1:40" ht="28.2" customHeight="1" x14ac:dyDescent="0.45">
      <c r="B4" s="245"/>
      <c r="C4" s="21"/>
      <c r="D4" s="21"/>
      <c r="E4" s="21"/>
      <c r="I4" s="204"/>
      <c r="J4" s="204"/>
      <c r="K4" s="204"/>
      <c r="L4" s="204"/>
      <c r="M4" s="204"/>
      <c r="N4" s="204"/>
      <c r="O4" s="204"/>
      <c r="P4" s="204"/>
      <c r="Q4" s="204"/>
      <c r="R4" s="204"/>
      <c r="S4" s="204"/>
      <c r="T4" s="204"/>
      <c r="U4" s="204"/>
      <c r="V4" s="204"/>
      <c r="W4" s="204"/>
      <c r="X4" s="204"/>
      <c r="Y4" s="204"/>
      <c r="Z4" s="204"/>
      <c r="AA4" s="204"/>
      <c r="AB4" s="204"/>
      <c r="AC4" s="204"/>
      <c r="AD4" s="204"/>
      <c r="AE4" s="204"/>
      <c r="AF4" s="204"/>
      <c r="AG4" s="204"/>
      <c r="AH4" s="204"/>
      <c r="AI4" s="204"/>
      <c r="AJ4" s="204"/>
      <c r="AK4" s="204"/>
      <c r="AL4" s="204"/>
      <c r="AM4" s="204"/>
      <c r="AN4" s="204"/>
    </row>
    <row r="5" spans="1:40" ht="19.5" customHeight="1" x14ac:dyDescent="0.45">
      <c r="B5" s="246"/>
      <c r="C5" s="4"/>
      <c r="D5" s="4"/>
      <c r="E5" s="3"/>
    </row>
    <row r="6" spans="1:40" x14ac:dyDescent="0.45">
      <c r="B6" s="246"/>
      <c r="C6" s="4"/>
      <c r="D6" s="4"/>
      <c r="E6" s="4"/>
    </row>
    <row r="7" spans="1:40" ht="18.600000000000001" x14ac:dyDescent="0.45">
      <c r="A7" s="242">
        <v>1</v>
      </c>
      <c r="B7" s="243" t="str">
        <f>'M7'!B18</f>
        <v>leerling 1</v>
      </c>
      <c r="C7" s="4"/>
      <c r="D7" s="4"/>
      <c r="E7" s="4"/>
    </row>
    <row r="8" spans="1:40" ht="18.600000000000001" x14ac:dyDescent="0.45">
      <c r="A8" s="242">
        <v>2</v>
      </c>
      <c r="B8" s="243" t="str">
        <f>'M7'!B19</f>
        <v>leerling 2</v>
      </c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6"/>
      <c r="AB8" s="186"/>
      <c r="AC8" s="186"/>
      <c r="AD8" s="186"/>
      <c r="AE8" s="186"/>
    </row>
    <row r="9" spans="1:40" ht="18.600000000000001" x14ac:dyDescent="0.45">
      <c r="A9" s="242">
        <v>3</v>
      </c>
      <c r="B9" s="243" t="str">
        <f>'M7'!B20</f>
        <v>leerling 3</v>
      </c>
      <c r="H9" s="186"/>
      <c r="I9" s="186"/>
      <c r="J9" s="186"/>
      <c r="K9" s="186"/>
      <c r="L9" s="186"/>
      <c r="M9" s="186"/>
      <c r="N9" s="186"/>
      <c r="O9" s="186"/>
      <c r="P9" s="186"/>
      <c r="Q9" s="186"/>
      <c r="R9" s="186"/>
      <c r="S9" s="186"/>
      <c r="T9" s="186"/>
      <c r="U9" s="186"/>
      <c r="V9" s="186"/>
      <c r="W9" s="186"/>
      <c r="X9" s="186"/>
      <c r="Y9" s="186"/>
      <c r="Z9" s="186"/>
      <c r="AA9" s="186"/>
      <c r="AB9" s="186"/>
      <c r="AC9" s="186"/>
      <c r="AD9" s="186"/>
      <c r="AE9" s="186"/>
    </row>
    <row r="10" spans="1:40" ht="18.600000000000001" x14ac:dyDescent="0.45">
      <c r="A10" s="242">
        <v>4</v>
      </c>
      <c r="B10" s="243" t="str">
        <f>'M7'!B21</f>
        <v>leerling 4</v>
      </c>
      <c r="H10" s="186"/>
      <c r="I10" s="186"/>
      <c r="J10" s="186"/>
      <c r="K10" s="186"/>
      <c r="L10" s="186"/>
      <c r="M10" s="186"/>
      <c r="N10" s="186"/>
      <c r="O10" s="186"/>
      <c r="P10" s="186"/>
      <c r="Q10" s="186"/>
      <c r="R10" s="186"/>
      <c r="S10" s="186"/>
      <c r="T10" s="186"/>
      <c r="U10" s="186"/>
      <c r="V10" s="186"/>
      <c r="W10" s="186"/>
      <c r="X10" s="186"/>
      <c r="Y10" s="186"/>
      <c r="Z10" s="186"/>
      <c r="AA10" s="186"/>
      <c r="AB10" s="186"/>
      <c r="AC10" s="186"/>
      <c r="AD10" s="186"/>
      <c r="AE10" s="186"/>
    </row>
    <row r="11" spans="1:40" ht="18.600000000000001" x14ac:dyDescent="0.45">
      <c r="A11" s="242">
        <v>5</v>
      </c>
      <c r="B11" s="243" t="str">
        <f>'M7'!B22</f>
        <v>leerling 5</v>
      </c>
      <c r="H11" s="186"/>
      <c r="I11" s="186"/>
      <c r="J11" s="186"/>
      <c r="K11" s="186"/>
      <c r="L11" s="186"/>
      <c r="M11" s="186"/>
      <c r="N11" s="186"/>
      <c r="O11" s="186"/>
      <c r="P11" s="186"/>
      <c r="Q11" s="186"/>
      <c r="R11" s="186"/>
      <c r="S11" s="186"/>
      <c r="T11" s="186"/>
      <c r="U11" s="186"/>
      <c r="V11" s="186"/>
      <c r="W11" s="186"/>
      <c r="X11" s="186"/>
      <c r="Y11" s="186"/>
      <c r="Z11" s="186"/>
      <c r="AA11" s="186"/>
      <c r="AB11" s="186"/>
      <c r="AC11" s="186"/>
      <c r="AD11" s="186"/>
      <c r="AE11" s="186"/>
    </row>
    <row r="12" spans="1:40" ht="18.600000000000001" x14ac:dyDescent="0.45">
      <c r="A12" s="242">
        <v>6</v>
      </c>
      <c r="B12" s="243" t="str">
        <f>'M7'!B23</f>
        <v>leerling 6</v>
      </c>
      <c r="H12" s="186"/>
      <c r="I12" s="186"/>
      <c r="J12" s="186"/>
      <c r="K12" s="186"/>
      <c r="L12" s="186"/>
      <c r="M12" s="186"/>
      <c r="N12" s="186"/>
      <c r="O12" s="186"/>
      <c r="P12" s="186"/>
      <c r="Q12" s="186"/>
      <c r="R12" s="186"/>
      <c r="S12" s="186"/>
      <c r="T12" s="186"/>
      <c r="U12" s="186"/>
      <c r="V12" s="186"/>
      <c r="W12" s="186"/>
      <c r="X12" s="186"/>
      <c r="Y12" s="186"/>
      <c r="Z12" s="186"/>
      <c r="AA12" s="186"/>
      <c r="AB12" s="186"/>
      <c r="AC12" s="186"/>
      <c r="AD12" s="186"/>
      <c r="AE12" s="186"/>
    </row>
    <row r="13" spans="1:40" ht="18.600000000000001" x14ac:dyDescent="0.45">
      <c r="A13" s="242">
        <v>7</v>
      </c>
      <c r="B13" s="243" t="str">
        <f>'M7'!B24</f>
        <v>leerling 7</v>
      </c>
      <c r="H13" s="186"/>
      <c r="I13" s="186"/>
      <c r="J13" s="186"/>
      <c r="K13" s="192" t="s">
        <v>125</v>
      </c>
      <c r="L13" s="192" t="s">
        <v>126</v>
      </c>
      <c r="M13" s="197" t="s">
        <v>127</v>
      </c>
      <c r="N13" s="197" t="s">
        <v>128</v>
      </c>
      <c r="O13" s="198" t="s">
        <v>129</v>
      </c>
      <c r="P13" s="198" t="s">
        <v>130</v>
      </c>
      <c r="Q13" s="193" t="s">
        <v>131</v>
      </c>
      <c r="R13" s="193" t="s">
        <v>132</v>
      </c>
      <c r="S13" s="193"/>
      <c r="T13" s="199" t="s">
        <v>133</v>
      </c>
      <c r="U13" s="199" t="s">
        <v>134</v>
      </c>
      <c r="V13" s="194" t="s">
        <v>135</v>
      </c>
      <c r="W13" s="194" t="s">
        <v>136</v>
      </c>
      <c r="X13" s="200" t="s">
        <v>137</v>
      </c>
      <c r="Y13" s="201" t="s">
        <v>138</v>
      </c>
      <c r="Z13" s="205" t="s">
        <v>139</v>
      </c>
      <c r="AA13" s="270" t="s">
        <v>140</v>
      </c>
      <c r="AB13" s="270" t="s">
        <v>173</v>
      </c>
      <c r="AC13" s="207" t="s">
        <v>141</v>
      </c>
      <c r="AD13" s="207"/>
      <c r="AE13" s="208" t="s">
        <v>142</v>
      </c>
      <c r="AF13" s="185"/>
      <c r="AG13" s="185"/>
      <c r="AH13" s="185"/>
      <c r="AI13" s="185"/>
    </row>
    <row r="14" spans="1:40" ht="18.600000000000001" x14ac:dyDescent="0.45">
      <c r="A14" s="242">
        <v>8</v>
      </c>
      <c r="B14" s="243" t="str">
        <f>'M7'!B25</f>
        <v>leerling 8</v>
      </c>
      <c r="H14" s="189"/>
      <c r="I14" s="189"/>
      <c r="J14" s="189"/>
      <c r="K14" s="196">
        <f>VLOOKUP($H$2,'M7'!$A$18:$M$53,8)</f>
        <v>0</v>
      </c>
      <c r="L14" s="196">
        <f>VLOOKUP($H$2,'E7'!$A$18:$M$53,8)</f>
        <v>0</v>
      </c>
      <c r="M14" s="196">
        <f>VLOOKUP($H$2,'M7'!$A$18:$M$53,9)</f>
        <v>0</v>
      </c>
      <c r="N14" s="196">
        <f>VLOOKUP($H$2,'E7'!$A$18:$M$53,9)</f>
        <v>0</v>
      </c>
      <c r="O14" s="196">
        <f>VLOOKUP($H$2,'M7'!$A$18:$M$53,10)</f>
        <v>0</v>
      </c>
      <c r="P14" s="196">
        <f>VLOOKUP($H$2,'E7'!$A$18:$M$53,10)</f>
        <v>0</v>
      </c>
      <c r="Q14" s="196">
        <f>VLOOKUP($H$2,'M7'!$A$18:$M$53,11)</f>
        <v>0</v>
      </c>
      <c r="R14" s="196">
        <f>VLOOKUP($H$2,'E7'!$A$18:$M$53,11)</f>
        <v>0</v>
      </c>
      <c r="S14" s="196"/>
      <c r="T14" s="196">
        <f>VLOOKUP($H$2,'M7'!$A$18:$M$53,12)</f>
        <v>0</v>
      </c>
      <c r="U14" s="196">
        <f>VLOOKUP($H$2,'E7'!$A$18:$M$53,12)</f>
        <v>0</v>
      </c>
      <c r="V14" s="196">
        <f>VLOOKUP($H$2,'M7'!$A$18:$M$53,13)</f>
        <v>0</v>
      </c>
      <c r="W14" s="196">
        <f>VLOOKUP($H$2,'E7'!$A$18:$M$53,13)</f>
        <v>0</v>
      </c>
      <c r="X14" s="196"/>
      <c r="Y14" s="196">
        <f>VLOOKUP($H$2,'M7'!$A$18:$M$53,4)</f>
        <v>0</v>
      </c>
      <c r="Z14" s="195">
        <f>'TOTAAL M-TOETSEN'!$AB$5*5</f>
        <v>2.5049999999999999</v>
      </c>
      <c r="AA14" s="196">
        <f>VLOOKUP($H$2,'M7'!$A$18:$M$53,3)</f>
        <v>0</v>
      </c>
      <c r="AB14" s="196"/>
      <c r="AC14" s="209"/>
      <c r="AD14" s="209"/>
      <c r="AE14" s="196"/>
      <c r="AF14" s="184"/>
      <c r="AG14" s="184"/>
      <c r="AH14" s="184"/>
      <c r="AI14" s="184"/>
    </row>
    <row r="15" spans="1:40" ht="18.600000000000001" x14ac:dyDescent="0.45">
      <c r="A15" s="242">
        <v>9</v>
      </c>
      <c r="B15" s="243" t="str">
        <f>'M7'!B26</f>
        <v>leerling 9</v>
      </c>
      <c r="K15" s="195" t="str">
        <f>IF(K14="E",1,IF(K14="D",2,IF(K14="C",3,IF(K14="B",4,IF(K14="A",5,IF(K14=5,1,IF(K14=4,2,IF(K14=3,3,IF(K14=2,4,IF(K14=1,5,IF(K14=0,"")))))))))))</f>
        <v/>
      </c>
      <c r="L15" s="195" t="str">
        <f t="shared" ref="L15:W15" si="0">IF(L14="E",1,IF(L14="D",2,IF(L14="C",3,IF(L14="B",4,IF(L14="A",5,IF(L14=5,1,IF(L14=4,2,IF(L14=3,3,IF(L14=2,4,IF(L14=1,5,IF(L14=0,"")))))))))))</f>
        <v/>
      </c>
      <c r="M15" s="195" t="str">
        <f t="shared" si="0"/>
        <v/>
      </c>
      <c r="N15" s="195" t="str">
        <f t="shared" si="0"/>
        <v/>
      </c>
      <c r="O15" s="195" t="str">
        <f t="shared" si="0"/>
        <v/>
      </c>
      <c r="P15" s="195" t="str">
        <f t="shared" si="0"/>
        <v/>
      </c>
      <c r="Q15" s="195" t="str">
        <f t="shared" si="0"/>
        <v/>
      </c>
      <c r="R15" s="195" t="str">
        <f t="shared" si="0"/>
        <v/>
      </c>
      <c r="S15" s="195"/>
      <c r="T15" s="195" t="str">
        <f t="shared" si="0"/>
        <v/>
      </c>
      <c r="U15" s="195" t="str">
        <f t="shared" si="0"/>
        <v/>
      </c>
      <c r="V15" s="195" t="str">
        <f t="shared" si="0"/>
        <v/>
      </c>
      <c r="W15" s="195" t="str">
        <f t="shared" si="0"/>
        <v/>
      </c>
      <c r="X15" s="206" t="e">
        <f>AE15/AC15</f>
        <v>#DIV/0!</v>
      </c>
      <c r="Y15" s="206" t="str">
        <f>IF(Y14="E",1,IF(Y14="D",2,IF(Y14="C",3,IF(Y14="B",4,IF(Y14="A",5,IF(Y14=5,1,IF(Y14=4,2,IF(Y14=3,3,IF(Y14=2,4,IF(Y14=1,5,IF(Y14=0,"")))))))))))</f>
        <v/>
      </c>
      <c r="Z15" s="206">
        <f>Z14</f>
        <v>2.5049999999999999</v>
      </c>
      <c r="AA15" s="195" t="str">
        <f>IF(AA14="E",1,IF(AA14="D",2,IF(AA14="C",3,IF(AA14="B",4,IF(AA14="A",5,IF(AA14=0,"",IF(AA14&lt;3,1,IF(AA14&lt;5,2,IF(AA14&lt;7,3,IF(AA14&lt;9,4,IF(AA14&lt;11,5,IF(AA14=0,""))))))))))))</f>
        <v/>
      </c>
      <c r="AB15" s="206" t="e">
        <f>X15-1</f>
        <v>#DIV/0!</v>
      </c>
      <c r="AC15" s="210">
        <f>COUNTIF(K15:W15,"&gt;0")</f>
        <v>0</v>
      </c>
      <c r="AD15" s="210"/>
      <c r="AE15" s="210">
        <f>SUM(K15:W15)</f>
        <v>0</v>
      </c>
    </row>
    <row r="16" spans="1:40" ht="18.600000000000001" x14ac:dyDescent="0.45">
      <c r="A16" s="242">
        <v>10</v>
      </c>
      <c r="B16" s="243" t="str">
        <f>'M7'!B27</f>
        <v>leerling 10</v>
      </c>
    </row>
    <row r="17" spans="1:31" ht="18.600000000000001" x14ac:dyDescent="0.45">
      <c r="A17" s="242">
        <v>11</v>
      </c>
      <c r="B17" s="243" t="str">
        <f>'M7'!B28</f>
        <v>leerling 11</v>
      </c>
      <c r="H17" s="186"/>
      <c r="I17" s="186"/>
      <c r="J17" s="186"/>
      <c r="K17" s="186"/>
      <c r="L17" s="186"/>
      <c r="M17" s="186"/>
      <c r="N17" s="186"/>
      <c r="O17" s="186"/>
      <c r="P17" s="186"/>
      <c r="Q17" s="186"/>
      <c r="R17" s="186"/>
      <c r="S17" s="186"/>
      <c r="T17" s="186"/>
      <c r="U17" s="186"/>
      <c r="V17" s="186"/>
      <c r="W17" s="186"/>
      <c r="X17" s="186"/>
      <c r="Y17" s="186"/>
      <c r="Z17" s="186"/>
      <c r="AA17" s="186"/>
      <c r="AB17" s="186"/>
      <c r="AC17" s="186"/>
      <c r="AD17" s="186"/>
      <c r="AE17" s="186"/>
    </row>
    <row r="18" spans="1:31" ht="18.600000000000001" x14ac:dyDescent="0.45">
      <c r="A18" s="242">
        <v>12</v>
      </c>
      <c r="B18" s="243" t="str">
        <f>'M7'!B29</f>
        <v>leerling 12</v>
      </c>
      <c r="H18" s="186"/>
      <c r="I18" s="186"/>
      <c r="J18" s="186"/>
      <c r="K18" s="186"/>
      <c r="L18" s="186"/>
      <c r="M18" s="186"/>
      <c r="N18" s="186"/>
      <c r="O18" s="186"/>
      <c r="P18" s="186"/>
      <c r="Q18" s="186"/>
      <c r="R18" s="186"/>
      <c r="S18" s="186"/>
      <c r="T18" s="186"/>
      <c r="U18" s="186"/>
      <c r="V18" s="186"/>
      <c r="W18" s="186"/>
      <c r="X18" s="186"/>
      <c r="Y18" s="186"/>
      <c r="Z18" s="186"/>
      <c r="AA18" s="186"/>
      <c r="AB18" s="186"/>
      <c r="AC18" s="186"/>
      <c r="AD18" s="186"/>
      <c r="AE18" s="186"/>
    </row>
    <row r="19" spans="1:31" ht="18.600000000000001" x14ac:dyDescent="0.45">
      <c r="A19" s="242">
        <v>13</v>
      </c>
      <c r="B19" s="243" t="str">
        <f>'M7'!B30</f>
        <v>leerling 13</v>
      </c>
      <c r="H19" s="189"/>
      <c r="I19" s="186"/>
      <c r="J19" s="186"/>
      <c r="K19" s="186"/>
      <c r="L19" s="186"/>
      <c r="M19" s="186"/>
      <c r="N19" s="186"/>
      <c r="O19" s="186"/>
      <c r="P19" s="186"/>
      <c r="Q19" s="186"/>
      <c r="R19" s="186"/>
      <c r="S19" s="186"/>
      <c r="T19" s="186"/>
      <c r="U19" s="186"/>
      <c r="V19" s="186"/>
      <c r="W19" s="186"/>
      <c r="X19" s="186"/>
      <c r="Y19" s="186"/>
      <c r="Z19" s="186"/>
      <c r="AA19" s="186"/>
      <c r="AB19" s="186"/>
      <c r="AC19" s="186"/>
      <c r="AD19" s="186"/>
      <c r="AE19" s="186"/>
    </row>
    <row r="20" spans="1:31" ht="18.600000000000001" x14ac:dyDescent="0.45">
      <c r="A20" s="242">
        <v>14</v>
      </c>
      <c r="B20" s="243" t="str">
        <f>'M7'!B31</f>
        <v>leerling 14</v>
      </c>
      <c r="H20" s="189"/>
      <c r="I20" s="189"/>
      <c r="J20" s="189"/>
      <c r="K20" s="189"/>
      <c r="L20" s="189"/>
      <c r="M20" s="186"/>
      <c r="N20" s="186"/>
      <c r="O20" s="189"/>
      <c r="P20" s="189"/>
      <c r="Q20" s="186"/>
      <c r="R20" s="186"/>
      <c r="S20" s="186"/>
      <c r="T20" s="186"/>
      <c r="U20" s="186"/>
      <c r="V20" s="189"/>
      <c r="W20" s="189"/>
      <c r="X20" s="186"/>
      <c r="Y20" s="186"/>
      <c r="Z20" s="186"/>
      <c r="AA20" s="186"/>
      <c r="AB20" s="186"/>
      <c r="AC20" s="186"/>
      <c r="AD20" s="186"/>
      <c r="AE20" s="186"/>
    </row>
    <row r="21" spans="1:31" ht="18.600000000000001" x14ac:dyDescent="0.45">
      <c r="A21" s="242">
        <v>15</v>
      </c>
      <c r="B21" s="243">
        <f>'M7'!B32</f>
        <v>0</v>
      </c>
      <c r="H21" s="188"/>
      <c r="I21" s="188"/>
      <c r="J21" s="187"/>
      <c r="K21" s="187"/>
      <c r="L21" s="187"/>
      <c r="M21" s="186"/>
      <c r="N21" s="186"/>
      <c r="O21" s="188"/>
      <c r="P21" s="188"/>
      <c r="Q21" s="186"/>
      <c r="R21" s="186"/>
      <c r="S21" s="186"/>
      <c r="T21" s="186"/>
      <c r="U21" s="186"/>
      <c r="V21" s="187"/>
      <c r="W21" s="187"/>
      <c r="X21" s="186"/>
      <c r="Y21" s="186"/>
      <c r="Z21" s="186"/>
      <c r="AA21" s="186"/>
      <c r="AB21" s="186"/>
      <c r="AC21" s="186"/>
      <c r="AD21" s="186"/>
      <c r="AE21" s="186"/>
    </row>
    <row r="22" spans="1:31" ht="18.600000000000001" x14ac:dyDescent="0.45">
      <c r="A22" s="242">
        <v>16</v>
      </c>
      <c r="B22" s="243">
        <f>'M7'!B33</f>
        <v>0</v>
      </c>
      <c r="H22" s="186"/>
      <c r="I22" s="186"/>
      <c r="J22" s="186"/>
      <c r="K22" s="186"/>
      <c r="L22" s="186"/>
      <c r="M22" s="186"/>
      <c r="N22" s="186"/>
      <c r="O22" s="186"/>
      <c r="P22" s="186"/>
      <c r="Q22" s="186"/>
      <c r="R22" s="186"/>
      <c r="S22" s="186"/>
      <c r="T22" s="186"/>
      <c r="U22" s="186"/>
      <c r="V22" s="186"/>
      <c r="W22" s="186"/>
      <c r="X22" s="186"/>
      <c r="Y22" s="186"/>
      <c r="Z22" s="186"/>
      <c r="AA22" s="186"/>
      <c r="AB22" s="186"/>
      <c r="AC22" s="186"/>
      <c r="AD22" s="186"/>
      <c r="AE22" s="186"/>
    </row>
    <row r="23" spans="1:31" ht="18.600000000000001" x14ac:dyDescent="0.45">
      <c r="A23" s="242">
        <v>17</v>
      </c>
      <c r="B23" s="243">
        <f>'M7'!B34</f>
        <v>0</v>
      </c>
      <c r="H23" s="186"/>
      <c r="I23" s="186"/>
      <c r="J23" s="186"/>
      <c r="K23" s="186"/>
      <c r="L23" s="186"/>
      <c r="M23" s="186"/>
      <c r="N23" s="186"/>
      <c r="O23" s="186"/>
      <c r="P23" s="186"/>
      <c r="Q23" s="186"/>
      <c r="R23" s="186"/>
      <c r="S23" s="186"/>
      <c r="T23" s="186"/>
      <c r="U23" s="186"/>
      <c r="V23" s="186"/>
      <c r="W23" s="186"/>
      <c r="X23" s="186"/>
      <c r="Y23" s="186"/>
      <c r="Z23" s="186"/>
      <c r="AA23" s="186"/>
      <c r="AB23" s="186"/>
      <c r="AC23" s="186"/>
      <c r="AD23" s="186"/>
      <c r="AE23" s="186"/>
    </row>
    <row r="24" spans="1:31" ht="15" customHeight="1" x14ac:dyDescent="0.45">
      <c r="A24" s="242">
        <v>18</v>
      </c>
      <c r="B24" s="243">
        <f>'M7'!B35</f>
        <v>0</v>
      </c>
    </row>
    <row r="25" spans="1:31" ht="18.600000000000001" x14ac:dyDescent="0.45">
      <c r="A25" s="242">
        <v>19</v>
      </c>
      <c r="B25" s="243">
        <f>'M7'!B36</f>
        <v>0</v>
      </c>
    </row>
    <row r="26" spans="1:31" ht="18.600000000000001" x14ac:dyDescent="0.45">
      <c r="A26" s="242">
        <v>20</v>
      </c>
      <c r="B26" s="243">
        <f>'M7'!B37</f>
        <v>0</v>
      </c>
    </row>
    <row r="27" spans="1:31" ht="18.600000000000001" x14ac:dyDescent="0.45">
      <c r="A27" s="242">
        <v>21</v>
      </c>
      <c r="B27" s="243">
        <f>'M7'!B38</f>
        <v>0</v>
      </c>
    </row>
    <row r="28" spans="1:31" ht="18.600000000000001" x14ac:dyDescent="0.45">
      <c r="A28" s="242">
        <v>22</v>
      </c>
      <c r="B28" s="243">
        <f>'M7'!B39</f>
        <v>0</v>
      </c>
    </row>
    <row r="29" spans="1:31" ht="15.75" customHeight="1" x14ac:dyDescent="0.45">
      <c r="A29" s="242">
        <v>23</v>
      </c>
      <c r="B29" s="243">
        <f>'M7'!B40</f>
        <v>0</v>
      </c>
    </row>
    <row r="30" spans="1:31" ht="18.600000000000001" x14ac:dyDescent="0.45">
      <c r="A30" s="242">
        <v>24</v>
      </c>
      <c r="B30" s="243">
        <f>'M7'!B41</f>
        <v>0</v>
      </c>
    </row>
    <row r="31" spans="1:31" ht="18.600000000000001" x14ac:dyDescent="0.45">
      <c r="A31" s="242">
        <v>25</v>
      </c>
      <c r="B31" s="243">
        <f>'M7'!B42</f>
        <v>0</v>
      </c>
    </row>
    <row r="32" spans="1:31" ht="18.600000000000001" x14ac:dyDescent="0.45">
      <c r="A32" s="242">
        <v>26</v>
      </c>
      <c r="B32" s="243">
        <f>'M7'!B43</f>
        <v>0</v>
      </c>
    </row>
    <row r="33" spans="1:35" ht="18.600000000000001" x14ac:dyDescent="0.45">
      <c r="A33" s="242">
        <v>27</v>
      </c>
      <c r="B33" s="243">
        <f>'M7'!B44</f>
        <v>0</v>
      </c>
    </row>
    <row r="34" spans="1:35" ht="18.600000000000001" x14ac:dyDescent="0.45">
      <c r="A34" s="242">
        <v>28</v>
      </c>
      <c r="B34" s="243">
        <f>'M7'!B45</f>
        <v>0</v>
      </c>
    </row>
    <row r="35" spans="1:35" ht="18.600000000000001" x14ac:dyDescent="0.45">
      <c r="A35" s="242">
        <v>29</v>
      </c>
      <c r="B35" s="243">
        <f>'M7'!B46</f>
        <v>0</v>
      </c>
    </row>
    <row r="36" spans="1:35" ht="18.600000000000001" x14ac:dyDescent="0.45">
      <c r="A36" s="242">
        <v>30</v>
      </c>
      <c r="B36" s="243">
        <f>'M7'!B47</f>
        <v>0</v>
      </c>
    </row>
    <row r="37" spans="1:35" ht="18.600000000000001" x14ac:dyDescent="0.45">
      <c r="A37" s="242">
        <v>31</v>
      </c>
      <c r="B37" s="243">
        <f>'M7'!B48</f>
        <v>0</v>
      </c>
    </row>
    <row r="38" spans="1:35" ht="18.600000000000001" x14ac:dyDescent="0.45">
      <c r="A38" s="242">
        <v>32</v>
      </c>
      <c r="B38" s="243">
        <f>'M7'!B49</f>
        <v>0</v>
      </c>
    </row>
    <row r="39" spans="1:35" ht="18.600000000000001" x14ac:dyDescent="0.45">
      <c r="A39" s="242">
        <v>33</v>
      </c>
      <c r="B39" s="243">
        <f>'M7'!B50</f>
        <v>0</v>
      </c>
    </row>
    <row r="40" spans="1:35" ht="18.600000000000001" x14ac:dyDescent="0.45">
      <c r="A40" s="242">
        <v>34</v>
      </c>
      <c r="B40" s="243">
        <f>'M7'!B51</f>
        <v>0</v>
      </c>
    </row>
    <row r="41" spans="1:35" ht="18.600000000000001" x14ac:dyDescent="0.45">
      <c r="A41" s="242">
        <v>35</v>
      </c>
      <c r="B41" s="243">
        <f>'M7'!B52</f>
        <v>0</v>
      </c>
    </row>
    <row r="42" spans="1:35" ht="18.600000000000001" x14ac:dyDescent="0.45">
      <c r="A42" s="242">
        <v>36</v>
      </c>
      <c r="B42" s="243">
        <f>'M7'!B53</f>
        <v>0</v>
      </c>
    </row>
    <row r="44" spans="1:35" ht="106.2" customHeight="1" x14ac:dyDescent="0.45"/>
    <row r="45" spans="1:35" ht="63.6" customHeight="1" x14ac:dyDescent="0.45">
      <c r="C45" s="341" t="s">
        <v>203</v>
      </c>
      <c r="D45" s="341"/>
      <c r="E45" s="341"/>
      <c r="F45" s="341"/>
      <c r="G45" s="341"/>
      <c r="H45" s="341"/>
      <c r="I45" s="341"/>
      <c r="J45" s="341"/>
      <c r="K45" s="341"/>
      <c r="L45" s="341"/>
      <c r="M45" s="341"/>
      <c r="N45" s="341"/>
      <c r="O45" s="341"/>
      <c r="P45" s="341"/>
      <c r="Q45" s="341"/>
      <c r="R45" s="341"/>
      <c r="S45" s="341"/>
      <c r="T45" s="341"/>
      <c r="U45" s="341"/>
      <c r="V45" s="341"/>
      <c r="W45" s="341"/>
      <c r="X45" s="341"/>
      <c r="Y45" s="341"/>
      <c r="Z45" s="341"/>
      <c r="AA45" s="341"/>
      <c r="AB45" s="341"/>
      <c r="AC45" s="341"/>
      <c r="AD45" s="341"/>
      <c r="AE45" s="341"/>
      <c r="AF45" s="341"/>
      <c r="AG45" s="341"/>
      <c r="AH45" s="341"/>
      <c r="AI45" s="341"/>
    </row>
    <row r="46" spans="1:35" ht="36.6" x14ac:dyDescent="0.45">
      <c r="D46" s="350" t="s">
        <v>205</v>
      </c>
      <c r="E46" s="350"/>
      <c r="F46" s="350"/>
      <c r="G46" s="350"/>
      <c r="H46" s="350"/>
      <c r="I46" s="350"/>
      <c r="J46" s="350"/>
      <c r="K46" s="350"/>
      <c r="L46" s="350"/>
      <c r="M46" s="350"/>
      <c r="N46" s="350"/>
      <c r="O46" s="350"/>
      <c r="P46" s="350"/>
      <c r="Q46" s="350"/>
      <c r="R46" s="350"/>
      <c r="S46" s="350"/>
      <c r="T46" s="350"/>
      <c r="U46" s="350"/>
      <c r="V46" s="350"/>
      <c r="W46" s="350"/>
      <c r="X46" s="350"/>
      <c r="Y46" s="350"/>
      <c r="Z46" s="350"/>
      <c r="AA46" s="350"/>
      <c r="AB46" s="350"/>
      <c r="AC46" s="350"/>
      <c r="AD46" s="350"/>
      <c r="AE46" s="350"/>
      <c r="AF46" s="350"/>
      <c r="AG46" s="350"/>
      <c r="AH46" s="350"/>
      <c r="AI46" s="350"/>
    </row>
    <row r="47" spans="1:35" ht="113.4" customHeight="1" x14ac:dyDescent="0.6">
      <c r="E47" s="299"/>
      <c r="F47" s="202"/>
      <c r="G47" s="202"/>
      <c r="H47" s="202"/>
      <c r="I47" s="297"/>
      <c r="J47" s="297"/>
    </row>
    <row r="48" spans="1:35" ht="36" x14ac:dyDescent="0.8">
      <c r="D48" s="315" t="s">
        <v>174</v>
      </c>
      <c r="E48" s="316"/>
      <c r="F48" s="317"/>
      <c r="G48" s="317"/>
      <c r="H48" s="317"/>
      <c r="I48" s="318"/>
      <c r="J48" s="318"/>
      <c r="K48" s="314"/>
      <c r="L48" s="314"/>
      <c r="N48" s="315" t="s">
        <v>186</v>
      </c>
      <c r="O48" s="314"/>
      <c r="P48" s="314"/>
      <c r="Q48" s="314"/>
      <c r="R48" s="314"/>
      <c r="S48" s="314"/>
      <c r="T48" s="314"/>
      <c r="U48" s="314"/>
      <c r="V48" s="314"/>
      <c r="W48" s="314"/>
      <c r="Y48" s="315" t="s">
        <v>198</v>
      </c>
      <c r="Z48" s="314"/>
      <c r="AA48" s="314"/>
      <c r="AB48" s="314"/>
      <c r="AC48" s="314"/>
      <c r="AD48" s="314"/>
      <c r="AE48" s="314"/>
      <c r="AF48" s="314"/>
      <c r="AG48" s="314"/>
      <c r="AH48" s="314"/>
    </row>
    <row r="49" spans="4:34" ht="163.19999999999999" x14ac:dyDescent="0.85">
      <c r="D49" s="298"/>
      <c r="E49" s="299"/>
      <c r="F49" s="202"/>
      <c r="G49" s="202"/>
      <c r="H49" s="202"/>
      <c r="I49" s="297"/>
      <c r="J49" s="297"/>
      <c r="K49" s="321" t="s">
        <v>183</v>
      </c>
      <c r="L49" s="321" t="s">
        <v>184</v>
      </c>
      <c r="V49" s="321" t="s">
        <v>183</v>
      </c>
      <c r="W49" s="321" t="s">
        <v>184</v>
      </c>
      <c r="Y49" s="298"/>
      <c r="AG49" s="321" t="s">
        <v>183</v>
      </c>
      <c r="AH49" s="321" t="s">
        <v>184</v>
      </c>
    </row>
    <row r="50" spans="4:34" ht="36.6" x14ac:dyDescent="0.85">
      <c r="D50" s="351" t="s">
        <v>182</v>
      </c>
      <c r="E50" s="351"/>
      <c r="F50" s="351"/>
      <c r="G50" s="351"/>
      <c r="H50" s="351"/>
      <c r="I50" s="351"/>
      <c r="J50" s="351"/>
      <c r="K50" s="304" t="b">
        <v>0</v>
      </c>
      <c r="L50" s="304" t="b">
        <v>0</v>
      </c>
      <c r="N50" s="352" t="s">
        <v>187</v>
      </c>
      <c r="O50" s="352"/>
      <c r="P50" s="352"/>
      <c r="Q50" s="352"/>
      <c r="R50" s="352"/>
      <c r="S50" s="352"/>
      <c r="T50" s="352"/>
      <c r="U50" s="352"/>
      <c r="V50" s="304" t="b">
        <v>0</v>
      </c>
      <c r="W50" s="304" t="b">
        <v>0</v>
      </c>
      <c r="Y50" s="352" t="s">
        <v>199</v>
      </c>
      <c r="Z50" s="352"/>
      <c r="AA50" s="352"/>
      <c r="AB50" s="352"/>
      <c r="AC50" s="352"/>
      <c r="AD50" s="352"/>
      <c r="AE50" s="352"/>
      <c r="AF50" s="352"/>
      <c r="AG50" s="304" t="b">
        <v>0</v>
      </c>
      <c r="AH50" s="304" t="b">
        <v>0</v>
      </c>
    </row>
    <row r="51" spans="4:34" ht="36.6" x14ac:dyDescent="0.85">
      <c r="D51" s="351" t="s">
        <v>175</v>
      </c>
      <c r="E51" s="351"/>
      <c r="F51" s="351"/>
      <c r="G51" s="351"/>
      <c r="H51" s="351"/>
      <c r="I51" s="351"/>
      <c r="J51" s="351"/>
      <c r="K51" s="304" t="b">
        <v>0</v>
      </c>
      <c r="L51" s="304" t="b">
        <v>0</v>
      </c>
      <c r="N51" s="352" t="s">
        <v>188</v>
      </c>
      <c r="O51" s="352"/>
      <c r="P51" s="352"/>
      <c r="Q51" s="352"/>
      <c r="R51" s="352"/>
      <c r="S51" s="352"/>
      <c r="T51" s="352"/>
      <c r="U51" s="352"/>
      <c r="V51" s="304" t="b">
        <v>0</v>
      </c>
      <c r="W51" s="304" t="b">
        <v>0</v>
      </c>
      <c r="Y51" s="352" t="s">
        <v>200</v>
      </c>
      <c r="Z51" s="352"/>
      <c r="AA51" s="352"/>
      <c r="AB51" s="352"/>
      <c r="AC51" s="352"/>
      <c r="AD51" s="352"/>
      <c r="AE51" s="352"/>
      <c r="AF51" s="352"/>
      <c r="AG51" s="304" t="b">
        <v>0</v>
      </c>
      <c r="AH51" s="304" t="b">
        <v>0</v>
      </c>
    </row>
    <row r="52" spans="4:34" ht="36.6" x14ac:dyDescent="0.85">
      <c r="D52" s="351" t="s">
        <v>176</v>
      </c>
      <c r="E52" s="351"/>
      <c r="F52" s="351"/>
      <c r="G52" s="351"/>
      <c r="H52" s="351"/>
      <c r="I52" s="351"/>
      <c r="J52" s="351"/>
      <c r="K52" s="304" t="b">
        <v>0</v>
      </c>
      <c r="L52" s="304" t="b">
        <v>0</v>
      </c>
      <c r="N52" s="352" t="s">
        <v>189</v>
      </c>
      <c r="O52" s="352"/>
      <c r="P52" s="352"/>
      <c r="Q52" s="352"/>
      <c r="R52" s="352"/>
      <c r="S52" s="352"/>
      <c r="T52" s="352"/>
      <c r="U52" s="352"/>
      <c r="V52" s="304" t="b">
        <v>0</v>
      </c>
      <c r="W52" s="304" t="b">
        <v>0</v>
      </c>
      <c r="Y52" s="352" t="s">
        <v>201</v>
      </c>
      <c r="Z52" s="352"/>
      <c r="AA52" s="352"/>
      <c r="AB52" s="352"/>
      <c r="AC52" s="352"/>
      <c r="AD52" s="352"/>
      <c r="AE52" s="352"/>
      <c r="AF52" s="352"/>
      <c r="AG52" s="304" t="b">
        <v>0</v>
      </c>
      <c r="AH52" s="304" t="b">
        <v>0</v>
      </c>
    </row>
    <row r="53" spans="4:34" ht="36.6" x14ac:dyDescent="0.85">
      <c r="D53" s="351" t="s">
        <v>177</v>
      </c>
      <c r="E53" s="351"/>
      <c r="F53" s="351"/>
      <c r="G53" s="351"/>
      <c r="H53" s="351"/>
      <c r="I53" s="351"/>
      <c r="J53" s="351"/>
      <c r="K53" s="304" t="b">
        <v>0</v>
      </c>
      <c r="L53" s="304" t="b">
        <v>0</v>
      </c>
      <c r="N53" s="352" t="s">
        <v>190</v>
      </c>
      <c r="O53" s="352"/>
      <c r="P53" s="352"/>
      <c r="Q53" s="352"/>
      <c r="R53" s="352"/>
      <c r="S53" s="352"/>
      <c r="T53" s="352"/>
      <c r="U53" s="352"/>
      <c r="V53" s="304" t="b">
        <v>0</v>
      </c>
      <c r="W53" s="304" t="b">
        <v>0</v>
      </c>
      <c r="Y53" s="352" t="s">
        <v>202</v>
      </c>
      <c r="Z53" s="352"/>
      <c r="AA53" s="352"/>
      <c r="AB53" s="352"/>
      <c r="AC53" s="352"/>
      <c r="AD53" s="352"/>
      <c r="AE53" s="352"/>
      <c r="AF53" s="352"/>
      <c r="AG53" s="304" t="b">
        <v>0</v>
      </c>
      <c r="AH53" s="304" t="b">
        <v>0</v>
      </c>
    </row>
    <row r="54" spans="4:34" ht="36.6" x14ac:dyDescent="0.85">
      <c r="D54" s="351" t="s">
        <v>178</v>
      </c>
      <c r="E54" s="351"/>
      <c r="F54" s="351"/>
      <c r="G54" s="351"/>
      <c r="H54" s="351"/>
      <c r="I54" s="351"/>
      <c r="J54" s="351"/>
      <c r="K54" s="304" t="b">
        <v>0</v>
      </c>
      <c r="L54" s="304" t="b">
        <v>0</v>
      </c>
      <c r="N54" s="352" t="s">
        <v>191</v>
      </c>
      <c r="O54" s="352"/>
      <c r="P54" s="352"/>
      <c r="Q54" s="352"/>
      <c r="R54" s="352"/>
      <c r="S54" s="352"/>
      <c r="T54" s="352"/>
      <c r="U54" s="352"/>
      <c r="V54" s="304" t="b">
        <v>0</v>
      </c>
      <c r="W54" s="304" t="b">
        <v>0</v>
      </c>
      <c r="Y54" s="352" t="s">
        <v>206</v>
      </c>
      <c r="Z54" s="352"/>
      <c r="AA54" s="352"/>
      <c r="AB54" s="352"/>
      <c r="AC54" s="352"/>
      <c r="AD54" s="352"/>
      <c r="AE54" s="352"/>
      <c r="AF54" s="352"/>
      <c r="AG54" s="304" t="b">
        <v>0</v>
      </c>
      <c r="AH54" s="304" t="b">
        <v>0</v>
      </c>
    </row>
    <row r="55" spans="4:34" ht="36.6" x14ac:dyDescent="0.85">
      <c r="D55" s="351" t="s">
        <v>181</v>
      </c>
      <c r="E55" s="351"/>
      <c r="F55" s="351"/>
      <c r="G55" s="351"/>
      <c r="H55" s="351"/>
      <c r="I55" s="351"/>
      <c r="J55" s="351"/>
      <c r="K55" s="304" t="b">
        <v>0</v>
      </c>
      <c r="L55" s="304" t="b">
        <v>0</v>
      </c>
      <c r="N55" s="352" t="s">
        <v>192</v>
      </c>
      <c r="O55" s="352"/>
      <c r="P55" s="352"/>
      <c r="Q55" s="352"/>
      <c r="R55" s="352"/>
      <c r="S55" s="352"/>
      <c r="T55" s="352"/>
      <c r="U55" s="352"/>
      <c r="V55" s="304" t="b">
        <v>0</v>
      </c>
      <c r="W55" s="304" t="b">
        <v>0</v>
      </c>
      <c r="Y55" s="353" t="s">
        <v>185</v>
      </c>
      <c r="Z55" s="354"/>
      <c r="AA55" s="354"/>
      <c r="AB55" s="359"/>
      <c r="AC55" s="359"/>
      <c r="AD55" s="359"/>
      <c r="AE55" s="359"/>
      <c r="AF55" s="360"/>
      <c r="AG55" s="305"/>
      <c r="AH55" s="305" t="b">
        <v>0</v>
      </c>
    </row>
    <row r="56" spans="4:34" ht="36.6" x14ac:dyDescent="0.85">
      <c r="D56" s="351" t="s">
        <v>179</v>
      </c>
      <c r="E56" s="351"/>
      <c r="F56" s="351"/>
      <c r="G56" s="351"/>
      <c r="H56" s="351"/>
      <c r="I56" s="351"/>
      <c r="J56" s="351"/>
      <c r="K56" s="304" t="b">
        <v>0</v>
      </c>
      <c r="L56" s="304" t="b">
        <v>0</v>
      </c>
      <c r="N56" s="352" t="s">
        <v>193</v>
      </c>
      <c r="O56" s="352"/>
      <c r="P56" s="352"/>
      <c r="Q56" s="352"/>
      <c r="R56" s="352"/>
      <c r="S56" s="352"/>
      <c r="T56" s="352"/>
      <c r="U56" s="352"/>
      <c r="V56" s="304" t="b">
        <v>0</v>
      </c>
      <c r="W56" s="304" t="b">
        <v>0</v>
      </c>
      <c r="Y56" s="355"/>
      <c r="Z56" s="356"/>
      <c r="AA56" s="356"/>
      <c r="AB56" s="361"/>
      <c r="AC56" s="361"/>
      <c r="AD56" s="361"/>
      <c r="AE56" s="361"/>
      <c r="AF56" s="362"/>
      <c r="AG56" s="306"/>
      <c r="AH56" s="306"/>
    </row>
    <row r="57" spans="4:34" ht="36.6" x14ac:dyDescent="0.85">
      <c r="D57" s="351" t="s">
        <v>180</v>
      </c>
      <c r="E57" s="351"/>
      <c r="F57" s="351"/>
      <c r="G57" s="351"/>
      <c r="H57" s="351"/>
      <c r="I57" s="351"/>
      <c r="J57" s="351"/>
      <c r="K57" s="305" t="b">
        <v>0</v>
      </c>
      <c r="L57" s="305" t="b">
        <v>0</v>
      </c>
      <c r="M57" s="191"/>
      <c r="N57" s="365" t="s">
        <v>194</v>
      </c>
      <c r="O57" s="365"/>
      <c r="P57" s="365"/>
      <c r="Q57" s="365"/>
      <c r="R57" s="365"/>
      <c r="S57" s="365"/>
      <c r="T57" s="365"/>
      <c r="U57" s="365"/>
      <c r="V57" s="304" t="b">
        <v>0</v>
      </c>
      <c r="W57" s="304" t="b">
        <v>0</v>
      </c>
      <c r="X57" s="191"/>
      <c r="Y57" s="357"/>
      <c r="Z57" s="358"/>
      <c r="AA57" s="358"/>
      <c r="AB57" s="363"/>
      <c r="AC57" s="363"/>
      <c r="AD57" s="363"/>
      <c r="AE57" s="363"/>
      <c r="AF57" s="364"/>
      <c r="AG57" s="322"/>
      <c r="AH57" s="322"/>
    </row>
    <row r="58" spans="4:34" ht="36.6" customHeight="1" x14ac:dyDescent="0.85">
      <c r="D58" s="351" t="s">
        <v>185</v>
      </c>
      <c r="E58" s="366"/>
      <c r="F58" s="367"/>
      <c r="G58" s="368"/>
      <c r="H58" s="368"/>
      <c r="I58" s="368"/>
      <c r="J58" s="368"/>
      <c r="K58" s="308" t="b">
        <v>0</v>
      </c>
      <c r="L58" s="305" t="b">
        <v>0</v>
      </c>
      <c r="M58" s="184"/>
      <c r="N58" s="369" t="s">
        <v>195</v>
      </c>
      <c r="O58" s="369"/>
      <c r="P58" s="369"/>
      <c r="Q58" s="369"/>
      <c r="R58" s="369"/>
      <c r="S58" s="369"/>
      <c r="T58" s="369"/>
      <c r="U58" s="369"/>
      <c r="V58" s="304" t="b">
        <v>0</v>
      </c>
      <c r="W58" s="304" t="b">
        <v>0</v>
      </c>
      <c r="X58" s="184"/>
      <c r="Y58" s="184"/>
      <c r="Z58" s="184"/>
      <c r="AA58" s="184"/>
      <c r="AB58" s="184"/>
      <c r="AC58" s="184"/>
      <c r="AD58" s="184"/>
      <c r="AE58" s="184"/>
      <c r="AF58" s="184"/>
      <c r="AG58" s="184"/>
      <c r="AH58" s="184"/>
    </row>
    <row r="59" spans="4:34" ht="36.6" x14ac:dyDescent="0.85">
      <c r="D59" s="351"/>
      <c r="E59" s="366"/>
      <c r="F59" s="367"/>
      <c r="G59" s="368"/>
      <c r="H59" s="368"/>
      <c r="I59" s="368"/>
      <c r="J59" s="368"/>
      <c r="K59" s="309"/>
      <c r="L59" s="311"/>
      <c r="N59" s="352" t="s">
        <v>196</v>
      </c>
      <c r="O59" s="352"/>
      <c r="P59" s="352"/>
      <c r="Q59" s="352"/>
      <c r="R59" s="352"/>
      <c r="S59" s="352"/>
      <c r="T59" s="352"/>
      <c r="U59" s="352"/>
      <c r="V59" s="304" t="b">
        <v>0</v>
      </c>
      <c r="W59" s="304" t="b">
        <v>0</v>
      </c>
    </row>
    <row r="60" spans="4:34" ht="36.6" x14ac:dyDescent="0.85">
      <c r="D60" s="351"/>
      <c r="E60" s="366"/>
      <c r="F60" s="367"/>
      <c r="G60" s="368"/>
      <c r="H60" s="368"/>
      <c r="I60" s="368"/>
      <c r="J60" s="368"/>
      <c r="K60" s="310"/>
      <c r="L60" s="307"/>
      <c r="N60" s="352" t="s">
        <v>197</v>
      </c>
      <c r="O60" s="352"/>
      <c r="P60" s="352"/>
      <c r="Q60" s="352"/>
      <c r="R60" s="352"/>
      <c r="S60" s="352"/>
      <c r="T60" s="352"/>
      <c r="U60" s="352"/>
      <c r="V60" s="304" t="b">
        <v>0</v>
      </c>
      <c r="W60" s="304" t="b">
        <v>0</v>
      </c>
      <c r="X60" s="191"/>
    </row>
    <row r="61" spans="4:34" ht="36.6" x14ac:dyDescent="0.85">
      <c r="D61" s="230"/>
      <c r="E61" s="230"/>
      <c r="F61" s="230"/>
      <c r="G61" s="230"/>
      <c r="H61" s="230"/>
      <c r="K61" s="302"/>
      <c r="N61" s="353" t="s">
        <v>185</v>
      </c>
      <c r="O61" s="354"/>
      <c r="P61" s="354"/>
      <c r="Q61" s="359"/>
      <c r="R61" s="359"/>
      <c r="S61" s="359"/>
      <c r="T61" s="359"/>
      <c r="U61" s="360"/>
      <c r="V61" s="305" t="b">
        <v>0</v>
      </c>
      <c r="W61" s="305" t="b">
        <v>0</v>
      </c>
      <c r="X61" s="184"/>
    </row>
    <row r="62" spans="4:34" ht="30" x14ac:dyDescent="0.7">
      <c r="D62" s="230"/>
      <c r="E62" s="230"/>
      <c r="F62" s="230"/>
      <c r="G62" s="230"/>
      <c r="H62" s="230"/>
      <c r="K62" s="302"/>
      <c r="N62" s="355"/>
      <c r="O62" s="356"/>
      <c r="P62" s="356"/>
      <c r="Q62" s="361"/>
      <c r="R62" s="361"/>
      <c r="S62" s="361"/>
      <c r="T62" s="361"/>
      <c r="U62" s="362"/>
      <c r="V62" s="319"/>
      <c r="W62" s="319"/>
      <c r="X62" s="184"/>
    </row>
    <row r="63" spans="4:34" ht="30" x14ac:dyDescent="0.7">
      <c r="D63" s="230"/>
      <c r="E63" s="230"/>
      <c r="F63" s="230"/>
      <c r="G63" s="230"/>
      <c r="H63" s="230"/>
      <c r="K63" s="302"/>
      <c r="N63" s="357"/>
      <c r="O63" s="358"/>
      <c r="P63" s="358"/>
      <c r="Q63" s="363"/>
      <c r="R63" s="363"/>
      <c r="S63" s="363"/>
      <c r="T63" s="363"/>
      <c r="U63" s="364"/>
      <c r="V63" s="320"/>
      <c r="W63" s="320"/>
      <c r="X63" s="184"/>
    </row>
    <row r="64" spans="4:34" ht="30" customHeight="1" x14ac:dyDescent="0.7">
      <c r="D64" s="230"/>
      <c r="E64" s="230"/>
      <c r="F64" s="230"/>
      <c r="G64" s="230"/>
      <c r="H64" s="303"/>
    </row>
    <row r="65" spans="4:34" ht="30" customHeight="1" x14ac:dyDescent="0.45">
      <c r="D65" s="313" t="s">
        <v>204</v>
      </c>
      <c r="E65" s="314"/>
      <c r="F65" s="314"/>
      <c r="G65" s="314"/>
      <c r="H65" s="314"/>
      <c r="I65" s="314"/>
      <c r="J65" s="314"/>
      <c r="K65" s="314"/>
      <c r="L65" s="314"/>
      <c r="N65" s="313" t="s">
        <v>204</v>
      </c>
      <c r="O65" s="314"/>
      <c r="P65" s="314"/>
      <c r="Q65" s="314"/>
      <c r="R65" s="314"/>
      <c r="S65" s="314"/>
      <c r="T65" s="314"/>
      <c r="U65" s="314"/>
      <c r="V65" s="314"/>
      <c r="W65" s="314"/>
      <c r="Y65" s="313" t="s">
        <v>204</v>
      </c>
      <c r="Z65" s="314"/>
      <c r="AA65" s="314"/>
      <c r="AB65" s="314"/>
      <c r="AC65" s="314"/>
      <c r="AD65" s="314"/>
      <c r="AE65" s="314"/>
      <c r="AF65" s="314"/>
      <c r="AG65" s="314"/>
      <c r="AH65" s="314"/>
    </row>
    <row r="66" spans="4:34" ht="30" customHeight="1" x14ac:dyDescent="0.45">
      <c r="D66" s="312"/>
      <c r="E66" s="312"/>
      <c r="F66" s="312"/>
      <c r="G66" s="312"/>
      <c r="H66" s="312"/>
      <c r="I66" s="312"/>
      <c r="J66" s="312"/>
      <c r="K66" s="312"/>
      <c r="L66" s="312"/>
      <c r="N66" s="312"/>
      <c r="O66" s="312"/>
      <c r="P66" s="312"/>
      <c r="Q66" s="312"/>
      <c r="R66" s="312"/>
      <c r="S66" s="312"/>
      <c r="T66" s="312"/>
      <c r="U66" s="312"/>
      <c r="V66" s="312"/>
      <c r="W66" s="312"/>
      <c r="Y66" s="312"/>
      <c r="Z66" s="312"/>
      <c r="AA66" s="312"/>
      <c r="AB66" s="312"/>
      <c r="AC66" s="312"/>
      <c r="AD66" s="312"/>
      <c r="AE66" s="312"/>
      <c r="AF66" s="312"/>
      <c r="AG66" s="312"/>
      <c r="AH66" s="312"/>
    </row>
    <row r="67" spans="4:34" ht="30" customHeight="1" x14ac:dyDescent="0.45">
      <c r="D67" s="312"/>
      <c r="E67" s="312"/>
      <c r="F67" s="312"/>
      <c r="G67" s="312"/>
      <c r="H67" s="312"/>
      <c r="I67" s="312"/>
      <c r="J67" s="312"/>
      <c r="K67" s="312"/>
      <c r="L67" s="312"/>
      <c r="N67" s="312"/>
      <c r="O67" s="312"/>
      <c r="P67" s="312"/>
      <c r="Q67" s="312"/>
      <c r="R67" s="312"/>
      <c r="S67" s="312"/>
      <c r="T67" s="312"/>
      <c r="U67" s="312"/>
      <c r="V67" s="312"/>
      <c r="W67" s="312"/>
      <c r="Y67" s="312"/>
      <c r="Z67" s="312"/>
      <c r="AA67" s="312"/>
      <c r="AB67" s="312"/>
      <c r="AC67" s="312"/>
      <c r="AD67" s="312"/>
      <c r="AE67" s="312"/>
      <c r="AF67" s="312"/>
      <c r="AG67" s="312"/>
      <c r="AH67" s="312"/>
    </row>
    <row r="68" spans="4:34" ht="30" customHeight="1" x14ac:dyDescent="0.45">
      <c r="D68" s="312"/>
      <c r="E68" s="312"/>
      <c r="F68" s="312"/>
      <c r="G68" s="312"/>
      <c r="H68" s="312"/>
      <c r="I68" s="312"/>
      <c r="J68" s="312"/>
      <c r="K68" s="312"/>
      <c r="L68" s="312"/>
      <c r="N68" s="312"/>
      <c r="O68" s="312"/>
      <c r="P68" s="312"/>
      <c r="Q68" s="312"/>
      <c r="R68" s="312"/>
      <c r="S68" s="312"/>
      <c r="T68" s="312"/>
      <c r="U68" s="312"/>
      <c r="V68" s="312"/>
      <c r="W68" s="312"/>
      <c r="Y68" s="312"/>
      <c r="Z68" s="312"/>
      <c r="AA68" s="312"/>
      <c r="AB68" s="312"/>
      <c r="AC68" s="312"/>
      <c r="AD68" s="312"/>
      <c r="AE68" s="312"/>
      <c r="AF68" s="312"/>
      <c r="AG68" s="312"/>
      <c r="AH68" s="312"/>
    </row>
    <row r="69" spans="4:34" ht="30" customHeight="1" x14ac:dyDescent="0.45">
      <c r="D69" s="312"/>
      <c r="E69" s="312"/>
      <c r="F69" s="312"/>
      <c r="G69" s="312"/>
      <c r="H69" s="312"/>
      <c r="I69" s="312"/>
      <c r="J69" s="312"/>
      <c r="K69" s="312"/>
      <c r="L69" s="312"/>
      <c r="N69" s="312"/>
      <c r="O69" s="312"/>
      <c r="P69" s="312"/>
      <c r="Q69" s="312"/>
      <c r="R69" s="312"/>
      <c r="S69" s="312"/>
      <c r="T69" s="312"/>
      <c r="U69" s="312"/>
      <c r="V69" s="312"/>
      <c r="W69" s="312"/>
      <c r="Y69" s="312"/>
      <c r="Z69" s="312"/>
      <c r="AA69" s="312"/>
      <c r="AB69" s="312"/>
      <c r="AC69" s="312"/>
      <c r="AD69" s="312"/>
      <c r="AE69" s="312"/>
      <c r="AF69" s="312"/>
      <c r="AG69" s="312"/>
      <c r="AH69" s="312"/>
    </row>
    <row r="70" spans="4:34" ht="30" customHeight="1" x14ac:dyDescent="0.45">
      <c r="D70" s="312"/>
      <c r="E70" s="312"/>
      <c r="F70" s="312"/>
      <c r="G70" s="312"/>
      <c r="H70" s="312"/>
      <c r="I70" s="312"/>
      <c r="J70" s="312"/>
      <c r="K70" s="312"/>
      <c r="L70" s="312"/>
      <c r="N70" s="312"/>
      <c r="O70" s="312"/>
      <c r="P70" s="312"/>
      <c r="Q70" s="312"/>
      <c r="R70" s="312"/>
      <c r="S70" s="312"/>
      <c r="T70" s="312"/>
      <c r="U70" s="312"/>
      <c r="V70" s="312"/>
      <c r="W70" s="312"/>
      <c r="Y70" s="312"/>
      <c r="Z70" s="312"/>
      <c r="AA70" s="312"/>
      <c r="AB70" s="312"/>
      <c r="AC70" s="312"/>
      <c r="AD70" s="312"/>
      <c r="AE70" s="312"/>
      <c r="AF70" s="312"/>
      <c r="AG70" s="312"/>
      <c r="AH70" s="312"/>
    </row>
    <row r="71" spans="4:34" ht="30" customHeight="1" x14ac:dyDescent="0.45">
      <c r="D71" s="312"/>
      <c r="E71" s="312"/>
      <c r="F71" s="312"/>
      <c r="G71" s="312"/>
      <c r="H71" s="312"/>
      <c r="I71" s="312"/>
      <c r="J71" s="312"/>
      <c r="K71" s="312"/>
      <c r="L71" s="312"/>
      <c r="N71" s="312"/>
      <c r="O71" s="312"/>
      <c r="P71" s="312"/>
      <c r="Q71" s="312"/>
      <c r="R71" s="312"/>
      <c r="S71" s="312"/>
      <c r="T71" s="312"/>
      <c r="U71" s="312"/>
      <c r="V71" s="312"/>
      <c r="W71" s="312"/>
      <c r="Y71" s="312"/>
      <c r="Z71" s="312"/>
      <c r="AA71" s="312"/>
      <c r="AB71" s="312"/>
      <c r="AC71" s="312"/>
      <c r="AD71" s="312"/>
      <c r="AE71" s="312"/>
      <c r="AF71" s="312"/>
      <c r="AG71" s="312"/>
      <c r="AH71" s="312"/>
    </row>
    <row r="72" spans="4:34" ht="30" customHeight="1" x14ac:dyDescent="0.45">
      <c r="D72" s="312"/>
      <c r="E72" s="312"/>
      <c r="F72" s="312"/>
      <c r="G72" s="312"/>
      <c r="H72" s="312"/>
      <c r="I72" s="312"/>
      <c r="J72" s="312"/>
      <c r="K72" s="312"/>
      <c r="L72" s="312"/>
      <c r="N72" s="312"/>
      <c r="O72" s="312"/>
      <c r="P72" s="312"/>
      <c r="Q72" s="312"/>
      <c r="R72" s="312"/>
      <c r="S72" s="312"/>
      <c r="T72" s="312"/>
      <c r="U72" s="312"/>
      <c r="V72" s="312"/>
      <c r="W72" s="312"/>
      <c r="Y72" s="312"/>
      <c r="Z72" s="312"/>
      <c r="AA72" s="312"/>
      <c r="AB72" s="312"/>
      <c r="AC72" s="312"/>
      <c r="AD72" s="312"/>
      <c r="AE72" s="312"/>
      <c r="AF72" s="312"/>
      <c r="AG72" s="312"/>
      <c r="AH72" s="312"/>
    </row>
    <row r="73" spans="4:34" ht="30" customHeight="1" x14ac:dyDescent="0.45">
      <c r="D73" s="312"/>
      <c r="E73" s="312"/>
      <c r="F73" s="312"/>
      <c r="G73" s="312"/>
      <c r="H73" s="312"/>
      <c r="I73" s="312"/>
      <c r="J73" s="312"/>
      <c r="K73" s="312"/>
      <c r="L73" s="312"/>
      <c r="N73" s="312"/>
      <c r="O73" s="312"/>
      <c r="P73" s="312"/>
      <c r="Q73" s="312"/>
      <c r="R73" s="312"/>
      <c r="S73" s="312"/>
      <c r="T73" s="312"/>
      <c r="U73" s="312"/>
      <c r="V73" s="312"/>
      <c r="W73" s="312"/>
      <c r="Y73" s="312"/>
      <c r="Z73" s="312"/>
      <c r="AA73" s="312"/>
      <c r="AB73" s="312"/>
      <c r="AC73" s="312"/>
      <c r="AD73" s="312"/>
      <c r="AE73" s="312"/>
      <c r="AF73" s="312"/>
      <c r="AG73" s="312"/>
      <c r="AH73" s="312"/>
    </row>
    <row r="74" spans="4:34" ht="30" customHeight="1" x14ac:dyDescent="0.45">
      <c r="D74" s="312"/>
      <c r="E74" s="312"/>
      <c r="F74" s="312"/>
      <c r="G74" s="312"/>
      <c r="H74" s="312"/>
      <c r="I74" s="312"/>
      <c r="J74" s="312"/>
      <c r="K74" s="312"/>
      <c r="L74" s="312"/>
      <c r="N74" s="312"/>
      <c r="O74" s="312"/>
      <c r="P74" s="312"/>
      <c r="Q74" s="312"/>
      <c r="R74" s="312"/>
      <c r="S74" s="312"/>
      <c r="T74" s="312"/>
      <c r="U74" s="312"/>
      <c r="V74" s="312"/>
      <c r="W74" s="312"/>
      <c r="Y74" s="312"/>
      <c r="Z74" s="312"/>
      <c r="AA74" s="312"/>
      <c r="AB74" s="312"/>
      <c r="AC74" s="312"/>
      <c r="AD74" s="312"/>
      <c r="AE74" s="312"/>
      <c r="AF74" s="312"/>
      <c r="AG74" s="312"/>
      <c r="AH74" s="312"/>
    </row>
    <row r="75" spans="4:34" ht="30" customHeight="1" x14ac:dyDescent="0.45">
      <c r="D75" s="312"/>
      <c r="E75" s="312"/>
      <c r="F75" s="312"/>
      <c r="G75" s="312"/>
      <c r="H75" s="312"/>
      <c r="I75" s="312"/>
      <c r="J75" s="312"/>
      <c r="K75" s="312"/>
      <c r="L75" s="312"/>
      <c r="N75" s="312"/>
      <c r="O75" s="312"/>
      <c r="P75" s="312"/>
      <c r="Q75" s="312"/>
      <c r="R75" s="312"/>
      <c r="S75" s="312"/>
      <c r="T75" s="312"/>
      <c r="U75" s="312"/>
      <c r="V75" s="312"/>
      <c r="W75" s="312"/>
      <c r="Y75" s="312"/>
      <c r="Z75" s="312"/>
      <c r="AA75" s="312"/>
      <c r="AB75" s="312"/>
      <c r="AC75" s="312"/>
      <c r="AD75" s="312"/>
      <c r="AE75" s="312"/>
      <c r="AF75" s="312"/>
      <c r="AG75" s="312"/>
      <c r="AH75" s="312"/>
    </row>
    <row r="76" spans="4:34" ht="30" customHeight="1" x14ac:dyDescent="0.45">
      <c r="D76" s="312"/>
      <c r="E76" s="312"/>
      <c r="F76" s="312"/>
      <c r="G76" s="312"/>
      <c r="H76" s="312"/>
      <c r="I76" s="312"/>
      <c r="J76" s="312"/>
      <c r="K76" s="312"/>
      <c r="L76" s="312"/>
      <c r="N76" s="312"/>
      <c r="O76" s="312"/>
      <c r="P76" s="312"/>
      <c r="Q76" s="312"/>
      <c r="R76" s="312"/>
      <c r="S76" s="312"/>
      <c r="T76" s="312"/>
      <c r="U76" s="312"/>
      <c r="V76" s="312"/>
      <c r="W76" s="312"/>
      <c r="Y76" s="312"/>
      <c r="Z76" s="312"/>
      <c r="AA76" s="312"/>
      <c r="AB76" s="312"/>
      <c r="AC76" s="312"/>
      <c r="AD76" s="312"/>
      <c r="AE76" s="312"/>
      <c r="AF76" s="312"/>
      <c r="AG76" s="312"/>
      <c r="AH76" s="312"/>
    </row>
    <row r="77" spans="4:34" ht="30" customHeight="1" x14ac:dyDescent="0.45">
      <c r="D77" s="312"/>
      <c r="E77" s="312"/>
      <c r="F77" s="312"/>
      <c r="G77" s="312"/>
      <c r="H77" s="312"/>
      <c r="I77" s="312"/>
      <c r="J77" s="312"/>
      <c r="K77" s="312"/>
      <c r="L77" s="312"/>
      <c r="N77" s="312"/>
      <c r="O77" s="312"/>
      <c r="P77" s="312"/>
      <c r="Q77" s="312"/>
      <c r="R77" s="312"/>
      <c r="S77" s="312"/>
      <c r="T77" s="312"/>
      <c r="U77" s="312"/>
      <c r="V77" s="312"/>
      <c r="W77" s="312"/>
      <c r="Y77" s="312"/>
      <c r="Z77" s="312"/>
      <c r="AA77" s="312"/>
      <c r="AB77" s="312"/>
      <c r="AC77" s="312"/>
      <c r="AD77" s="312"/>
      <c r="AE77" s="312"/>
      <c r="AF77" s="312"/>
      <c r="AG77" s="312"/>
      <c r="AH77" s="312"/>
    </row>
    <row r="78" spans="4:34" ht="30" customHeight="1" x14ac:dyDescent="0.45">
      <c r="D78" s="312"/>
      <c r="E78" s="312"/>
      <c r="F78" s="312"/>
      <c r="G78" s="312"/>
      <c r="H78" s="312"/>
      <c r="I78" s="312"/>
      <c r="J78" s="312"/>
      <c r="K78" s="312"/>
      <c r="L78" s="312"/>
      <c r="N78" s="312"/>
      <c r="O78" s="312"/>
      <c r="P78" s="312"/>
      <c r="Q78" s="312"/>
      <c r="R78" s="312"/>
      <c r="S78" s="312"/>
      <c r="T78" s="312"/>
      <c r="U78" s="312"/>
      <c r="V78" s="312"/>
      <c r="W78" s="312"/>
      <c r="Y78" s="312"/>
      <c r="Z78" s="312"/>
      <c r="AA78" s="312"/>
      <c r="AB78" s="312"/>
      <c r="AC78" s="312"/>
      <c r="AD78" s="312"/>
      <c r="AE78" s="312"/>
      <c r="AF78" s="312"/>
      <c r="AG78" s="312"/>
      <c r="AH78" s="312"/>
    </row>
    <row r="79" spans="4:34" ht="30" customHeight="1" x14ac:dyDescent="0.45">
      <c r="D79" s="312"/>
      <c r="E79" s="312"/>
      <c r="F79" s="312"/>
      <c r="G79" s="312"/>
      <c r="H79" s="312"/>
      <c r="I79" s="312"/>
      <c r="J79" s="312"/>
      <c r="K79" s="312"/>
      <c r="L79" s="312"/>
      <c r="N79" s="312"/>
      <c r="O79" s="312"/>
      <c r="P79" s="312"/>
      <c r="Q79" s="312"/>
      <c r="R79" s="312"/>
      <c r="S79" s="312"/>
      <c r="T79" s="312"/>
      <c r="U79" s="312"/>
      <c r="V79" s="312"/>
      <c r="W79" s="312"/>
      <c r="Y79" s="312"/>
      <c r="Z79" s="312"/>
      <c r="AA79" s="312"/>
      <c r="AB79" s="312"/>
      <c r="AC79" s="312"/>
      <c r="AD79" s="312"/>
      <c r="AE79" s="312"/>
      <c r="AF79" s="312"/>
      <c r="AG79" s="312"/>
      <c r="AH79" s="312"/>
    </row>
    <row r="80" spans="4:34" ht="30" customHeight="1" x14ac:dyDescent="0.45">
      <c r="D80" s="312"/>
      <c r="E80" s="312"/>
      <c r="F80" s="312"/>
      <c r="G80" s="312"/>
      <c r="H80" s="312"/>
      <c r="I80" s="312"/>
      <c r="J80" s="312"/>
      <c r="K80" s="312"/>
      <c r="L80" s="312"/>
      <c r="N80" s="312"/>
      <c r="O80" s="312"/>
      <c r="P80" s="312"/>
      <c r="Q80" s="312"/>
      <c r="R80" s="312"/>
      <c r="S80" s="312"/>
      <c r="T80" s="312"/>
      <c r="U80" s="312"/>
      <c r="V80" s="312"/>
      <c r="W80" s="312"/>
      <c r="Y80" s="312"/>
      <c r="Z80" s="312"/>
      <c r="AA80" s="312"/>
      <c r="AB80" s="312"/>
      <c r="AC80" s="312"/>
      <c r="AD80" s="312"/>
      <c r="AE80" s="312"/>
      <c r="AF80" s="312"/>
      <c r="AG80" s="312"/>
      <c r="AH80" s="312"/>
    </row>
    <row r="81" ht="30" customHeight="1" x14ac:dyDescent="0.45"/>
    <row r="82" ht="30" customHeight="1" x14ac:dyDescent="0.45"/>
  </sheetData>
  <sheetProtection sheet="1" objects="1" scenarios="1"/>
  <mergeCells count="37">
    <mergeCell ref="N61:P63"/>
    <mergeCell ref="Q61:U63"/>
    <mergeCell ref="D2:G3"/>
    <mergeCell ref="H2:H3"/>
    <mergeCell ref="I2:AD3"/>
    <mergeCell ref="N57:U57"/>
    <mergeCell ref="D58:E60"/>
    <mergeCell ref="F58:J60"/>
    <mergeCell ref="N58:U58"/>
    <mergeCell ref="N59:U59"/>
    <mergeCell ref="N60:U60"/>
    <mergeCell ref="D54:J54"/>
    <mergeCell ref="N54:U54"/>
    <mergeCell ref="Y54:AF54"/>
    <mergeCell ref="D55:J55"/>
    <mergeCell ref="N55:U55"/>
    <mergeCell ref="D53:J53"/>
    <mergeCell ref="N53:U53"/>
    <mergeCell ref="Y53:AF53"/>
    <mergeCell ref="Y55:AA57"/>
    <mergeCell ref="AB55:AF57"/>
    <mergeCell ref="D56:J56"/>
    <mergeCell ref="N56:U56"/>
    <mergeCell ref="D57:J57"/>
    <mergeCell ref="D51:J51"/>
    <mergeCell ref="N51:U51"/>
    <mergeCell ref="Y51:AF51"/>
    <mergeCell ref="D52:J52"/>
    <mergeCell ref="N52:U52"/>
    <mergeCell ref="Y52:AF52"/>
    <mergeCell ref="C45:AI45"/>
    <mergeCell ref="D46:AI46"/>
    <mergeCell ref="AH2:AI3"/>
    <mergeCell ref="AE2:AG3"/>
    <mergeCell ref="D50:J50"/>
    <mergeCell ref="N50:U50"/>
    <mergeCell ref="Y50:AF50"/>
  </mergeCells>
  <conditionalFormatting sqref="D50">
    <cfRule type="expression" dxfId="526" priority="53">
      <formula>$K50=TRUE</formula>
    </cfRule>
    <cfRule type="expression" dxfId="525" priority="54">
      <formula>$L50=TRUE</formula>
    </cfRule>
  </conditionalFormatting>
  <conditionalFormatting sqref="D51">
    <cfRule type="expression" dxfId="524" priority="52">
      <formula>$K$51=TRUE</formula>
    </cfRule>
    <cfRule type="expression" dxfId="523" priority="51">
      <formula>$L$51=TRUE</formula>
    </cfRule>
  </conditionalFormatting>
  <conditionalFormatting sqref="D52">
    <cfRule type="expression" dxfId="522" priority="50">
      <formula>$K$52=TRUE</formula>
    </cfRule>
    <cfRule type="expression" dxfId="521" priority="49">
      <formula>$L$52=TRUE</formula>
    </cfRule>
  </conditionalFormatting>
  <conditionalFormatting sqref="D53">
    <cfRule type="expression" dxfId="520" priority="48">
      <formula>$K$53=TRUE</formula>
    </cfRule>
    <cfRule type="expression" dxfId="519" priority="47">
      <formula>$L$53=TRUE</formula>
    </cfRule>
  </conditionalFormatting>
  <conditionalFormatting sqref="D54">
    <cfRule type="expression" dxfId="518" priority="46">
      <formula>$K$54=TRUE</formula>
    </cfRule>
    <cfRule type="expression" dxfId="517" priority="45">
      <formula>$L$54=TRUE</formula>
    </cfRule>
  </conditionalFormatting>
  <conditionalFormatting sqref="D55">
    <cfRule type="expression" dxfId="516" priority="44">
      <formula>$K$55=TRUE</formula>
    </cfRule>
    <cfRule type="expression" dxfId="515" priority="43">
      <formula>$L$55=TRUE</formula>
    </cfRule>
  </conditionalFormatting>
  <conditionalFormatting sqref="D56">
    <cfRule type="expression" dxfId="514" priority="42">
      <formula>$K$56=TRUE</formula>
    </cfRule>
    <cfRule type="expression" dxfId="513" priority="41">
      <formula>$L$56=TRUE</formula>
    </cfRule>
  </conditionalFormatting>
  <conditionalFormatting sqref="D57">
    <cfRule type="expression" dxfId="512" priority="40">
      <formula>$K$57=TRUE</formula>
    </cfRule>
    <cfRule type="expression" dxfId="511" priority="39">
      <formula>$L$57=TRUE</formula>
    </cfRule>
  </conditionalFormatting>
  <conditionalFormatting sqref="D58 F58">
    <cfRule type="expression" dxfId="510" priority="38">
      <formula>$K$58=TRUE</formula>
    </cfRule>
    <cfRule type="expression" dxfId="509" priority="37">
      <formula>$L$58=TRUE</formula>
    </cfRule>
  </conditionalFormatting>
  <conditionalFormatting sqref="N50:U50">
    <cfRule type="expression" dxfId="508" priority="36">
      <formula>$V$50=TRUE</formula>
    </cfRule>
    <cfRule type="expression" dxfId="507" priority="35">
      <formula>$W$50=TRUE</formula>
    </cfRule>
  </conditionalFormatting>
  <conditionalFormatting sqref="N51:U51">
    <cfRule type="expression" dxfId="506" priority="33">
      <formula>$W$51=TRUE</formula>
    </cfRule>
    <cfRule type="expression" dxfId="505" priority="34">
      <formula>$V$51=TRUE</formula>
    </cfRule>
  </conditionalFormatting>
  <conditionalFormatting sqref="N52:U52">
    <cfRule type="expression" dxfId="504" priority="32">
      <formula>$V$52=TRUE</formula>
    </cfRule>
    <cfRule type="expression" dxfId="503" priority="31">
      <formula>$W$52=TRUE</formula>
    </cfRule>
  </conditionalFormatting>
  <conditionalFormatting sqref="N53:U53">
    <cfRule type="expression" dxfId="502" priority="30">
      <formula>$V$53=TRUE</formula>
    </cfRule>
    <cfRule type="expression" dxfId="501" priority="29">
      <formula>$W$53=TRUE</formula>
    </cfRule>
  </conditionalFormatting>
  <conditionalFormatting sqref="N54:U54">
    <cfRule type="expression" dxfId="500" priority="27">
      <formula>$W$54=TRUE</formula>
    </cfRule>
    <cfRule type="expression" dxfId="499" priority="28">
      <formula>$V$54=TRUE</formula>
    </cfRule>
  </conditionalFormatting>
  <conditionalFormatting sqref="N55:U55">
    <cfRule type="expression" dxfId="498" priority="26">
      <formula>$V$55=TRUE</formula>
    </cfRule>
    <cfRule type="expression" dxfId="497" priority="25">
      <formula>$W$55=TRUE</formula>
    </cfRule>
  </conditionalFormatting>
  <conditionalFormatting sqref="N56:U56">
    <cfRule type="expression" dxfId="496" priority="24">
      <formula>$V$56=TRUE</formula>
    </cfRule>
    <cfRule type="expression" dxfId="495" priority="23">
      <formula>$W$56=TRUE</formula>
    </cfRule>
  </conditionalFormatting>
  <conditionalFormatting sqref="N57:U57">
    <cfRule type="expression" dxfId="494" priority="21">
      <formula>$W$57=TRUE</formula>
    </cfRule>
    <cfRule type="expression" dxfId="493" priority="22">
      <formula>$V$57=TRUE</formula>
    </cfRule>
  </conditionalFormatting>
  <conditionalFormatting sqref="N58:U58">
    <cfRule type="expression" dxfId="492" priority="20">
      <formula>$V$58=TRUE</formula>
    </cfRule>
    <cfRule type="expression" dxfId="491" priority="19">
      <formula>$W$58=TRUE</formula>
    </cfRule>
  </conditionalFormatting>
  <conditionalFormatting sqref="N59:U59">
    <cfRule type="expression" dxfId="490" priority="18">
      <formula>$V$59=TRUE</formula>
    </cfRule>
    <cfRule type="expression" dxfId="489" priority="17">
      <formula>$W$59=TRUE</formula>
    </cfRule>
  </conditionalFormatting>
  <conditionalFormatting sqref="N60:U60">
    <cfRule type="expression" dxfId="488" priority="16">
      <formula>$V$60=TRUE</formula>
    </cfRule>
    <cfRule type="expression" dxfId="487" priority="15">
      <formula>$W$60=TRUE</formula>
    </cfRule>
  </conditionalFormatting>
  <conditionalFormatting sqref="N61:U63">
    <cfRule type="expression" dxfId="486" priority="14">
      <formula>$V$61=TRUE</formula>
    </cfRule>
    <cfRule type="expression" dxfId="485" priority="13">
      <formula>$W$61=TRUE</formula>
    </cfRule>
  </conditionalFormatting>
  <conditionalFormatting sqref="Y50:AF50">
    <cfRule type="expression" dxfId="484" priority="10">
      <formula>$AG$50=TRUE</formula>
    </cfRule>
    <cfRule type="expression" dxfId="483" priority="9">
      <formula>$AH$50=TRUE</formula>
    </cfRule>
  </conditionalFormatting>
  <conditionalFormatting sqref="Y51:AF51">
    <cfRule type="expression" dxfId="482" priority="8">
      <formula>$AG$51=TRUE</formula>
    </cfRule>
    <cfRule type="expression" dxfId="481" priority="7">
      <formula>$AH$51=TRUE</formula>
    </cfRule>
  </conditionalFormatting>
  <conditionalFormatting sqref="Y52:AF52">
    <cfRule type="expression" dxfId="480" priority="6">
      <formula>$AG$52=TRUE</formula>
    </cfRule>
    <cfRule type="expression" dxfId="479" priority="5">
      <formula>$AH$52=TRUE</formula>
    </cfRule>
  </conditionalFormatting>
  <conditionalFormatting sqref="Y53:AF53">
    <cfRule type="expression" dxfId="478" priority="4">
      <formula>$AG$53=TRUE</formula>
    </cfRule>
    <cfRule type="expression" dxfId="477" priority="3">
      <formula>$AH$53=TRUE</formula>
    </cfRule>
  </conditionalFormatting>
  <conditionalFormatting sqref="Y54:AF54">
    <cfRule type="expression" dxfId="476" priority="1">
      <formula>$AH$54=TRUE</formula>
    </cfRule>
    <cfRule type="expression" dxfId="475" priority="2">
      <formula>$AG$54=TRUE</formula>
    </cfRule>
  </conditionalFormatting>
  <conditionalFormatting sqref="Y55:AF57">
    <cfRule type="expression" dxfId="474" priority="12">
      <formula>$AH$55=TRUE</formula>
    </cfRule>
    <cfRule type="expression" dxfId="473" priority="11">
      <formula>$AG$55=TRUE</formula>
    </cfRule>
  </conditionalFormatting>
  <pageMargins left="0.78740157480314965" right="3.937007874015748E-2" top="0.98425196850393704" bottom="0.39370078740157483" header="0.51181102362204722" footer="0.11811023622047245"/>
  <pageSetup paperSize="9" orientation="portrait" r:id="rId1"/>
  <headerFooter alignWithMargins="0">
    <oddHeader>&amp;C&amp;14Ontwikkelings Perspectief (OPP)</oddHeader>
    <oddFooter>&amp;R© www.meesterharrie.nl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96FC6-45F7-434B-BA82-8F993EFD0D3F}">
  <sheetPr>
    <tabColor rgb="FF0070C0"/>
  </sheetPr>
  <dimension ref="B1:DM138"/>
  <sheetViews>
    <sheetView showGridLines="0" showRowColHeaders="0" zoomScale="50" zoomScaleNormal="50" zoomScaleSheetLayoutView="50" workbookViewId="0">
      <selection activeCell="E12" sqref="E12"/>
    </sheetView>
  </sheetViews>
  <sheetFormatPr defaultColWidth="9.33203125" defaultRowHeight="19.2" x14ac:dyDescent="0.45"/>
  <cols>
    <col min="1" max="1" width="9.33203125" style="182"/>
    <col min="2" max="2" width="6.33203125" style="240" bestFit="1" customWidth="1"/>
    <col min="3" max="3" width="50.6640625" style="244" customWidth="1"/>
    <col min="4" max="4" width="4" style="182" customWidth="1"/>
    <col min="5" max="30" width="8.6640625" style="182" customWidth="1"/>
    <col min="31" max="16384" width="9.33203125" style="182"/>
  </cols>
  <sheetData>
    <row r="1" spans="2:46" x14ac:dyDescent="0.45">
      <c r="F1" s="370" t="s">
        <v>207</v>
      </c>
      <c r="G1" s="370"/>
      <c r="H1" s="370"/>
      <c r="I1" s="370"/>
      <c r="J1" s="370"/>
      <c r="K1" s="370"/>
      <c r="L1" s="370"/>
      <c r="M1" s="370"/>
      <c r="N1" s="370"/>
      <c r="O1" s="370"/>
      <c r="P1" s="370"/>
      <c r="Q1" s="370"/>
      <c r="R1" s="370"/>
      <c r="S1" s="370"/>
      <c r="T1" s="370"/>
      <c r="U1" s="370"/>
      <c r="V1" s="370"/>
      <c r="W1" s="370"/>
      <c r="X1" s="370"/>
      <c r="Y1" s="370"/>
      <c r="Z1" s="370"/>
      <c r="AA1" s="370"/>
      <c r="AB1" s="370"/>
      <c r="AC1" s="370"/>
      <c r="AD1" s="370"/>
      <c r="AE1" s="370"/>
      <c r="AF1" s="370"/>
      <c r="AG1" s="370"/>
      <c r="AH1" s="370"/>
      <c r="AI1" s="370"/>
      <c r="AJ1" s="370"/>
      <c r="AK1" s="370"/>
      <c r="AL1" s="370"/>
      <c r="AM1" s="370"/>
      <c r="AN1" s="370"/>
      <c r="AO1" s="370"/>
    </row>
    <row r="2" spans="2:46" ht="79.95" customHeight="1" x14ac:dyDescent="0.45">
      <c r="F2" s="371"/>
      <c r="G2" s="371"/>
      <c r="H2" s="371"/>
      <c r="I2" s="371"/>
      <c r="J2" s="371"/>
      <c r="K2" s="371"/>
      <c r="L2" s="371"/>
      <c r="M2" s="371"/>
      <c r="N2" s="371"/>
      <c r="O2" s="371"/>
      <c r="P2" s="371"/>
      <c r="Q2" s="371"/>
      <c r="R2" s="371"/>
      <c r="S2" s="371"/>
      <c r="T2" s="371"/>
      <c r="U2" s="371"/>
      <c r="V2" s="371"/>
      <c r="W2" s="371"/>
      <c r="X2" s="371"/>
      <c r="Y2" s="371"/>
      <c r="Z2" s="371"/>
      <c r="AA2" s="371"/>
      <c r="AB2" s="371"/>
      <c r="AC2" s="371"/>
      <c r="AD2" s="371"/>
      <c r="AE2" s="371"/>
      <c r="AF2" s="371"/>
      <c r="AG2" s="371"/>
      <c r="AH2" s="371"/>
      <c r="AI2" s="371"/>
      <c r="AJ2" s="371"/>
      <c r="AK2" s="371"/>
      <c r="AL2" s="371"/>
      <c r="AM2" s="371"/>
      <c r="AN2" s="371"/>
      <c r="AO2" s="371"/>
    </row>
    <row r="3" spans="2:46" s="225" customFormat="1" ht="72" x14ac:dyDescent="1.6">
      <c r="B3" s="239"/>
      <c r="C3" s="239"/>
      <c r="E3" s="226"/>
      <c r="F3" s="372">
        <v>1</v>
      </c>
      <c r="G3" s="372"/>
      <c r="H3" s="373" t="str">
        <f>VLOOKUP($F$3,'M7'!A18:B53,2)</f>
        <v>leerling 1</v>
      </c>
      <c r="I3" s="374"/>
      <c r="J3" s="374"/>
      <c r="K3" s="374"/>
      <c r="L3" s="374"/>
      <c r="M3" s="374"/>
      <c r="N3" s="374"/>
      <c r="O3" s="374"/>
      <c r="P3" s="374"/>
      <c r="Q3" s="374"/>
      <c r="R3" s="374"/>
      <c r="S3" s="374"/>
      <c r="T3" s="374"/>
      <c r="U3" s="374"/>
      <c r="V3" s="374"/>
      <c r="W3" s="374"/>
      <c r="X3" s="374"/>
      <c r="Y3" s="374"/>
      <c r="Z3" s="374"/>
      <c r="AA3" s="374"/>
      <c r="AB3" s="374"/>
      <c r="AC3" s="374"/>
      <c r="AD3" s="374"/>
      <c r="AE3" s="374"/>
      <c r="AF3" s="374"/>
      <c r="AG3" s="374"/>
      <c r="AH3" s="375"/>
      <c r="AI3" s="376" t="s">
        <v>124</v>
      </c>
      <c r="AJ3" s="377"/>
      <c r="AK3" s="377"/>
      <c r="AL3" s="378">
        <f>'M7'!$D$2</f>
        <v>7</v>
      </c>
      <c r="AM3" s="378"/>
      <c r="AN3" s="378" t="str">
        <f>'M7'!$E$2</f>
        <v>*</v>
      </c>
      <c r="AO3" s="379"/>
      <c r="AQ3" s="236"/>
      <c r="AS3" s="235"/>
      <c r="AT3" s="235"/>
    </row>
    <row r="4" spans="2:46" ht="88.2" customHeight="1" x14ac:dyDescent="0.45">
      <c r="C4" s="241"/>
    </row>
    <row r="5" spans="2:46" ht="19.5" customHeight="1" x14ac:dyDescent="0.45">
      <c r="B5" s="242">
        <v>1</v>
      </c>
      <c r="C5" s="243" t="str">
        <f>'M7'!B18</f>
        <v>leerling 1</v>
      </c>
    </row>
    <row r="6" spans="2:46" ht="18.600000000000001" x14ac:dyDescent="0.45">
      <c r="B6" s="242">
        <v>2</v>
      </c>
      <c r="C6" s="243" t="str">
        <f>'M7'!B19</f>
        <v>leerling 2</v>
      </c>
    </row>
    <row r="7" spans="2:46" ht="18.600000000000001" x14ac:dyDescent="0.45">
      <c r="B7" s="242">
        <v>3</v>
      </c>
      <c r="C7" s="243" t="str">
        <f>'M7'!B20</f>
        <v>leerling 3</v>
      </c>
    </row>
    <row r="8" spans="2:46" ht="18.600000000000001" x14ac:dyDescent="0.45">
      <c r="B8" s="242">
        <v>4</v>
      </c>
      <c r="C8" s="243" t="str">
        <f>'M7'!B21</f>
        <v>leerling 4</v>
      </c>
      <c r="F8" s="186"/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</row>
    <row r="9" spans="2:46" ht="18.600000000000001" x14ac:dyDescent="0.45">
      <c r="B9" s="242">
        <v>5</v>
      </c>
      <c r="C9" s="243" t="str">
        <f>'M7'!B22</f>
        <v>leerling 5</v>
      </c>
      <c r="F9" s="186"/>
      <c r="G9" s="186"/>
      <c r="H9" s="186"/>
      <c r="I9" s="186"/>
      <c r="J9" s="186"/>
      <c r="K9" s="186"/>
      <c r="L9" s="186"/>
      <c r="M9" s="186"/>
      <c r="N9" s="186"/>
      <c r="O9" s="186"/>
      <c r="P9" s="186"/>
      <c r="Q9" s="186"/>
      <c r="R9" s="186"/>
      <c r="S9" s="186"/>
      <c r="T9" s="186"/>
      <c r="U9" s="186"/>
      <c r="V9" s="186"/>
    </row>
    <row r="10" spans="2:46" ht="18.600000000000001" x14ac:dyDescent="0.45">
      <c r="B10" s="242">
        <v>6</v>
      </c>
      <c r="C10" s="243" t="str">
        <f>'M7'!B23</f>
        <v>leerling 6</v>
      </c>
      <c r="F10" s="186"/>
      <c r="G10" s="186"/>
      <c r="H10" s="186"/>
      <c r="I10" s="186"/>
      <c r="J10" s="186"/>
      <c r="K10" s="186"/>
      <c r="L10" s="186"/>
      <c r="M10" s="186"/>
      <c r="N10" s="186"/>
      <c r="O10" s="186"/>
      <c r="P10" s="186"/>
      <c r="Q10" s="186"/>
      <c r="R10" s="186"/>
      <c r="S10" s="186"/>
      <c r="T10" s="186"/>
      <c r="U10" s="186"/>
      <c r="V10" s="186"/>
    </row>
    <row r="11" spans="2:46" ht="18.600000000000001" x14ac:dyDescent="0.45">
      <c r="B11" s="242">
        <v>7</v>
      </c>
      <c r="C11" s="243" t="str">
        <f>'M7'!B24</f>
        <v>leerling 7</v>
      </c>
      <c r="F11" s="186"/>
      <c r="G11" s="186"/>
      <c r="H11" s="186"/>
      <c r="I11" s="186"/>
      <c r="J11" s="186"/>
      <c r="K11" s="186"/>
      <c r="L11" s="186"/>
      <c r="M11" s="186"/>
      <c r="N11" s="186"/>
      <c r="O11" s="186"/>
      <c r="P11" s="186"/>
      <c r="Q11" s="186"/>
      <c r="R11" s="186"/>
      <c r="S11" s="186"/>
      <c r="T11" s="186"/>
      <c r="U11" s="186"/>
      <c r="V11" s="186"/>
    </row>
    <row r="12" spans="2:46" ht="18.600000000000001" x14ac:dyDescent="0.45">
      <c r="B12" s="242">
        <v>8</v>
      </c>
      <c r="C12" s="243" t="str">
        <f>'M7'!B25</f>
        <v>leerling 8</v>
      </c>
      <c r="F12" s="186"/>
      <c r="G12" s="186"/>
      <c r="H12" s="186"/>
      <c r="I12" s="186"/>
      <c r="J12" s="186"/>
      <c r="K12" s="186"/>
      <c r="L12" s="186"/>
      <c r="M12" s="186"/>
      <c r="N12" s="186"/>
      <c r="O12" s="186"/>
      <c r="P12" s="186"/>
      <c r="Q12" s="186"/>
      <c r="R12" s="186"/>
      <c r="S12" s="186"/>
      <c r="T12" s="186"/>
      <c r="U12" s="186"/>
      <c r="V12" s="186"/>
    </row>
    <row r="13" spans="2:46" ht="18.600000000000001" x14ac:dyDescent="0.45">
      <c r="B13" s="242">
        <v>9</v>
      </c>
      <c r="C13" s="243" t="str">
        <f>'M7'!B26</f>
        <v>leerling 9</v>
      </c>
      <c r="F13" s="186"/>
      <c r="G13" s="186"/>
      <c r="H13" s="186"/>
      <c r="I13" s="192" t="s">
        <v>125</v>
      </c>
      <c r="J13" s="192" t="s">
        <v>126</v>
      </c>
      <c r="K13" s="197" t="s">
        <v>127</v>
      </c>
      <c r="L13" s="197" t="s">
        <v>128</v>
      </c>
      <c r="M13" s="198" t="s">
        <v>129</v>
      </c>
      <c r="N13" s="198" t="s">
        <v>130</v>
      </c>
      <c r="O13" s="193" t="s">
        <v>131</v>
      </c>
      <c r="P13" s="193" t="s">
        <v>132</v>
      </c>
      <c r="Q13" s="199" t="s">
        <v>133</v>
      </c>
      <c r="R13" s="199" t="s">
        <v>134</v>
      </c>
      <c r="S13" s="194" t="s">
        <v>135</v>
      </c>
      <c r="T13" s="194" t="s">
        <v>136</v>
      </c>
      <c r="U13" s="200" t="s">
        <v>137</v>
      </c>
      <c r="V13" s="201" t="s">
        <v>138</v>
      </c>
      <c r="W13" s="205" t="s">
        <v>139</v>
      </c>
      <c r="X13" s="271" t="s">
        <v>140</v>
      </c>
      <c r="Y13" s="271" t="s">
        <v>173</v>
      </c>
      <c r="Z13" s="207" t="s">
        <v>141</v>
      </c>
      <c r="AA13" s="208" t="s">
        <v>142</v>
      </c>
      <c r="AB13" s="208" t="s">
        <v>142</v>
      </c>
      <c r="AC13" s="183"/>
    </row>
    <row r="14" spans="2:46" ht="18.600000000000001" x14ac:dyDescent="0.45">
      <c r="B14" s="242">
        <v>10</v>
      </c>
      <c r="C14" s="243" t="str">
        <f>'M7'!B27</f>
        <v>leerling 10</v>
      </c>
      <c r="F14" s="189"/>
      <c r="G14" s="189"/>
      <c r="H14" s="189"/>
      <c r="I14" s="195" t="str">
        <f t="shared" ref="I14:V14" si="0">IF(I15="E",1,IF(I15="D",2,IF(I15="C",3,IF(I15="B",4,IF(I15="A",5,IF(I15=5,1,IF(I15=4,2,IF(I15=3,3,IF(I15=2,4,IF(I15=1,5,IF(I15=0,"")))))))))))</f>
        <v/>
      </c>
      <c r="J14" s="195" t="str">
        <f t="shared" si="0"/>
        <v/>
      </c>
      <c r="K14" s="195" t="str">
        <f t="shared" si="0"/>
        <v/>
      </c>
      <c r="L14" s="195" t="str">
        <f t="shared" si="0"/>
        <v/>
      </c>
      <c r="M14" s="195" t="str">
        <f t="shared" si="0"/>
        <v/>
      </c>
      <c r="N14" s="195" t="str">
        <f t="shared" si="0"/>
        <v/>
      </c>
      <c r="O14" s="195" t="str">
        <f t="shared" si="0"/>
        <v/>
      </c>
      <c r="P14" s="195" t="str">
        <f t="shared" si="0"/>
        <v/>
      </c>
      <c r="Q14" s="195" t="str">
        <f t="shared" si="0"/>
        <v/>
      </c>
      <c r="R14" s="195" t="str">
        <f t="shared" si="0"/>
        <v/>
      </c>
      <c r="S14" s="195" t="str">
        <f t="shared" si="0"/>
        <v/>
      </c>
      <c r="T14" s="195" t="str">
        <f t="shared" si="0"/>
        <v/>
      </c>
      <c r="U14" s="195"/>
      <c r="V14" s="195" t="str">
        <f t="shared" si="0"/>
        <v/>
      </c>
      <c r="W14" s="195"/>
      <c r="X14" s="195" t="str">
        <f>IF(X15="E",1,IF(X15="D",2,IF(X15="C",3,IF(X15="B",4,IF(X15="A",5,IF(X15=0,"",IF(X15&lt;3,1,IF(X15&lt;5,2,IF(X15&lt;7,3,IF(X15&lt;9,4,IF(X15&lt;11,5,IF(X15=0,""))))))))))))</f>
        <v/>
      </c>
      <c r="Y14" s="195"/>
      <c r="Z14" s="195">
        <f>[1]Middentoets!$AY$2*5</f>
        <v>2.1749999999999998</v>
      </c>
      <c r="AA14" s="196"/>
      <c r="AB14" s="196"/>
      <c r="AC14" s="227"/>
      <c r="AD14" s="227"/>
      <c r="AE14" s="228"/>
    </row>
    <row r="15" spans="2:46" ht="18.600000000000001" x14ac:dyDescent="0.45">
      <c r="B15" s="242">
        <v>11</v>
      </c>
      <c r="C15" s="243" t="str">
        <f>'M7'!B28</f>
        <v>leerling 11</v>
      </c>
      <c r="I15" s="195">
        <f>VLOOKUP($F$3,'M7'!$A$18:$M$53,8)</f>
        <v>0</v>
      </c>
      <c r="J15" s="195">
        <f>VLOOKUP($F$3,'E7'!$A$18:$M$53,8)</f>
        <v>0</v>
      </c>
      <c r="K15" s="195">
        <f>VLOOKUP($F$3,'M7'!$A$18:$M$53,9)</f>
        <v>0</v>
      </c>
      <c r="L15" s="195">
        <f>VLOOKUP($F$3,'E7'!$A$18:$M$53,9)</f>
        <v>0</v>
      </c>
      <c r="M15" s="195">
        <f>VLOOKUP($F$3,'M7'!$A$18:$M$53,10)</f>
        <v>0</v>
      </c>
      <c r="N15" s="195">
        <f>VLOOKUP($F$3,'E7'!$A$18:$M$53,10)</f>
        <v>0</v>
      </c>
      <c r="O15" s="195">
        <f>VLOOKUP($F$3,'M7'!$A$18:$M$53,11)</f>
        <v>0</v>
      </c>
      <c r="P15" s="195">
        <f>VLOOKUP($F$3,'E7'!$A$18:$M$53,11)</f>
        <v>0</v>
      </c>
      <c r="Q15" s="195">
        <f>VLOOKUP($F$3,'M7'!$A$18:$M$53,12)</f>
        <v>0</v>
      </c>
      <c r="R15" s="195">
        <f>VLOOKUP($F$3,'E7'!$A$18:$M$53,12)</f>
        <v>0</v>
      </c>
      <c r="S15" s="195">
        <f>VLOOKUP($F$3,'M7'!$A$18:$M$53,13)</f>
        <v>0</v>
      </c>
      <c r="T15" s="195">
        <f>VLOOKUP($F$3,'E7'!$A$18:$M$53,13)</f>
        <v>0</v>
      </c>
      <c r="U15" s="195">
        <f>VLOOKUP($F$3,'M7'!$A$18:$M$53,12)</f>
        <v>0</v>
      </c>
      <c r="V15" s="195">
        <f>VLOOKUP($F$3,'M7'!$A$18:$M$53,4)</f>
        <v>0</v>
      </c>
      <c r="W15" s="195">
        <f>VLOOKUP($F$3,'M7'!$A$18:$M$53,3)</f>
        <v>0</v>
      </c>
      <c r="X15" s="195">
        <f>VLOOKUP($F$3,'M7'!$A$18:$M$53,3)</f>
        <v>0</v>
      </c>
      <c r="Y15" s="195"/>
      <c r="Z15" s="195">
        <f>Z14</f>
        <v>2.1749999999999998</v>
      </c>
      <c r="AA15" s="231"/>
      <c r="AB15" s="231"/>
      <c r="AC15" s="183"/>
      <c r="AD15" s="183"/>
    </row>
    <row r="16" spans="2:46" ht="18.600000000000001" x14ac:dyDescent="0.45">
      <c r="B16" s="242">
        <v>12</v>
      </c>
      <c r="C16" s="243" t="str">
        <f>'M7'!B29</f>
        <v>leerling 12</v>
      </c>
      <c r="I16" s="195" t="str">
        <f>IF(I14="","",IF(I14&gt;0,I14*2))</f>
        <v/>
      </c>
      <c r="J16" s="195" t="str">
        <f t="shared" ref="J16:T16" si="1">IF(J14="","",IF(J14&gt;0,J14*2))</f>
        <v/>
      </c>
      <c r="K16" s="195" t="str">
        <f t="shared" si="1"/>
        <v/>
      </c>
      <c r="L16" s="195" t="str">
        <f t="shared" si="1"/>
        <v/>
      </c>
      <c r="M16" s="195" t="str">
        <f t="shared" si="1"/>
        <v/>
      </c>
      <c r="N16" s="195" t="str">
        <f t="shared" si="1"/>
        <v/>
      </c>
      <c r="O16" s="195" t="str">
        <f t="shared" si="1"/>
        <v/>
      </c>
      <c r="P16" s="195" t="str">
        <f t="shared" si="1"/>
        <v/>
      </c>
      <c r="Q16" s="195" t="str">
        <f t="shared" si="1"/>
        <v/>
      </c>
      <c r="R16" s="195" t="str">
        <f t="shared" si="1"/>
        <v/>
      </c>
      <c r="S16" s="195" t="str">
        <f t="shared" si="1"/>
        <v/>
      </c>
      <c r="T16" s="195" t="str">
        <f t="shared" si="1"/>
        <v/>
      </c>
      <c r="U16" s="196" t="e">
        <f>AB16/AA16</f>
        <v>#DIV/0!</v>
      </c>
      <c r="V16" s="207" t="str">
        <f>IF(V14="","",IF(V14&gt;0,V14*2))</f>
        <v/>
      </c>
      <c r="W16" s="195">
        <f>Z16</f>
        <v>4.3499999999999996</v>
      </c>
      <c r="X16" s="207" t="str">
        <f>IF(X14="","",IF(X14&gt;0,X14*2))</f>
        <v/>
      </c>
      <c r="Y16" s="209" t="e">
        <f>U16-2</f>
        <v>#DIV/0!</v>
      </c>
      <c r="Z16" s="195">
        <f>IF(Z14="","",IF(Z14&gt;0,Z14*2))</f>
        <v>4.3499999999999996</v>
      </c>
      <c r="AA16" s="231">
        <f>COUNTIF(I16:T16,"&gt;0")</f>
        <v>0</v>
      </c>
      <c r="AB16" s="231">
        <f>SUM(I16:T16)</f>
        <v>0</v>
      </c>
    </row>
    <row r="17" spans="2:22" ht="18.600000000000001" x14ac:dyDescent="0.45">
      <c r="B17" s="242">
        <v>13</v>
      </c>
      <c r="C17" s="243" t="str">
        <f>'M7'!B30</f>
        <v>leerling 13</v>
      </c>
      <c r="F17" s="186"/>
      <c r="G17" s="186"/>
      <c r="H17" s="186"/>
      <c r="I17" s="186"/>
      <c r="J17" s="186"/>
      <c r="K17" s="186"/>
      <c r="L17" s="186"/>
      <c r="M17" s="186"/>
      <c r="N17" s="186"/>
      <c r="O17" s="186"/>
      <c r="P17" s="186"/>
      <c r="Q17" s="186"/>
      <c r="R17" s="186"/>
      <c r="S17" s="186"/>
      <c r="T17" s="186"/>
      <c r="U17" s="186"/>
      <c r="V17" s="186"/>
    </row>
    <row r="18" spans="2:22" ht="18.600000000000001" x14ac:dyDescent="0.45">
      <c r="B18" s="242">
        <v>14</v>
      </c>
      <c r="C18" s="243" t="str">
        <f>'M7'!B31</f>
        <v>leerling 14</v>
      </c>
      <c r="F18" s="186"/>
      <c r="G18" s="186"/>
      <c r="H18" s="186"/>
      <c r="I18" s="186"/>
      <c r="J18" s="186"/>
      <c r="K18" s="186"/>
      <c r="L18" s="186"/>
      <c r="M18" s="186"/>
      <c r="N18" s="186"/>
      <c r="O18" s="186"/>
      <c r="P18" s="186"/>
      <c r="Q18" s="186"/>
      <c r="R18" s="186"/>
      <c r="S18" s="186"/>
      <c r="T18" s="186"/>
      <c r="U18" s="186"/>
      <c r="V18" s="186"/>
    </row>
    <row r="19" spans="2:22" ht="18.600000000000001" x14ac:dyDescent="0.45">
      <c r="B19" s="242">
        <v>15</v>
      </c>
      <c r="C19" s="243">
        <f>'M7'!B32</f>
        <v>0</v>
      </c>
      <c r="F19" s="189"/>
      <c r="G19" s="186"/>
      <c r="H19" s="186"/>
      <c r="I19" s="186"/>
      <c r="J19" s="186"/>
      <c r="K19" s="186"/>
      <c r="L19" s="186"/>
      <c r="M19" s="186"/>
      <c r="N19" s="186"/>
      <c r="O19" s="186"/>
      <c r="P19" s="186"/>
      <c r="Q19" s="186"/>
      <c r="R19" s="186"/>
      <c r="S19" s="186"/>
      <c r="T19" s="186"/>
      <c r="U19" s="186"/>
      <c r="V19" s="186"/>
    </row>
    <row r="20" spans="2:22" ht="18.600000000000001" x14ac:dyDescent="0.45">
      <c r="B20" s="242">
        <v>16</v>
      </c>
      <c r="C20" s="243">
        <f>'M7'!B33</f>
        <v>0</v>
      </c>
      <c r="F20" s="189"/>
      <c r="G20" s="189"/>
      <c r="H20" s="189"/>
      <c r="I20" s="189"/>
      <c r="J20" s="189"/>
      <c r="K20" s="189"/>
      <c r="L20" s="189"/>
      <c r="M20" s="186"/>
      <c r="N20" s="186"/>
      <c r="O20" s="189"/>
      <c r="P20" s="189"/>
      <c r="Q20" s="186"/>
      <c r="R20" s="186"/>
      <c r="S20" s="186"/>
      <c r="T20" s="186"/>
      <c r="U20" s="186"/>
      <c r="V20" s="186"/>
    </row>
    <row r="21" spans="2:22" ht="18.600000000000001" x14ac:dyDescent="0.45">
      <c r="B21" s="242">
        <v>17</v>
      </c>
      <c r="C21" s="243">
        <f>'M7'!B34</f>
        <v>0</v>
      </c>
      <c r="F21" s="188"/>
      <c r="G21" s="188"/>
      <c r="H21" s="187"/>
      <c r="I21" s="187"/>
      <c r="J21" s="187"/>
      <c r="K21" s="188"/>
      <c r="L21" s="188"/>
      <c r="M21" s="186"/>
      <c r="N21" s="186"/>
      <c r="O21" s="187"/>
      <c r="P21" s="187"/>
      <c r="Q21" s="186"/>
      <c r="R21" s="186"/>
      <c r="S21" s="186"/>
      <c r="T21" s="186"/>
      <c r="U21" s="186"/>
      <c r="V21" s="186"/>
    </row>
    <row r="22" spans="2:22" ht="18.600000000000001" x14ac:dyDescent="0.45">
      <c r="B22" s="242">
        <v>18</v>
      </c>
      <c r="C22" s="243">
        <f>'M7'!B35</f>
        <v>0</v>
      </c>
      <c r="F22" s="186"/>
      <c r="G22" s="186"/>
      <c r="H22" s="186"/>
      <c r="I22" s="186"/>
      <c r="J22" s="186"/>
      <c r="K22" s="186"/>
      <c r="L22" s="186"/>
      <c r="M22" s="186"/>
      <c r="N22" s="186"/>
      <c r="O22" s="186"/>
      <c r="P22" s="186"/>
      <c r="Q22" s="186"/>
      <c r="R22" s="186"/>
      <c r="S22" s="186"/>
      <c r="T22" s="186"/>
      <c r="U22" s="186"/>
      <c r="V22" s="186"/>
    </row>
    <row r="23" spans="2:22" ht="18.600000000000001" x14ac:dyDescent="0.45">
      <c r="B23" s="242">
        <v>19</v>
      </c>
      <c r="C23" s="243">
        <f>'M7'!B36</f>
        <v>0</v>
      </c>
      <c r="F23" s="186"/>
      <c r="G23" s="186"/>
      <c r="H23" s="186"/>
      <c r="I23" s="186"/>
      <c r="J23" s="186"/>
      <c r="K23" s="186"/>
      <c r="L23" s="186"/>
      <c r="M23" s="186"/>
      <c r="N23" s="186"/>
      <c r="O23" s="186"/>
      <c r="P23" s="186"/>
      <c r="Q23" s="186"/>
      <c r="R23" s="186"/>
      <c r="S23" s="186"/>
      <c r="T23" s="186"/>
      <c r="U23" s="186"/>
      <c r="V23" s="186"/>
    </row>
    <row r="24" spans="2:22" ht="15" customHeight="1" x14ac:dyDescent="0.45">
      <c r="B24" s="242">
        <v>20</v>
      </c>
      <c r="C24" s="243">
        <f>'M7'!B37</f>
        <v>0</v>
      </c>
    </row>
    <row r="25" spans="2:22" ht="15" customHeight="1" x14ac:dyDescent="0.45">
      <c r="B25" s="242">
        <v>21</v>
      </c>
      <c r="C25" s="243">
        <f>'M7'!B38</f>
        <v>0</v>
      </c>
    </row>
    <row r="26" spans="2:22" ht="15" customHeight="1" x14ac:dyDescent="0.45">
      <c r="B26" s="242">
        <v>22</v>
      </c>
      <c r="C26" s="243">
        <f>'M7'!B39</f>
        <v>0</v>
      </c>
    </row>
    <row r="27" spans="2:22" ht="15" customHeight="1" x14ac:dyDescent="0.45">
      <c r="B27" s="242">
        <v>23</v>
      </c>
      <c r="C27" s="243">
        <f>'M7'!B40</f>
        <v>0</v>
      </c>
    </row>
    <row r="28" spans="2:22" ht="15" customHeight="1" x14ac:dyDescent="0.45">
      <c r="B28" s="242">
        <v>24</v>
      </c>
      <c r="C28" s="243">
        <f>'M7'!B41</f>
        <v>0</v>
      </c>
    </row>
    <row r="29" spans="2:22" ht="18.600000000000001" x14ac:dyDescent="0.45">
      <c r="B29" s="242">
        <v>25</v>
      </c>
      <c r="C29" s="243">
        <f>'M7'!B42</f>
        <v>0</v>
      </c>
    </row>
    <row r="30" spans="2:22" ht="18.600000000000001" x14ac:dyDescent="0.45">
      <c r="B30" s="242">
        <v>26</v>
      </c>
      <c r="C30" s="243">
        <f>'M7'!B43</f>
        <v>0</v>
      </c>
    </row>
    <row r="31" spans="2:22" ht="18.600000000000001" x14ac:dyDescent="0.45">
      <c r="B31" s="242">
        <v>27</v>
      </c>
      <c r="C31" s="243">
        <f>'M7'!B44</f>
        <v>0</v>
      </c>
    </row>
    <row r="32" spans="2:22" ht="18.600000000000001" x14ac:dyDescent="0.45">
      <c r="B32" s="242">
        <v>28</v>
      </c>
      <c r="C32" s="243">
        <f>'M7'!B45</f>
        <v>0</v>
      </c>
    </row>
    <row r="33" spans="2:40" ht="15.75" customHeight="1" x14ac:dyDescent="0.45">
      <c r="B33" s="242">
        <v>29</v>
      </c>
      <c r="C33" s="243">
        <f>'M7'!B46</f>
        <v>0</v>
      </c>
      <c r="AH33"/>
    </row>
    <row r="34" spans="2:40" ht="18.600000000000001" x14ac:dyDescent="0.45">
      <c r="B34" s="242">
        <v>30</v>
      </c>
      <c r="C34" s="243">
        <f>'M7'!B47</f>
        <v>0</v>
      </c>
      <c r="I34" s="382" t="b">
        <v>0</v>
      </c>
      <c r="M34" s="382" t="b">
        <v>0</v>
      </c>
      <c r="Q34" s="382" t="b">
        <v>0</v>
      </c>
    </row>
    <row r="35" spans="2:40" ht="18.600000000000001" x14ac:dyDescent="0.45">
      <c r="B35" s="242">
        <v>31</v>
      </c>
      <c r="C35" s="243">
        <f>'M7'!B48</f>
        <v>0</v>
      </c>
      <c r="I35" s="382"/>
      <c r="M35" s="382"/>
      <c r="Q35" s="382"/>
      <c r="AK35" s="380">
        <v>7</v>
      </c>
      <c r="AL35" s="380"/>
      <c r="AM35" s="380"/>
    </row>
    <row r="36" spans="2:40" ht="18.600000000000001" customHeight="1" x14ac:dyDescent="0.45">
      <c r="B36" s="242">
        <v>32</v>
      </c>
      <c r="C36" s="243">
        <f>'M7'!B49</f>
        <v>0</v>
      </c>
      <c r="F36" s="296"/>
      <c r="G36" s="296"/>
      <c r="H36" s="233"/>
      <c r="I36" s="233"/>
      <c r="J36" s="233"/>
      <c r="K36" s="233"/>
      <c r="L36" s="296"/>
      <c r="M36" s="233"/>
      <c r="N36" s="233"/>
      <c r="O36" s="233"/>
      <c r="P36" s="233"/>
      <c r="Q36" s="296"/>
      <c r="R36" s="233"/>
      <c r="S36" s="233"/>
      <c r="T36" s="233"/>
      <c r="U36" s="233"/>
      <c r="V36" s="233"/>
      <c r="W36" s="233"/>
      <c r="X36" s="233"/>
      <c r="Y36" s="233"/>
      <c r="Z36" s="233"/>
      <c r="AA36" s="233"/>
      <c r="AB36" s="233"/>
      <c r="AC36" s="233"/>
      <c r="AD36" s="233"/>
      <c r="AE36" s="233"/>
      <c r="AF36" s="233"/>
      <c r="AG36" s="233"/>
      <c r="AH36" s="233"/>
      <c r="AI36" s="233"/>
      <c r="AJ36" s="233"/>
      <c r="AK36" s="380"/>
      <c r="AL36" s="380"/>
      <c r="AM36" s="380"/>
      <c r="AN36" s="233"/>
    </row>
    <row r="37" spans="2:40" ht="18.600000000000001" customHeight="1" x14ac:dyDescent="0.45">
      <c r="B37" s="242">
        <v>33</v>
      </c>
      <c r="C37" s="243">
        <f>'M7'!B50</f>
        <v>0</v>
      </c>
      <c r="F37" s="296"/>
      <c r="G37" s="296"/>
      <c r="H37" s="233"/>
      <c r="I37" s="233"/>
      <c r="J37" s="233"/>
      <c r="K37" s="233"/>
      <c r="L37" s="296"/>
      <c r="M37" s="233"/>
      <c r="N37" s="233"/>
      <c r="O37" s="233"/>
      <c r="P37" s="233"/>
      <c r="Q37" s="296"/>
      <c r="R37" s="233"/>
      <c r="S37" s="233"/>
      <c r="T37" s="233"/>
      <c r="U37" s="233"/>
      <c r="V37" s="233"/>
      <c r="W37" s="233"/>
      <c r="X37" s="233"/>
      <c r="Y37" s="233"/>
      <c r="Z37" s="233"/>
      <c r="AA37" s="233"/>
      <c r="AB37" s="233"/>
      <c r="AC37" s="233"/>
      <c r="AD37" s="233"/>
      <c r="AE37" s="233"/>
      <c r="AF37" s="233"/>
      <c r="AG37" s="233"/>
      <c r="AH37" s="233"/>
      <c r="AI37" s="233"/>
      <c r="AJ37" s="233"/>
      <c r="AK37" s="380"/>
      <c r="AL37" s="380"/>
      <c r="AM37" s="380"/>
      <c r="AN37" s="233"/>
    </row>
    <row r="38" spans="2:40" ht="18.600000000000001" customHeight="1" x14ac:dyDescent="0.45">
      <c r="B38" s="242">
        <v>34</v>
      </c>
      <c r="C38" s="243">
        <f>'M7'!B51</f>
        <v>0</v>
      </c>
      <c r="F38" s="296"/>
      <c r="G38" s="296"/>
      <c r="H38" s="233"/>
      <c r="I38" s="233"/>
      <c r="J38" s="233"/>
      <c r="K38" s="233"/>
      <c r="L38" s="381"/>
      <c r="M38" s="233"/>
      <c r="N38" s="233"/>
      <c r="O38" s="233"/>
      <c r="P38" s="233"/>
      <c r="Q38" s="296"/>
      <c r="R38" s="233"/>
      <c r="S38" s="233"/>
      <c r="T38" s="233"/>
      <c r="U38" s="233"/>
      <c r="V38" s="233"/>
      <c r="W38" s="233"/>
      <c r="X38" s="233"/>
      <c r="Y38" s="233"/>
      <c r="Z38" s="233"/>
      <c r="AA38" s="233"/>
      <c r="AB38" s="233"/>
      <c r="AC38" s="233"/>
      <c r="AD38" s="233"/>
      <c r="AE38" s="233"/>
      <c r="AF38" s="233"/>
      <c r="AG38" s="233"/>
      <c r="AH38" s="233"/>
      <c r="AI38" s="233"/>
      <c r="AJ38" s="233"/>
      <c r="AK38" s="380"/>
      <c r="AL38" s="380"/>
      <c r="AM38" s="380"/>
      <c r="AN38" s="233"/>
    </row>
    <row r="39" spans="2:40" ht="18.600000000000001" customHeight="1" x14ac:dyDescent="0.45">
      <c r="B39" s="242">
        <v>35</v>
      </c>
      <c r="C39" s="243">
        <f>'M7'!B52</f>
        <v>0</v>
      </c>
      <c r="F39" s="296"/>
      <c r="G39" s="296"/>
      <c r="H39" s="233"/>
      <c r="I39" s="233"/>
      <c r="J39" s="233"/>
      <c r="K39" s="233"/>
      <c r="L39" s="381"/>
      <c r="M39" s="233"/>
      <c r="N39" s="233"/>
      <c r="O39" s="233"/>
      <c r="P39" s="233"/>
      <c r="Q39" s="296"/>
      <c r="R39" s="233"/>
      <c r="S39" s="233"/>
      <c r="T39" s="233"/>
      <c r="U39" s="233"/>
      <c r="V39" s="233"/>
      <c r="W39" s="233"/>
      <c r="X39" s="233"/>
      <c r="Y39" s="233"/>
      <c r="Z39" s="233"/>
      <c r="AA39" s="233"/>
      <c r="AB39" s="233"/>
      <c r="AC39" s="233"/>
      <c r="AD39" s="233"/>
      <c r="AE39" s="233"/>
      <c r="AF39" s="233"/>
      <c r="AG39" s="233"/>
      <c r="AH39" s="233"/>
      <c r="AI39" s="233"/>
      <c r="AJ39" s="233"/>
      <c r="AK39" s="233"/>
      <c r="AL39" s="233"/>
      <c r="AM39" s="233"/>
      <c r="AN39" s="233"/>
    </row>
    <row r="40" spans="2:40" ht="19.5" customHeight="1" x14ac:dyDescent="0.45">
      <c r="B40" s="242">
        <v>36</v>
      </c>
      <c r="C40" s="243">
        <f>'M7'!B53</f>
        <v>0</v>
      </c>
      <c r="F40" s="296"/>
      <c r="G40" s="296"/>
      <c r="H40" s="233"/>
      <c r="I40" s="233"/>
      <c r="J40" s="233"/>
      <c r="K40" s="233"/>
      <c r="L40" s="296"/>
      <c r="M40" s="233"/>
      <c r="N40" s="233"/>
      <c r="O40" s="233"/>
      <c r="P40" s="233"/>
      <c r="Q40" s="296"/>
      <c r="R40" s="233"/>
      <c r="S40" s="233"/>
      <c r="T40" s="233"/>
      <c r="U40" s="233"/>
      <c r="V40" s="233"/>
      <c r="W40" s="233"/>
      <c r="X40" s="233"/>
      <c r="Y40" s="233"/>
      <c r="Z40" s="233"/>
      <c r="AA40" s="233"/>
      <c r="AB40" s="233"/>
      <c r="AC40" s="233"/>
      <c r="AD40" s="233"/>
      <c r="AE40" s="233"/>
      <c r="AF40" s="233"/>
      <c r="AG40" s="233"/>
      <c r="AH40" s="233"/>
      <c r="AI40" s="233"/>
      <c r="AJ40" s="233"/>
      <c r="AK40" s="233"/>
      <c r="AL40" s="233"/>
      <c r="AM40" s="233"/>
      <c r="AN40" s="233"/>
    </row>
    <row r="41" spans="2:40" ht="19.5" customHeight="1" x14ac:dyDescent="0.45">
      <c r="B41" s="300"/>
      <c r="C41" s="301"/>
      <c r="F41" s="296"/>
      <c r="G41" s="296"/>
      <c r="H41" s="233"/>
      <c r="I41" s="233"/>
      <c r="J41" s="233"/>
      <c r="K41" s="233"/>
      <c r="L41" s="296"/>
      <c r="M41" s="233"/>
      <c r="N41" s="233"/>
      <c r="O41" s="233"/>
      <c r="P41" s="233"/>
      <c r="Q41" s="296"/>
      <c r="R41" s="233"/>
      <c r="S41" s="233"/>
      <c r="T41" s="233"/>
      <c r="U41" s="233"/>
      <c r="V41" s="233"/>
      <c r="W41" s="233"/>
      <c r="X41" s="233"/>
      <c r="Y41" s="233"/>
      <c r="Z41" s="233"/>
      <c r="AA41" s="233"/>
      <c r="AB41" s="233"/>
      <c r="AC41" s="233"/>
      <c r="AD41" s="233"/>
      <c r="AE41" s="233"/>
      <c r="AF41" s="233"/>
      <c r="AG41" s="233"/>
      <c r="AH41" s="233"/>
      <c r="AI41" s="233"/>
      <c r="AJ41" s="233"/>
      <c r="AK41" s="233"/>
      <c r="AL41" s="233"/>
      <c r="AM41" s="233"/>
      <c r="AN41" s="233"/>
    </row>
    <row r="42" spans="2:40" ht="19.5" customHeight="1" x14ac:dyDescent="0.7">
      <c r="B42" s="300"/>
      <c r="C42" s="301"/>
      <c r="H42" s="230"/>
      <c r="I42" s="382" t="b">
        <v>0</v>
      </c>
      <c r="J42" s="230"/>
      <c r="K42" s="230"/>
      <c r="M42" s="382" t="b">
        <v>0</v>
      </c>
      <c r="N42" s="230"/>
      <c r="O42" s="230"/>
      <c r="P42" s="230"/>
      <c r="Q42" s="382" t="b">
        <v>0</v>
      </c>
      <c r="R42" s="230"/>
      <c r="S42" s="230"/>
      <c r="T42" s="230"/>
      <c r="U42" s="230"/>
      <c r="V42" s="230"/>
      <c r="W42" s="230"/>
      <c r="X42" s="230"/>
      <c r="Y42" s="230"/>
      <c r="Z42" s="230"/>
      <c r="AA42" s="230"/>
      <c r="AB42" s="230"/>
      <c r="AC42" s="230"/>
      <c r="AD42" s="230"/>
      <c r="AE42" s="230"/>
      <c r="AF42" s="230"/>
      <c r="AG42" s="230"/>
      <c r="AH42" s="230"/>
      <c r="AI42" s="230"/>
      <c r="AJ42" s="230"/>
      <c r="AK42" s="230"/>
      <c r="AL42" s="230"/>
      <c r="AM42" s="230"/>
      <c r="AN42" s="230"/>
    </row>
    <row r="43" spans="2:40" ht="19.5" customHeight="1" x14ac:dyDescent="0.45">
      <c r="B43" s="300"/>
      <c r="C43" s="301"/>
      <c r="F43" s="296"/>
      <c r="G43" s="296"/>
      <c r="H43" s="233"/>
      <c r="I43" s="382"/>
      <c r="J43" s="233"/>
      <c r="K43" s="233"/>
      <c r="L43" s="296"/>
      <c r="M43" s="382"/>
      <c r="N43" s="233"/>
      <c r="O43" s="233"/>
      <c r="P43" s="233"/>
      <c r="Q43" s="382"/>
      <c r="R43" s="233"/>
      <c r="S43" s="233"/>
      <c r="T43" s="233"/>
      <c r="U43" s="233"/>
      <c r="V43" s="233"/>
      <c r="W43" s="233"/>
      <c r="X43" s="233"/>
      <c r="Y43" s="233"/>
      <c r="Z43" s="233"/>
      <c r="AA43" s="233"/>
      <c r="AB43" s="233"/>
      <c r="AC43" s="233"/>
      <c r="AD43" s="233"/>
      <c r="AE43" s="233"/>
      <c r="AF43" s="233"/>
      <c r="AG43" s="233"/>
      <c r="AH43" s="233"/>
      <c r="AI43" s="233"/>
      <c r="AJ43" s="233"/>
      <c r="AK43" s="233"/>
      <c r="AL43" s="233"/>
      <c r="AM43" s="233"/>
      <c r="AN43" s="233"/>
    </row>
    <row r="44" spans="2:40" ht="19.5" customHeight="1" x14ac:dyDescent="0.45">
      <c r="B44" s="300"/>
      <c r="C44" s="301"/>
      <c r="F44" s="296"/>
      <c r="G44" s="296"/>
      <c r="H44" s="233"/>
      <c r="I44" s="233"/>
      <c r="J44" s="233"/>
      <c r="K44" s="233"/>
      <c r="L44" s="381"/>
      <c r="M44" s="233"/>
      <c r="N44" s="233"/>
      <c r="O44" s="233"/>
      <c r="P44" s="233"/>
      <c r="Q44" s="296"/>
      <c r="R44" s="233"/>
      <c r="S44" s="233"/>
      <c r="T44" s="233"/>
      <c r="U44" s="233"/>
      <c r="V44" s="233"/>
      <c r="W44" s="233"/>
      <c r="X44" s="233"/>
      <c r="Y44" s="233"/>
      <c r="Z44" s="233"/>
      <c r="AA44" s="233"/>
      <c r="AB44" s="233"/>
      <c r="AC44" s="233"/>
      <c r="AD44" s="233"/>
      <c r="AE44" s="233"/>
      <c r="AF44" s="233"/>
      <c r="AG44" s="233"/>
      <c r="AH44" s="233"/>
      <c r="AI44" s="233"/>
      <c r="AJ44" s="233"/>
      <c r="AK44" s="233"/>
      <c r="AL44" s="233"/>
      <c r="AM44" s="233"/>
      <c r="AN44" s="233"/>
    </row>
    <row r="45" spans="2:40" ht="19.5" customHeight="1" x14ac:dyDescent="0.45">
      <c r="F45" s="296"/>
      <c r="G45" s="296"/>
      <c r="H45" s="233"/>
      <c r="I45" s="233"/>
      <c r="J45" s="233"/>
      <c r="K45" s="233"/>
      <c r="L45" s="381"/>
      <c r="M45" s="233"/>
      <c r="N45" s="233"/>
      <c r="O45" s="233"/>
      <c r="P45" s="233"/>
      <c r="Q45" s="296"/>
      <c r="R45" s="233"/>
      <c r="S45" s="233"/>
      <c r="T45" s="233"/>
      <c r="U45" s="233"/>
      <c r="V45" s="233"/>
      <c r="W45" s="233"/>
      <c r="X45" s="233"/>
      <c r="Y45" s="233"/>
      <c r="Z45" s="233"/>
      <c r="AA45" s="233"/>
      <c r="AB45" s="233"/>
      <c r="AC45" s="233"/>
      <c r="AD45" s="233"/>
      <c r="AE45" s="233"/>
      <c r="AF45" s="233"/>
      <c r="AG45" s="233"/>
      <c r="AH45" s="233"/>
      <c r="AI45" s="233"/>
      <c r="AJ45" s="233"/>
      <c r="AK45" s="233"/>
      <c r="AL45" s="233"/>
      <c r="AM45" s="233"/>
      <c r="AN45" s="233"/>
    </row>
    <row r="46" spans="2:40" ht="19.5" customHeight="1" x14ac:dyDescent="0.45">
      <c r="F46" s="296"/>
      <c r="G46" s="296"/>
      <c r="H46" s="233"/>
      <c r="I46" s="233"/>
      <c r="J46" s="233"/>
      <c r="K46" s="233"/>
      <c r="L46" s="296"/>
      <c r="M46" s="233"/>
      <c r="N46" s="233"/>
      <c r="O46" s="233"/>
      <c r="P46" s="233"/>
      <c r="Q46" s="296"/>
      <c r="R46" s="233"/>
      <c r="S46" s="233"/>
      <c r="T46" s="233"/>
      <c r="U46" s="233"/>
      <c r="V46" s="233"/>
      <c r="W46" s="233"/>
      <c r="X46" s="233"/>
      <c r="Y46" s="233"/>
      <c r="Z46" s="233"/>
      <c r="AA46" s="233"/>
      <c r="AB46" s="233"/>
      <c r="AC46" s="233"/>
      <c r="AD46" s="233"/>
      <c r="AE46" s="233"/>
      <c r="AF46" s="233"/>
      <c r="AG46" s="233"/>
      <c r="AH46" s="233"/>
      <c r="AI46" s="233"/>
      <c r="AJ46" s="233"/>
      <c r="AK46" s="233"/>
      <c r="AL46" s="233"/>
      <c r="AM46" s="233"/>
      <c r="AN46" s="233"/>
    </row>
    <row r="47" spans="2:40" ht="19.5" customHeight="1" x14ac:dyDescent="0.45">
      <c r="F47" s="296"/>
      <c r="G47" s="296"/>
      <c r="H47" s="233"/>
      <c r="I47" s="233"/>
      <c r="J47" s="233"/>
      <c r="K47" s="233"/>
      <c r="L47" s="296"/>
      <c r="M47" s="233"/>
      <c r="N47" s="233"/>
      <c r="O47" s="233"/>
      <c r="P47" s="233"/>
      <c r="Q47" s="296"/>
      <c r="R47" s="233"/>
      <c r="S47" s="233"/>
      <c r="T47" s="233"/>
      <c r="U47" s="233"/>
      <c r="V47" s="233"/>
      <c r="W47" s="233"/>
      <c r="X47" s="233"/>
      <c r="Y47" s="233"/>
      <c r="Z47" s="233"/>
      <c r="AA47" s="233"/>
      <c r="AB47" s="233"/>
      <c r="AC47" s="233"/>
      <c r="AD47" s="233"/>
      <c r="AE47" s="233"/>
      <c r="AF47" s="233"/>
      <c r="AG47" s="233"/>
      <c r="AH47" s="233"/>
      <c r="AI47" s="233"/>
      <c r="AJ47" s="233"/>
      <c r="AK47" s="233"/>
      <c r="AL47" s="233"/>
      <c r="AM47" s="233"/>
      <c r="AN47" s="233"/>
    </row>
    <row r="48" spans="2:40" ht="19.5" customHeight="1" x14ac:dyDescent="0.45">
      <c r="F48" s="296"/>
      <c r="G48" s="296"/>
      <c r="H48" s="233"/>
      <c r="I48" s="233"/>
      <c r="J48" s="233"/>
      <c r="K48" s="233"/>
      <c r="L48" s="296"/>
      <c r="M48" s="233"/>
      <c r="N48" s="233"/>
      <c r="O48" s="233"/>
      <c r="P48" s="233"/>
      <c r="Q48" s="296"/>
      <c r="R48" s="233"/>
      <c r="S48" s="233"/>
      <c r="T48" s="233"/>
      <c r="U48" s="233"/>
      <c r="V48" s="233"/>
      <c r="W48" s="233"/>
      <c r="X48" s="233"/>
      <c r="Y48" s="233"/>
      <c r="Z48" s="233"/>
      <c r="AA48" s="233"/>
      <c r="AB48" s="233"/>
      <c r="AC48" s="233"/>
      <c r="AD48" s="233"/>
      <c r="AE48" s="233"/>
      <c r="AF48" s="233"/>
      <c r="AG48" s="233"/>
      <c r="AH48" s="233"/>
      <c r="AI48" s="233"/>
      <c r="AJ48" s="233"/>
      <c r="AK48" s="233"/>
      <c r="AL48" s="233"/>
      <c r="AM48" s="233"/>
      <c r="AN48" s="233"/>
    </row>
    <row r="49" spans="6:40" ht="19.5" customHeight="1" x14ac:dyDescent="0.7">
      <c r="H49" s="230"/>
      <c r="I49" s="230"/>
      <c r="J49" s="230"/>
      <c r="K49" s="230"/>
      <c r="M49" s="230"/>
      <c r="N49" s="230"/>
      <c r="O49" s="230"/>
      <c r="P49" s="230"/>
      <c r="R49" s="230"/>
      <c r="S49" s="230"/>
      <c r="T49" s="230"/>
      <c r="U49" s="230"/>
      <c r="V49" s="230"/>
      <c r="W49" s="230"/>
      <c r="X49" s="230"/>
      <c r="Y49" s="230"/>
      <c r="Z49" s="230"/>
      <c r="AA49" s="230"/>
      <c r="AB49" s="230"/>
      <c r="AC49" s="230"/>
      <c r="AD49" s="230"/>
      <c r="AE49" s="230"/>
      <c r="AF49" s="230"/>
      <c r="AG49" s="230"/>
      <c r="AH49" s="230"/>
      <c r="AI49" s="230"/>
      <c r="AJ49" s="230"/>
      <c r="AK49" s="230"/>
      <c r="AL49" s="230"/>
      <c r="AM49" s="230"/>
      <c r="AN49" s="230"/>
    </row>
    <row r="50" spans="6:40" ht="19.5" customHeight="1" x14ac:dyDescent="0.45">
      <c r="F50" s="296"/>
      <c r="G50" s="296"/>
      <c r="H50" s="233"/>
      <c r="I50" s="382" t="b">
        <v>0</v>
      </c>
      <c r="J50" s="233"/>
      <c r="K50" s="233"/>
      <c r="L50" s="381"/>
      <c r="M50" s="382" t="b">
        <v>0</v>
      </c>
      <c r="N50" s="233"/>
      <c r="O50" s="233"/>
      <c r="P50" s="233"/>
      <c r="Q50" s="382" t="b">
        <v>0</v>
      </c>
      <c r="R50" s="233"/>
      <c r="S50" s="233"/>
      <c r="T50" s="233"/>
      <c r="U50" s="233"/>
      <c r="V50" s="233"/>
      <c r="W50" s="233"/>
      <c r="X50" s="233"/>
      <c r="Y50" s="233"/>
      <c r="Z50" s="233"/>
      <c r="AA50" s="233"/>
      <c r="AB50" s="233"/>
      <c r="AC50" s="233"/>
      <c r="AD50" s="233"/>
      <c r="AE50" s="233"/>
      <c r="AF50" s="233"/>
      <c r="AG50" s="233"/>
      <c r="AH50" s="233"/>
      <c r="AI50" s="233"/>
      <c r="AJ50" s="233"/>
      <c r="AK50" s="233"/>
      <c r="AL50" s="233"/>
      <c r="AM50" s="233"/>
      <c r="AN50" s="233"/>
    </row>
    <row r="51" spans="6:40" ht="19.5" customHeight="1" x14ac:dyDescent="0.45">
      <c r="F51" s="296"/>
      <c r="G51" s="296"/>
      <c r="H51" s="233"/>
      <c r="I51" s="382"/>
      <c r="J51" s="233"/>
      <c r="K51" s="233"/>
      <c r="L51" s="381"/>
      <c r="M51" s="382"/>
      <c r="N51" s="233"/>
      <c r="O51" s="233"/>
      <c r="P51" s="233"/>
      <c r="Q51" s="382"/>
      <c r="R51" s="233"/>
      <c r="S51" s="233"/>
      <c r="T51" s="233"/>
      <c r="U51" s="233"/>
      <c r="V51" s="233"/>
      <c r="W51" s="233"/>
      <c r="X51" s="233"/>
      <c r="Y51" s="233"/>
      <c r="Z51" s="233"/>
      <c r="AA51" s="233"/>
      <c r="AB51" s="233"/>
      <c r="AC51" s="233"/>
      <c r="AD51" s="233"/>
      <c r="AE51" s="233"/>
      <c r="AF51" s="233"/>
      <c r="AG51" s="233"/>
      <c r="AH51" s="233"/>
      <c r="AI51" s="233"/>
      <c r="AJ51" s="233"/>
      <c r="AK51" s="233"/>
      <c r="AL51" s="233"/>
      <c r="AM51" s="233"/>
      <c r="AN51" s="233"/>
    </row>
    <row r="52" spans="6:40" ht="19.5" customHeight="1" x14ac:dyDescent="0.45">
      <c r="F52" s="296"/>
      <c r="G52" s="296"/>
      <c r="H52" s="233"/>
      <c r="I52" s="233"/>
      <c r="J52" s="233"/>
      <c r="K52" s="233"/>
      <c r="L52" s="296"/>
      <c r="M52" s="233"/>
      <c r="N52" s="233"/>
      <c r="O52" s="233"/>
      <c r="P52" s="233"/>
      <c r="Q52" s="296"/>
      <c r="R52" s="233"/>
      <c r="S52" s="233"/>
      <c r="T52" s="233"/>
      <c r="U52" s="233"/>
      <c r="V52" s="233"/>
      <c r="W52" s="233"/>
      <c r="X52" s="233"/>
      <c r="Y52" s="233"/>
      <c r="Z52" s="233"/>
      <c r="AA52" s="233"/>
      <c r="AB52" s="233"/>
      <c r="AC52" s="233"/>
      <c r="AD52" s="233"/>
      <c r="AE52" s="233"/>
      <c r="AF52" s="233"/>
      <c r="AG52" s="233"/>
      <c r="AH52" s="233"/>
      <c r="AI52" s="233"/>
      <c r="AJ52" s="233"/>
      <c r="AK52" s="233"/>
      <c r="AL52" s="233"/>
      <c r="AM52" s="233"/>
      <c r="AN52" s="233"/>
    </row>
    <row r="53" spans="6:40" ht="19.5" customHeight="1" x14ac:dyDescent="0.45">
      <c r="F53" s="296"/>
      <c r="G53" s="296"/>
      <c r="H53" s="233"/>
      <c r="I53" s="233"/>
      <c r="J53" s="233"/>
      <c r="K53" s="233"/>
      <c r="L53" s="296"/>
      <c r="M53" s="233"/>
      <c r="N53" s="233"/>
      <c r="O53" s="233"/>
      <c r="P53" s="233"/>
      <c r="Q53" s="296"/>
      <c r="R53" s="233"/>
      <c r="S53" s="233"/>
      <c r="T53" s="233"/>
      <c r="U53" s="233"/>
      <c r="V53" s="233"/>
      <c r="W53" s="233"/>
      <c r="X53" s="233"/>
      <c r="Y53" s="233"/>
      <c r="Z53" s="233"/>
      <c r="AA53" s="233"/>
      <c r="AB53" s="233"/>
      <c r="AC53" s="233"/>
      <c r="AD53" s="233"/>
      <c r="AE53" s="233"/>
      <c r="AF53" s="233"/>
      <c r="AG53" s="233"/>
      <c r="AH53" s="233"/>
      <c r="AI53" s="233"/>
      <c r="AJ53" s="233"/>
      <c r="AK53" s="233"/>
      <c r="AL53" s="233"/>
      <c r="AM53" s="233"/>
      <c r="AN53" s="233"/>
    </row>
    <row r="54" spans="6:40" ht="19.5" customHeight="1" x14ac:dyDescent="0.45">
      <c r="F54" s="296"/>
      <c r="G54" s="296"/>
      <c r="H54" s="233"/>
      <c r="I54" s="233"/>
      <c r="J54" s="233"/>
      <c r="K54" s="233"/>
      <c r="L54" s="296"/>
      <c r="M54" s="233"/>
      <c r="N54" s="233"/>
      <c r="O54" s="233"/>
      <c r="P54" s="233"/>
      <c r="Q54" s="296"/>
      <c r="R54" s="233"/>
      <c r="S54" s="233"/>
      <c r="T54" s="233"/>
      <c r="U54" s="233"/>
      <c r="V54" s="233"/>
      <c r="W54" s="233"/>
      <c r="X54" s="233"/>
      <c r="Y54" s="233"/>
      <c r="Z54" s="233"/>
      <c r="AA54" s="233"/>
      <c r="AB54" s="233"/>
      <c r="AC54" s="233"/>
      <c r="AD54" s="233"/>
      <c r="AE54" s="233"/>
      <c r="AF54" s="233"/>
      <c r="AG54" s="233"/>
      <c r="AH54" s="233"/>
      <c r="AI54" s="233"/>
      <c r="AJ54" s="233"/>
      <c r="AK54" s="233"/>
      <c r="AL54" s="233"/>
      <c r="AM54" s="233"/>
      <c r="AN54" s="233"/>
    </row>
    <row r="55" spans="6:40" ht="19.5" customHeight="1" x14ac:dyDescent="0.45">
      <c r="F55" s="296"/>
      <c r="G55" s="296"/>
      <c r="H55" s="233"/>
      <c r="I55" s="233"/>
      <c r="J55" s="233"/>
      <c r="K55" s="233"/>
      <c r="L55" s="233"/>
      <c r="M55" s="233"/>
      <c r="N55" s="233"/>
      <c r="O55" s="233"/>
      <c r="P55" s="233"/>
      <c r="Q55" s="233"/>
      <c r="R55" s="233"/>
      <c r="S55" s="233"/>
      <c r="T55" s="233"/>
      <c r="U55" s="233"/>
      <c r="V55" s="233"/>
      <c r="W55" s="233"/>
      <c r="X55" s="233"/>
      <c r="Y55" s="233"/>
      <c r="Z55" s="233"/>
      <c r="AA55" s="233"/>
      <c r="AB55" s="233"/>
      <c r="AC55" s="233"/>
      <c r="AD55" s="233"/>
      <c r="AE55" s="233"/>
      <c r="AF55" s="233"/>
      <c r="AG55" s="233"/>
      <c r="AH55" s="233"/>
      <c r="AI55" s="233"/>
      <c r="AJ55" s="233"/>
      <c r="AK55" s="233"/>
      <c r="AL55" s="233"/>
      <c r="AM55" s="233"/>
      <c r="AN55" s="233"/>
    </row>
    <row r="56" spans="6:40" ht="19.5" customHeight="1" x14ac:dyDescent="0.7">
      <c r="H56" s="230"/>
      <c r="I56" s="230"/>
      <c r="J56" s="230"/>
      <c r="K56" s="230"/>
      <c r="L56" s="230"/>
      <c r="M56" s="230"/>
      <c r="N56" s="230"/>
      <c r="O56" s="230"/>
      <c r="P56" s="230"/>
      <c r="Q56" s="230"/>
      <c r="R56" s="230"/>
      <c r="S56" s="230"/>
      <c r="T56" s="230"/>
      <c r="U56" s="230"/>
      <c r="V56" s="230"/>
      <c r="W56" s="230"/>
      <c r="X56" s="230"/>
      <c r="Y56" s="230"/>
      <c r="Z56" s="230"/>
      <c r="AA56" s="230"/>
      <c r="AB56" s="230"/>
      <c r="AC56" s="230"/>
      <c r="AD56" s="230"/>
      <c r="AE56" s="230"/>
      <c r="AF56" s="230"/>
      <c r="AG56" s="230"/>
      <c r="AH56" s="230"/>
      <c r="AI56" s="230"/>
      <c r="AJ56" s="230"/>
      <c r="AK56" s="230"/>
      <c r="AL56" s="230"/>
      <c r="AM56" s="230"/>
      <c r="AN56" s="230"/>
    </row>
    <row r="57" spans="6:40" ht="19.5" customHeight="1" x14ac:dyDescent="0.45">
      <c r="F57" s="296"/>
      <c r="G57" s="296"/>
      <c r="H57" s="233"/>
      <c r="I57" s="233"/>
      <c r="J57" s="233"/>
      <c r="K57" s="233"/>
      <c r="L57" s="233"/>
      <c r="M57" s="233"/>
      <c r="N57" s="233"/>
      <c r="O57" s="233"/>
      <c r="P57" s="233"/>
      <c r="Q57" s="233"/>
      <c r="R57" s="233"/>
      <c r="S57" s="233"/>
      <c r="T57" s="233"/>
      <c r="U57" s="233"/>
      <c r="V57" s="233"/>
      <c r="W57" s="233"/>
      <c r="X57" s="233"/>
      <c r="Y57" s="233"/>
      <c r="Z57" s="233"/>
      <c r="AA57" s="233"/>
      <c r="AB57" s="233"/>
      <c r="AC57" s="233"/>
      <c r="AD57" s="233"/>
      <c r="AE57" s="233"/>
      <c r="AF57" s="233"/>
      <c r="AG57" s="233"/>
      <c r="AH57" s="233"/>
      <c r="AI57" s="233"/>
      <c r="AJ57" s="233"/>
      <c r="AK57" s="233"/>
      <c r="AL57" s="233"/>
      <c r="AM57" s="233"/>
      <c r="AN57" s="233"/>
    </row>
    <row r="58" spans="6:40" ht="19.5" customHeight="1" x14ac:dyDescent="0.45">
      <c r="F58" s="296"/>
      <c r="G58" s="296"/>
      <c r="H58" s="233"/>
      <c r="I58" s="233"/>
      <c r="J58" s="233"/>
      <c r="K58" s="233"/>
      <c r="L58" s="233"/>
      <c r="M58" s="233"/>
      <c r="N58" s="233"/>
      <c r="O58" s="233"/>
      <c r="P58" s="233"/>
      <c r="Q58" s="233"/>
      <c r="R58" s="233"/>
      <c r="S58" s="233"/>
      <c r="T58" s="233"/>
      <c r="U58" s="233"/>
      <c r="V58" s="233"/>
      <c r="W58" s="233"/>
      <c r="X58" s="233"/>
      <c r="Y58" s="233"/>
      <c r="Z58" s="233"/>
      <c r="AA58" s="233"/>
      <c r="AB58" s="233"/>
      <c r="AC58" s="233"/>
      <c r="AD58" s="233"/>
      <c r="AE58" s="233"/>
      <c r="AF58" s="233"/>
      <c r="AG58" s="233"/>
      <c r="AH58" s="233"/>
      <c r="AI58" s="233"/>
      <c r="AJ58" s="233"/>
      <c r="AK58" s="233"/>
      <c r="AL58" s="233"/>
      <c r="AM58" s="233"/>
      <c r="AN58" s="233"/>
    </row>
    <row r="59" spans="6:40" ht="19.5" customHeight="1" x14ac:dyDescent="0.45">
      <c r="F59" s="296"/>
      <c r="G59" s="296"/>
      <c r="H59" s="233"/>
      <c r="I59" s="233"/>
      <c r="J59" s="233"/>
      <c r="K59" s="233"/>
      <c r="L59" s="233"/>
      <c r="M59" s="233"/>
      <c r="N59" s="233"/>
      <c r="O59" s="233"/>
      <c r="P59" s="233"/>
      <c r="Q59" s="233"/>
      <c r="R59" s="233"/>
      <c r="S59" s="233"/>
      <c r="T59" s="233"/>
      <c r="U59" s="233"/>
      <c r="V59" s="233"/>
      <c r="W59" s="233"/>
      <c r="X59" s="233"/>
      <c r="Y59" s="233"/>
      <c r="Z59" s="233"/>
      <c r="AA59" s="233"/>
      <c r="AB59" s="233"/>
      <c r="AC59" s="233"/>
      <c r="AD59" s="233"/>
      <c r="AE59" s="233"/>
      <c r="AF59" s="233"/>
      <c r="AG59" s="233"/>
      <c r="AH59" s="233"/>
      <c r="AI59" s="233"/>
      <c r="AJ59" s="233"/>
      <c r="AK59" s="233"/>
      <c r="AL59" s="233"/>
      <c r="AM59" s="233"/>
      <c r="AN59" s="233"/>
    </row>
    <row r="60" spans="6:40" ht="19.5" customHeight="1" x14ac:dyDescent="0.45">
      <c r="F60" s="296"/>
      <c r="G60" s="296"/>
      <c r="H60" s="233"/>
      <c r="I60" s="233"/>
      <c r="J60" s="233"/>
      <c r="K60" s="233"/>
      <c r="L60" s="233"/>
      <c r="M60" s="233"/>
      <c r="N60" s="233"/>
      <c r="O60" s="233"/>
      <c r="P60" s="233"/>
      <c r="Q60" s="233"/>
      <c r="R60" s="233"/>
      <c r="S60" s="233"/>
      <c r="T60" s="233"/>
      <c r="U60" s="233"/>
      <c r="V60" s="233"/>
      <c r="W60" s="233"/>
      <c r="X60" s="233"/>
      <c r="Y60" s="233"/>
      <c r="Z60" s="233"/>
      <c r="AA60" s="233"/>
      <c r="AB60" s="233"/>
      <c r="AC60" s="233"/>
      <c r="AD60" s="233"/>
      <c r="AE60" s="233"/>
      <c r="AF60" s="233"/>
      <c r="AG60" s="233"/>
      <c r="AH60" s="233"/>
      <c r="AI60" s="233"/>
      <c r="AJ60" s="233"/>
      <c r="AK60" s="233"/>
      <c r="AL60" s="233"/>
      <c r="AM60" s="233"/>
      <c r="AN60" s="233"/>
    </row>
    <row r="61" spans="6:40" ht="19.5" customHeight="1" x14ac:dyDescent="0.45">
      <c r="F61" s="296"/>
      <c r="I61" s="382" t="b">
        <v>0</v>
      </c>
      <c r="M61" s="382" t="b">
        <v>0</v>
      </c>
      <c r="Q61" s="382" t="b">
        <v>0</v>
      </c>
      <c r="V61" s="233"/>
      <c r="W61" s="233"/>
      <c r="X61" s="233"/>
      <c r="Y61" s="233"/>
      <c r="Z61" s="233"/>
      <c r="AA61" s="233"/>
      <c r="AB61" s="233"/>
      <c r="AC61" s="233"/>
      <c r="AD61" s="233"/>
      <c r="AE61" s="233"/>
      <c r="AF61" s="233"/>
      <c r="AG61" s="233"/>
      <c r="AH61" s="233"/>
      <c r="AI61" s="233"/>
      <c r="AJ61" s="233"/>
      <c r="AK61" s="233"/>
      <c r="AL61" s="233"/>
      <c r="AM61" s="233"/>
      <c r="AN61" s="233"/>
    </row>
    <row r="62" spans="6:40" ht="19.5" customHeight="1" x14ac:dyDescent="0.45">
      <c r="F62" s="296"/>
      <c r="I62" s="382"/>
      <c r="M62" s="382"/>
      <c r="Q62" s="382"/>
      <c r="V62" s="233"/>
      <c r="W62" s="233"/>
      <c r="X62" s="233"/>
      <c r="Y62" s="233"/>
      <c r="Z62" s="233"/>
      <c r="AA62" s="233"/>
      <c r="AB62" s="233"/>
      <c r="AC62" s="233"/>
      <c r="AD62" s="233"/>
      <c r="AE62" s="233"/>
      <c r="AF62" s="233"/>
      <c r="AG62" s="233"/>
      <c r="AH62" s="233"/>
      <c r="AI62" s="233"/>
      <c r="AJ62" s="233"/>
      <c r="AK62" s="233"/>
      <c r="AL62" s="233"/>
      <c r="AM62" s="233"/>
      <c r="AN62" s="233"/>
    </row>
    <row r="63" spans="6:40" ht="19.5" customHeight="1" x14ac:dyDescent="0.7">
      <c r="G63" s="296"/>
      <c r="H63" s="233"/>
      <c r="I63" s="233"/>
      <c r="J63" s="233"/>
      <c r="K63" s="233"/>
      <c r="L63" s="296"/>
      <c r="M63" s="233"/>
      <c r="N63" s="233"/>
      <c r="O63" s="233"/>
      <c r="P63" s="233"/>
      <c r="Q63" s="296"/>
      <c r="R63" s="233"/>
      <c r="S63" s="233"/>
      <c r="T63" s="233"/>
      <c r="U63" s="233"/>
      <c r="V63" s="230"/>
      <c r="W63" s="230"/>
      <c r="X63" s="230"/>
      <c r="Y63" s="230"/>
      <c r="Z63" s="230"/>
      <c r="AA63" s="230"/>
      <c r="AB63" s="230"/>
      <c r="AC63" s="230"/>
      <c r="AD63" s="230"/>
      <c r="AE63" s="230"/>
      <c r="AF63" s="230"/>
      <c r="AG63" s="230"/>
      <c r="AH63" s="230"/>
      <c r="AI63" s="230"/>
      <c r="AJ63" s="230"/>
      <c r="AK63" s="230"/>
      <c r="AL63" s="230"/>
      <c r="AM63" s="230"/>
      <c r="AN63" s="230"/>
    </row>
    <row r="64" spans="6:40" ht="19.5" customHeight="1" x14ac:dyDescent="0.45">
      <c r="F64" s="296"/>
      <c r="G64" s="296"/>
      <c r="H64" s="233"/>
      <c r="I64" s="233"/>
      <c r="J64" s="233"/>
      <c r="K64" s="233"/>
      <c r="L64" s="296"/>
      <c r="M64" s="233"/>
      <c r="N64" s="233"/>
      <c r="O64" s="233"/>
      <c r="P64" s="233"/>
      <c r="Q64" s="296"/>
      <c r="R64" s="233"/>
      <c r="S64" s="233"/>
      <c r="T64" s="233"/>
      <c r="U64" s="233"/>
    </row>
    <row r="65" spans="6:117" ht="19.5" customHeight="1" x14ac:dyDescent="0.45">
      <c r="F65" s="296"/>
      <c r="G65" s="296"/>
      <c r="H65" s="233"/>
      <c r="I65" s="233"/>
      <c r="J65" s="233"/>
      <c r="K65" s="233"/>
      <c r="L65" s="381"/>
      <c r="M65" s="233"/>
      <c r="N65" s="233"/>
      <c r="O65" s="233"/>
      <c r="P65" s="233"/>
      <c r="Q65" s="296"/>
      <c r="R65" s="233"/>
      <c r="S65" s="233"/>
      <c r="T65" s="233"/>
      <c r="U65" s="233"/>
    </row>
    <row r="66" spans="6:117" ht="19.5" customHeight="1" x14ac:dyDescent="0.45">
      <c r="F66" s="296"/>
      <c r="G66" s="296"/>
      <c r="H66" s="233"/>
      <c r="I66" s="233"/>
      <c r="J66" s="233"/>
      <c r="K66" s="233"/>
      <c r="L66" s="381"/>
      <c r="M66" s="233"/>
      <c r="N66" s="233"/>
      <c r="O66" s="233"/>
      <c r="P66" s="233"/>
      <c r="Q66" s="296"/>
      <c r="R66" s="233"/>
      <c r="S66" s="233"/>
      <c r="T66" s="233"/>
      <c r="U66" s="233"/>
    </row>
    <row r="67" spans="6:117" ht="19.5" customHeight="1" x14ac:dyDescent="0.45">
      <c r="F67" s="296"/>
      <c r="G67" s="296"/>
      <c r="H67" s="233"/>
      <c r="I67" s="233"/>
      <c r="J67" s="233"/>
      <c r="K67" s="233"/>
      <c r="L67" s="296"/>
      <c r="M67" s="233"/>
      <c r="N67" s="233"/>
      <c r="O67" s="233"/>
      <c r="P67" s="233"/>
      <c r="Q67" s="296"/>
      <c r="R67" s="233"/>
      <c r="S67" s="233"/>
      <c r="T67" s="233"/>
      <c r="U67" s="233"/>
    </row>
    <row r="68" spans="6:117" ht="19.5" customHeight="1" x14ac:dyDescent="0.45">
      <c r="F68" s="296"/>
      <c r="G68" s="296"/>
      <c r="H68" s="233"/>
      <c r="I68" s="233"/>
      <c r="J68" s="233"/>
      <c r="K68" s="233"/>
      <c r="L68" s="296"/>
      <c r="M68" s="233"/>
      <c r="N68" s="233"/>
      <c r="O68" s="233"/>
      <c r="P68" s="233"/>
      <c r="Q68" s="296"/>
      <c r="R68" s="233"/>
      <c r="S68" s="233"/>
      <c r="T68" s="233"/>
      <c r="U68" s="233"/>
    </row>
    <row r="69" spans="6:117" ht="19.5" customHeight="1" x14ac:dyDescent="0.7">
      <c r="F69" s="296"/>
      <c r="H69" s="230"/>
      <c r="I69" s="382" t="b">
        <v>0</v>
      </c>
      <c r="J69" s="230"/>
      <c r="K69" s="230"/>
      <c r="M69" s="382" t="b">
        <v>0</v>
      </c>
      <c r="N69" s="230"/>
      <c r="O69" s="230"/>
      <c r="P69" s="230"/>
      <c r="Q69" s="382" t="b">
        <v>0</v>
      </c>
      <c r="R69" s="230"/>
      <c r="S69" s="230"/>
      <c r="T69" s="230"/>
      <c r="U69" s="230"/>
    </row>
    <row r="70" spans="6:117" ht="19.5" customHeight="1" x14ac:dyDescent="0.45">
      <c r="F70" s="296"/>
      <c r="G70" s="296"/>
      <c r="H70" s="233"/>
      <c r="I70" s="382"/>
      <c r="J70" s="233"/>
      <c r="K70" s="233"/>
      <c r="L70" s="296"/>
      <c r="M70" s="382"/>
      <c r="N70" s="233"/>
      <c r="O70" s="233"/>
      <c r="P70" s="233"/>
      <c r="Q70" s="382"/>
      <c r="R70" s="233"/>
      <c r="S70" s="233"/>
      <c r="T70" s="233"/>
      <c r="U70" s="233"/>
    </row>
    <row r="71" spans="6:117" ht="19.5" customHeight="1" x14ac:dyDescent="0.45">
      <c r="F71" s="229"/>
      <c r="G71" s="296"/>
      <c r="H71" s="233"/>
      <c r="I71" s="233"/>
      <c r="J71" s="233"/>
      <c r="K71" s="233"/>
      <c r="L71" s="296"/>
      <c r="M71" s="233"/>
      <c r="N71" s="233"/>
      <c r="O71" s="233"/>
      <c r="P71" s="233"/>
      <c r="Q71" s="296"/>
      <c r="R71" s="233"/>
      <c r="S71" s="233"/>
      <c r="T71" s="233"/>
      <c r="U71" s="233"/>
    </row>
    <row r="72" spans="6:117" ht="19.5" customHeight="1" x14ac:dyDescent="0.45">
      <c r="G72" s="296"/>
      <c r="H72" s="233"/>
      <c r="I72" s="233"/>
      <c r="J72" s="233"/>
      <c r="K72" s="233"/>
      <c r="L72" s="296"/>
      <c r="M72" s="233"/>
      <c r="N72" s="233"/>
      <c r="O72" s="233"/>
      <c r="P72" s="233"/>
      <c r="Q72" s="296"/>
      <c r="R72" s="233"/>
      <c r="S72" s="233"/>
      <c r="T72" s="233"/>
      <c r="U72" s="233"/>
    </row>
    <row r="73" spans="6:117" ht="19.5" customHeight="1" x14ac:dyDescent="0.45">
      <c r="G73" s="296"/>
      <c r="H73" s="233"/>
      <c r="I73" s="233"/>
      <c r="J73" s="233"/>
      <c r="K73" s="233"/>
      <c r="L73" s="296"/>
      <c r="M73" s="233"/>
      <c r="N73" s="233"/>
      <c r="O73" s="233"/>
      <c r="P73" s="233"/>
      <c r="Q73" s="296"/>
      <c r="R73" s="233"/>
      <c r="S73" s="233"/>
      <c r="T73" s="233"/>
      <c r="U73" s="233"/>
      <c r="CP73" s="232"/>
      <c r="CQ73" s="233"/>
      <c r="CR73" s="233"/>
      <c r="CS73" s="233"/>
      <c r="CT73" s="233"/>
      <c r="CU73" s="233"/>
      <c r="CV73" s="233"/>
      <c r="CW73" s="233"/>
      <c r="CX73" s="233"/>
      <c r="CY73" s="233"/>
      <c r="CZ73" s="233"/>
      <c r="DA73" s="233"/>
      <c r="DB73" s="233"/>
      <c r="DC73" s="233"/>
      <c r="DD73" s="233"/>
      <c r="DE73" s="233"/>
      <c r="DF73" s="233"/>
      <c r="DG73" s="233"/>
      <c r="DH73" s="233"/>
      <c r="DI73" s="233"/>
      <c r="DJ73" s="233"/>
      <c r="DK73" s="233"/>
      <c r="DL73" s="233"/>
      <c r="DM73" s="233"/>
    </row>
    <row r="74" spans="6:117" ht="19.5" customHeight="1" x14ac:dyDescent="0.45">
      <c r="G74" s="296"/>
      <c r="H74" s="233"/>
      <c r="I74" s="233"/>
      <c r="J74" s="233"/>
      <c r="K74" s="233"/>
      <c r="L74" s="296"/>
      <c r="M74" s="233"/>
      <c r="N74" s="233"/>
      <c r="O74" s="233"/>
      <c r="P74" s="233"/>
      <c r="Q74" s="296"/>
      <c r="R74" s="233"/>
      <c r="S74" s="233"/>
      <c r="T74" s="233"/>
      <c r="U74" s="233"/>
      <c r="CP74" s="233"/>
      <c r="CQ74" s="233"/>
      <c r="CR74" s="233"/>
      <c r="CS74" s="233"/>
      <c r="CT74" s="233"/>
      <c r="CU74" s="233"/>
      <c r="CV74" s="233"/>
      <c r="CW74" s="233"/>
      <c r="CX74" s="233"/>
      <c r="CY74" s="233"/>
      <c r="CZ74" s="233"/>
      <c r="DA74" s="233"/>
      <c r="DB74" s="233"/>
      <c r="DC74" s="233"/>
      <c r="DD74" s="233"/>
      <c r="DE74" s="233"/>
      <c r="DF74" s="233"/>
      <c r="DG74" s="233"/>
      <c r="DH74" s="233"/>
      <c r="DI74" s="233"/>
      <c r="DJ74" s="233"/>
      <c r="DK74" s="233"/>
      <c r="DL74" s="233"/>
      <c r="DM74" s="233"/>
    </row>
    <row r="75" spans="6:117" ht="19.5" customHeight="1" x14ac:dyDescent="0.45">
      <c r="G75" s="296"/>
      <c r="H75" s="233"/>
      <c r="I75" s="233"/>
      <c r="J75" s="233"/>
      <c r="K75" s="233"/>
      <c r="L75" s="296"/>
      <c r="M75" s="233"/>
      <c r="N75" s="233"/>
      <c r="O75" s="233"/>
      <c r="P75" s="233"/>
      <c r="Q75" s="296"/>
      <c r="R75" s="233"/>
      <c r="S75" s="233"/>
      <c r="T75" s="233"/>
      <c r="U75" s="233"/>
      <c r="CP75" s="233"/>
      <c r="CQ75" s="233"/>
      <c r="CR75" s="233"/>
      <c r="CS75" s="233"/>
      <c r="CT75" s="233"/>
      <c r="CU75" s="233"/>
      <c r="CV75" s="233"/>
      <c r="CW75" s="233"/>
      <c r="CX75" s="233"/>
      <c r="CY75" s="233"/>
      <c r="CZ75" s="233"/>
      <c r="DA75" s="233"/>
      <c r="DB75" s="233"/>
      <c r="DC75" s="233"/>
      <c r="DD75" s="233"/>
      <c r="DE75" s="233"/>
      <c r="DF75" s="233"/>
      <c r="DG75" s="233"/>
      <c r="DH75" s="233"/>
      <c r="DI75" s="233"/>
      <c r="DJ75" s="233"/>
      <c r="DK75" s="233"/>
      <c r="DL75" s="233"/>
      <c r="DM75" s="233"/>
    </row>
    <row r="76" spans="6:117" ht="19.5" customHeight="1" x14ac:dyDescent="0.7">
      <c r="G76" s="296"/>
      <c r="H76" s="233"/>
      <c r="I76" s="323"/>
      <c r="J76" s="233"/>
      <c r="K76" s="233"/>
      <c r="L76" s="296"/>
      <c r="M76" s="323"/>
      <c r="N76" s="233"/>
      <c r="O76" s="233"/>
      <c r="P76" s="233"/>
      <c r="Q76" s="323"/>
      <c r="R76" s="233"/>
      <c r="S76" s="230"/>
      <c r="T76" s="230"/>
      <c r="U76" s="230"/>
      <c r="CP76" s="233"/>
      <c r="CQ76" s="233"/>
      <c r="CR76" s="233"/>
      <c r="CS76" s="233"/>
      <c r="CT76" s="233"/>
      <c r="CU76" s="233"/>
      <c r="CV76" s="233"/>
      <c r="CW76" s="233"/>
      <c r="CX76" s="233"/>
      <c r="CY76" s="233"/>
      <c r="CZ76" s="233"/>
      <c r="DA76" s="233"/>
      <c r="DB76" s="233"/>
      <c r="DC76" s="233"/>
      <c r="DD76" s="233"/>
      <c r="DE76" s="233"/>
      <c r="DF76" s="233"/>
      <c r="DG76" s="233"/>
      <c r="DH76" s="233"/>
      <c r="DI76" s="233"/>
      <c r="DJ76" s="233"/>
      <c r="DK76" s="233"/>
      <c r="DL76" s="233"/>
      <c r="DM76" s="233"/>
    </row>
    <row r="77" spans="6:117" ht="19.5" customHeight="1" x14ac:dyDescent="0.45">
      <c r="I77" s="382" t="b">
        <v>0</v>
      </c>
      <c r="M77" s="382" t="b">
        <v>0</v>
      </c>
      <c r="Q77" s="382" t="b">
        <v>0</v>
      </c>
      <c r="S77" s="233"/>
      <c r="T77" s="233"/>
      <c r="U77" s="233"/>
      <c r="CP77" s="233"/>
      <c r="CQ77" s="233"/>
      <c r="CR77" s="233"/>
      <c r="CS77" s="233"/>
      <c r="CT77" s="233"/>
      <c r="CU77" s="233"/>
      <c r="CV77" s="233"/>
      <c r="CW77" s="233"/>
      <c r="CX77" s="233"/>
      <c r="CY77" s="233"/>
      <c r="CZ77" s="233"/>
      <c r="DA77" s="233"/>
      <c r="DB77" s="233"/>
      <c r="DC77" s="233"/>
      <c r="DD77" s="233"/>
      <c r="DE77" s="233"/>
      <c r="DF77" s="233"/>
      <c r="DG77" s="233"/>
      <c r="DH77" s="233"/>
      <c r="DI77" s="233"/>
      <c r="DJ77" s="233"/>
      <c r="DK77" s="233"/>
      <c r="DL77" s="233"/>
      <c r="DM77" s="233"/>
    </row>
    <row r="78" spans="6:117" ht="19.5" customHeight="1" x14ac:dyDescent="0.45">
      <c r="G78" s="296"/>
      <c r="H78" s="233"/>
      <c r="I78" s="382"/>
      <c r="J78" s="233"/>
      <c r="K78" s="233"/>
      <c r="L78" s="296"/>
      <c r="M78" s="382"/>
      <c r="N78" s="233"/>
      <c r="O78" s="233"/>
      <c r="P78" s="233"/>
      <c r="Q78" s="382"/>
      <c r="R78" s="233"/>
      <c r="S78" s="233"/>
      <c r="T78" s="233"/>
      <c r="U78" s="233"/>
      <c r="CP78" s="233"/>
      <c r="CQ78" s="233"/>
      <c r="CR78" s="233"/>
      <c r="CS78" s="233"/>
      <c r="CT78" s="233"/>
      <c r="CU78" s="233"/>
      <c r="CV78" s="233"/>
      <c r="CW78" s="233"/>
      <c r="CX78" s="233"/>
      <c r="CY78" s="233"/>
      <c r="CZ78" s="233"/>
      <c r="DA78" s="233"/>
      <c r="DB78" s="233"/>
      <c r="DC78" s="233"/>
      <c r="DD78" s="233"/>
      <c r="DE78" s="233"/>
      <c r="DF78" s="233"/>
      <c r="DG78" s="233"/>
      <c r="DH78" s="233"/>
      <c r="DI78" s="233"/>
      <c r="DJ78" s="233"/>
      <c r="DK78" s="233"/>
      <c r="DL78" s="233"/>
      <c r="DM78" s="233"/>
    </row>
    <row r="79" spans="6:117" ht="19.5" customHeight="1" x14ac:dyDescent="0.45">
      <c r="G79" s="296"/>
      <c r="H79" s="233"/>
      <c r="I79" s="233"/>
      <c r="J79" s="233"/>
      <c r="K79" s="233"/>
      <c r="L79" s="296"/>
      <c r="M79" s="233"/>
      <c r="N79" s="233"/>
      <c r="O79" s="233"/>
      <c r="P79" s="233"/>
      <c r="Q79" s="296"/>
      <c r="R79" s="233"/>
      <c r="S79" s="233"/>
      <c r="T79" s="233"/>
      <c r="U79" s="233"/>
      <c r="AB79" s="383"/>
      <c r="AC79" s="383"/>
      <c r="AD79" s="383"/>
      <c r="AE79" s="383"/>
      <c r="AF79" s="383"/>
      <c r="AG79" s="383"/>
      <c r="AH79" s="383"/>
      <c r="AI79" s="383"/>
      <c r="AJ79" s="383"/>
      <c r="AK79" s="383"/>
      <c r="AL79" s="383"/>
      <c r="AM79" s="383"/>
      <c r="CP79" s="233"/>
      <c r="CQ79" s="233"/>
      <c r="CR79" s="233"/>
      <c r="CS79" s="233"/>
      <c r="CT79" s="233"/>
      <c r="CU79" s="233"/>
      <c r="CV79" s="233"/>
      <c r="CW79" s="233"/>
      <c r="CX79" s="233"/>
      <c r="CY79" s="233"/>
      <c r="CZ79" s="233"/>
      <c r="DA79" s="233"/>
      <c r="DB79" s="233"/>
      <c r="DC79" s="233"/>
      <c r="DD79" s="233"/>
      <c r="DE79" s="233"/>
      <c r="DF79" s="233"/>
      <c r="DG79" s="233"/>
      <c r="DH79" s="233"/>
      <c r="DI79" s="233"/>
      <c r="DJ79" s="233"/>
      <c r="DK79" s="233"/>
      <c r="DL79" s="233"/>
      <c r="DM79" s="233"/>
    </row>
    <row r="80" spans="6:117" ht="19.5" customHeight="1" x14ac:dyDescent="0.45">
      <c r="G80" s="296"/>
      <c r="H80" s="233"/>
      <c r="I80" s="233"/>
      <c r="J80" s="233"/>
      <c r="K80" s="233"/>
      <c r="L80" s="296"/>
      <c r="M80" s="233"/>
      <c r="N80" s="233"/>
      <c r="O80" s="233"/>
      <c r="P80" s="233"/>
      <c r="Q80" s="296"/>
      <c r="R80" s="233"/>
      <c r="S80" s="233"/>
      <c r="T80" s="233"/>
      <c r="U80" s="233"/>
      <c r="AB80" s="184"/>
      <c r="AC80" s="184"/>
      <c r="AD80" s="184"/>
      <c r="AE80" s="184"/>
      <c r="AF80" s="184"/>
      <c r="AG80" s="184"/>
      <c r="AH80" s="184"/>
      <c r="AI80" s="184"/>
      <c r="AJ80" s="184"/>
      <c r="AK80" s="184"/>
      <c r="AL80" s="184"/>
      <c r="AM80" s="184"/>
    </row>
    <row r="81" spans="7:21" ht="19.5" customHeight="1" x14ac:dyDescent="0.45">
      <c r="G81" s="296"/>
      <c r="H81" s="233"/>
      <c r="I81" s="233"/>
      <c r="J81" s="233"/>
      <c r="K81" s="233"/>
      <c r="L81" s="296"/>
      <c r="M81" s="233"/>
      <c r="N81" s="233"/>
      <c r="O81" s="233"/>
      <c r="P81" s="233"/>
      <c r="Q81" s="296"/>
      <c r="R81" s="233"/>
      <c r="S81" s="233"/>
      <c r="T81" s="233"/>
      <c r="U81" s="233"/>
    </row>
    <row r="82" spans="7:21" ht="19.5" customHeight="1" x14ac:dyDescent="0.45">
      <c r="G82" s="296"/>
      <c r="H82" s="233"/>
      <c r="I82" s="233"/>
      <c r="J82" s="233"/>
      <c r="K82" s="233"/>
      <c r="L82" s="233"/>
      <c r="M82" s="233"/>
      <c r="N82" s="233"/>
      <c r="O82" s="233"/>
      <c r="P82" s="233"/>
      <c r="Q82" s="233"/>
      <c r="R82" s="233"/>
      <c r="S82" s="233"/>
      <c r="T82" s="233"/>
      <c r="U82" s="233"/>
    </row>
    <row r="83" spans="7:21" ht="19.5" customHeight="1" x14ac:dyDescent="0.7">
      <c r="H83" s="230"/>
      <c r="I83" s="230"/>
      <c r="J83" s="230"/>
      <c r="K83" s="230"/>
      <c r="L83" s="230"/>
      <c r="M83" s="230"/>
      <c r="N83" s="230"/>
      <c r="O83" s="230"/>
      <c r="P83" s="230"/>
      <c r="Q83" s="230"/>
      <c r="R83" s="230"/>
      <c r="S83" s="230"/>
      <c r="T83" s="230"/>
      <c r="U83" s="230"/>
    </row>
    <row r="84" spans="7:21" ht="19.5" customHeight="1" x14ac:dyDescent="0.45">
      <c r="G84" s="296"/>
      <c r="H84" s="233"/>
      <c r="I84" s="233"/>
      <c r="J84" s="233"/>
      <c r="K84" s="233"/>
      <c r="L84" s="233"/>
      <c r="M84" s="233"/>
      <c r="N84" s="233"/>
      <c r="O84" s="233"/>
      <c r="P84" s="233"/>
      <c r="Q84" s="233"/>
      <c r="R84" s="233"/>
      <c r="S84" s="233"/>
      <c r="T84" s="233"/>
      <c r="U84" s="233"/>
    </row>
    <row r="138" spans="2:46" s="225" customFormat="1" ht="72" x14ac:dyDescent="1.6">
      <c r="B138" s="239"/>
      <c r="C138" s="239"/>
      <c r="E138" s="226"/>
      <c r="F138" s="372">
        <f t="shared" ref="F138:AL138" si="2">F3</f>
        <v>1</v>
      </c>
      <c r="G138" s="372"/>
      <c r="H138" s="373" t="str">
        <f t="shared" si="2"/>
        <v>leerling 1</v>
      </c>
      <c r="I138" s="374"/>
      <c r="J138" s="374"/>
      <c r="K138" s="374"/>
      <c r="L138" s="374"/>
      <c r="M138" s="374"/>
      <c r="N138" s="374"/>
      <c r="O138" s="374"/>
      <c r="P138" s="374"/>
      <c r="Q138" s="374"/>
      <c r="R138" s="374"/>
      <c r="S138" s="374"/>
      <c r="T138" s="374"/>
      <c r="U138" s="374"/>
      <c r="V138" s="374"/>
      <c r="W138" s="374"/>
      <c r="X138" s="374"/>
      <c r="Y138" s="374"/>
      <c r="Z138" s="374"/>
      <c r="AA138" s="374"/>
      <c r="AB138" s="374"/>
      <c r="AC138" s="374"/>
      <c r="AD138" s="374"/>
      <c r="AE138" s="374"/>
      <c r="AF138" s="374"/>
      <c r="AG138" s="374"/>
      <c r="AH138" s="375"/>
      <c r="AI138" s="376" t="str">
        <f t="shared" si="2"/>
        <v xml:space="preserve">groep </v>
      </c>
      <c r="AJ138" s="377"/>
      <c r="AK138" s="377"/>
      <c r="AL138" s="378">
        <f t="shared" si="2"/>
        <v>7</v>
      </c>
      <c r="AM138" s="378"/>
      <c r="AN138" s="378"/>
      <c r="AO138" s="379"/>
      <c r="AQ138" s="236"/>
      <c r="AS138" s="235"/>
      <c r="AT138" s="235"/>
    </row>
  </sheetData>
  <sheetProtection sheet="1" objects="1" scenarios="1"/>
  <mergeCells count="37">
    <mergeCell ref="AB79:AD79"/>
    <mergeCell ref="AE79:AG79"/>
    <mergeCell ref="AH79:AJ79"/>
    <mergeCell ref="AK79:AM79"/>
    <mergeCell ref="F138:G138"/>
    <mergeCell ref="H138:AH138"/>
    <mergeCell ref="AI138:AK138"/>
    <mergeCell ref="AL138:AO138"/>
    <mergeCell ref="L65:L66"/>
    <mergeCell ref="I69:I70"/>
    <mergeCell ref="M69:M70"/>
    <mergeCell ref="Q69:Q70"/>
    <mergeCell ref="I77:I78"/>
    <mergeCell ref="M77:M78"/>
    <mergeCell ref="Q77:Q78"/>
    <mergeCell ref="I61:I62"/>
    <mergeCell ref="M61:M62"/>
    <mergeCell ref="Q61:Q62"/>
    <mergeCell ref="I34:I35"/>
    <mergeCell ref="M34:M35"/>
    <mergeCell ref="Q34:Q35"/>
    <mergeCell ref="L44:L45"/>
    <mergeCell ref="I50:I51"/>
    <mergeCell ref="L50:L51"/>
    <mergeCell ref="M50:M51"/>
    <mergeCell ref="Q50:Q51"/>
    <mergeCell ref="AK35:AM38"/>
    <mergeCell ref="L38:L39"/>
    <mergeCell ref="I42:I43"/>
    <mergeCell ref="M42:M43"/>
    <mergeCell ref="Q42:Q43"/>
    <mergeCell ref="F1:AO2"/>
    <mergeCell ref="F3:G3"/>
    <mergeCell ref="H3:AH3"/>
    <mergeCell ref="AI3:AK3"/>
    <mergeCell ref="AL3:AM3"/>
    <mergeCell ref="AN3:AO3"/>
  </mergeCells>
  <conditionalFormatting sqref="H36:J41">
    <cfRule type="expression" dxfId="472" priority="21">
      <formula>$I$34=TRUE</formula>
    </cfRule>
  </conditionalFormatting>
  <conditionalFormatting sqref="H44:J49">
    <cfRule type="expression" dxfId="471" priority="20">
      <formula>$I$42=TRUE</formula>
    </cfRule>
  </conditionalFormatting>
  <conditionalFormatting sqref="H52:J57">
    <cfRule type="expression" dxfId="470" priority="19">
      <formula>$I$50=TRUE</formula>
    </cfRule>
  </conditionalFormatting>
  <conditionalFormatting sqref="H63:J68">
    <cfRule type="expression" dxfId="469" priority="12">
      <formula>$I$61=TRUE</formula>
    </cfRule>
  </conditionalFormatting>
  <conditionalFormatting sqref="H71:J76">
    <cfRule type="expression" dxfId="468" priority="11">
      <formula>$I$69=TRUE</formula>
    </cfRule>
  </conditionalFormatting>
  <conditionalFormatting sqref="H79:J84">
    <cfRule type="expression" dxfId="467" priority="10">
      <formula>$I$77=TRUE</formula>
    </cfRule>
  </conditionalFormatting>
  <conditionalFormatting sqref="I77">
    <cfRule type="expression" dxfId="466" priority="1">
      <formula>$M$42=TRUE</formula>
    </cfRule>
  </conditionalFormatting>
  <conditionalFormatting sqref="L36:N41">
    <cfRule type="expression" dxfId="465" priority="18">
      <formula>$M$34=TRUE</formula>
    </cfRule>
  </conditionalFormatting>
  <conditionalFormatting sqref="L44:N49">
    <cfRule type="expression" dxfId="464" priority="17">
      <formula>$M$42=TRUE</formula>
    </cfRule>
  </conditionalFormatting>
  <conditionalFormatting sqref="L52:N57">
    <cfRule type="expression" dxfId="463" priority="16">
      <formula>$M$50=TRUE</formula>
    </cfRule>
  </conditionalFormatting>
  <conditionalFormatting sqref="L63:N68">
    <cfRule type="expression" dxfId="462" priority="9">
      <formula>$M$61=TRUE</formula>
    </cfRule>
  </conditionalFormatting>
  <conditionalFormatting sqref="L71:N76">
    <cfRule type="expression" dxfId="461" priority="8">
      <formula>$M$69=TRUE</formula>
    </cfRule>
  </conditionalFormatting>
  <conditionalFormatting sqref="L79:N84">
    <cfRule type="expression" dxfId="460" priority="7">
      <formula>$M$77=TRUE</formula>
    </cfRule>
  </conditionalFormatting>
  <conditionalFormatting sqref="M77">
    <cfRule type="expression" dxfId="459" priority="2">
      <formula>$M$42=TRUE</formula>
    </cfRule>
  </conditionalFormatting>
  <conditionalFormatting sqref="P36:R41">
    <cfRule type="expression" dxfId="458" priority="15">
      <formula>$Q$34=TRUE</formula>
    </cfRule>
  </conditionalFormatting>
  <conditionalFormatting sqref="P44:R49">
    <cfRule type="expression" dxfId="457" priority="14">
      <formula>$Q$42=TRUE</formula>
    </cfRule>
  </conditionalFormatting>
  <conditionalFormatting sqref="P52:R57">
    <cfRule type="expression" dxfId="456" priority="13">
      <formula>$Q$50=TRUE</formula>
    </cfRule>
  </conditionalFormatting>
  <conditionalFormatting sqref="P63:R68">
    <cfRule type="expression" dxfId="455" priority="6">
      <formula>$Q$61=TRUE</formula>
    </cfRule>
  </conditionalFormatting>
  <conditionalFormatting sqref="P71:R76">
    <cfRule type="expression" dxfId="454" priority="5">
      <formula>$Q$69=TRUE</formula>
    </cfRule>
  </conditionalFormatting>
  <conditionalFormatting sqref="P79:R84">
    <cfRule type="expression" dxfId="453" priority="4">
      <formula>$Q$77=TRUE</formula>
    </cfRule>
  </conditionalFormatting>
  <conditionalFormatting sqref="Q77">
    <cfRule type="expression" dxfId="452" priority="3">
      <formula>$M$42=TRUE</formula>
    </cfRule>
  </conditionalFormatting>
  <pageMargins left="0.31496062992125984" right="0" top="7.874015748031496E-2" bottom="7.874015748031496E-2" header="0.19685039370078741" footer="0"/>
  <pageSetup paperSize="9" scale="30" orientation="portrait" r:id="rId1"/>
  <headerFooter alignWithMargins="0"/>
  <rowBreaks count="1" manualBreakCount="1">
    <brk id="136" min="5" max="40" man="1"/>
  </rowBreaks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86702-EB25-4401-9C81-66F3B7C48D6F}">
  <sheetPr>
    <tabColor rgb="FFCC00FF"/>
  </sheetPr>
  <dimension ref="A1:BA75"/>
  <sheetViews>
    <sheetView showGridLines="0" showRowColHeaders="0" showWhiteSpace="0" zoomScale="85" zoomScaleNormal="85" workbookViewId="0"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RowHeight="13.2" x14ac:dyDescent="0.25"/>
  <cols>
    <col min="1" max="1" width="3.6640625" customWidth="1"/>
    <col min="2" max="2" width="20.6640625" customWidth="1"/>
    <col min="3" max="3" width="10.6640625" customWidth="1"/>
    <col min="4" max="4" width="10.6640625" style="4" customWidth="1"/>
    <col min="5" max="6" width="10.6640625" customWidth="1"/>
    <col min="7" max="13" width="10.6640625" style="4" customWidth="1"/>
    <col min="14" max="19" width="10.5546875" style="4" hidden="1" customWidth="1"/>
    <col min="20" max="36" width="9.33203125" style="4" hidden="1" customWidth="1"/>
    <col min="37" max="38" width="10.6640625" style="4" customWidth="1"/>
    <col min="39" max="40" width="11.33203125" style="4" hidden="1" customWidth="1"/>
    <col min="41" max="43" width="10.6640625" customWidth="1"/>
    <col min="44" max="44" width="9.33203125" style="4" hidden="1" customWidth="1"/>
    <col min="45" max="47" width="9.33203125" style="4" customWidth="1"/>
    <col min="48" max="48" width="10.6640625" style="4" customWidth="1"/>
    <col min="49" max="50" width="9.33203125" style="4" hidden="1" customWidth="1"/>
    <col min="51" max="51" width="10.6640625" style="4" customWidth="1"/>
    <col min="52" max="53" width="9.33203125" style="4" hidden="1" customWidth="1"/>
    <col min="54" max="54" width="9.5546875" customWidth="1"/>
  </cols>
  <sheetData>
    <row r="1" spans="1:53" ht="13.8" thickBot="1" x14ac:dyDescent="0.3"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</row>
    <row r="2" spans="1:53" ht="20.399999999999999" thickBot="1" x14ac:dyDescent="0.55000000000000004">
      <c r="A2" s="52"/>
      <c r="B2" s="54" t="s">
        <v>26</v>
      </c>
      <c r="C2" s="54"/>
      <c r="D2" s="53">
        <v>8</v>
      </c>
      <c r="E2" s="71" t="s">
        <v>208</v>
      </c>
      <c r="F2" s="13"/>
      <c r="G2" s="167"/>
      <c r="H2" s="167"/>
      <c r="J2" s="72" t="b">
        <f>IF($D$2=3,"ja",IF($D$2="3A","ja",IF($D$2="3B","ja",IF($D$2="3C","ja"))))</f>
        <v>0</v>
      </c>
      <c r="K2" s="72" t="b">
        <f>IF($D$2=5,"ja",IF($D$2="5A","ja",IF($D$2="5B","ja",IF($D$2="5C","ja"))))</f>
        <v>0</v>
      </c>
      <c r="L2" s="72" t="b">
        <f>IF($D$2=4,"ja",IF($D$2="4A","ja",IF($D$2="4B","ja",IF($D$2="4C","ja"))))</f>
        <v>0</v>
      </c>
      <c r="M2" s="72" t="b">
        <f>IF($D$2=6,"ja",IF($D$2="6A","ja",IF($D$2="6B","ja",IF($D$2="6C","ja"))))</f>
        <v>0</v>
      </c>
      <c r="N2" s="72"/>
      <c r="O2" s="72"/>
      <c r="P2" s="72"/>
      <c r="Q2" s="72"/>
      <c r="R2" s="72"/>
      <c r="S2" s="70" t="str">
        <f>IF($D$2=8,"ja",IF($D$2="8A","ja",IF($D$2="8B","ja",IF($D$2="8C","ja"))))</f>
        <v>ja</v>
      </c>
      <c r="T2" s="70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70"/>
      <c r="AM2" s="3"/>
      <c r="AN2" s="3"/>
    </row>
    <row r="3" spans="1:53" ht="20.399999999999999" thickBot="1" x14ac:dyDescent="0.3">
      <c r="A3" s="52"/>
      <c r="B3" s="54" t="s">
        <v>27</v>
      </c>
      <c r="C3" s="54"/>
      <c r="D3" s="285">
        <v>45692</v>
      </c>
      <c r="E3" s="284">
        <v>2026</v>
      </c>
      <c r="F3" s="13"/>
      <c r="G3" s="168"/>
      <c r="H3" s="168"/>
      <c r="I3" s="3"/>
      <c r="J3" s="72" t="b">
        <f>IF($D$2=7,"ja",IF($D$2="7A","ja",IF($D$2="7B","ja",IF($D$2="7C","ja"))))</f>
        <v>0</v>
      </c>
      <c r="K3" s="72"/>
      <c r="L3" s="72" t="str">
        <f>IF($D$2=8,"ja",IF($D$2="8A","ja",IF($D$2="8B","ja",IF($D$2="8C","ja"))))</f>
        <v>ja</v>
      </c>
      <c r="M3" s="72"/>
      <c r="N3" s="72"/>
      <c r="O3" s="72"/>
      <c r="P3" s="72"/>
      <c r="Q3" s="72"/>
      <c r="R3" s="72"/>
      <c r="S3" s="70"/>
      <c r="T3" s="70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70"/>
      <c r="AM3" s="3"/>
      <c r="AN3" s="3"/>
    </row>
    <row r="4" spans="1:53" ht="19.8" x14ac:dyDescent="0.45">
      <c r="B4" s="1"/>
      <c r="C4" s="1"/>
      <c r="D4" s="51"/>
      <c r="E4" s="51"/>
      <c r="F4" s="1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70"/>
      <c r="AM4" s="3"/>
      <c r="AN4" s="3"/>
    </row>
    <row r="5" spans="1:53" s="94" customFormat="1" ht="20.100000000000001" customHeight="1" x14ac:dyDescent="0.25">
      <c r="B5" s="330" t="s">
        <v>28</v>
      </c>
      <c r="C5" s="331"/>
      <c r="D5" s="331"/>
      <c r="E5" s="331"/>
      <c r="F5" s="331"/>
      <c r="G5" s="331"/>
      <c r="H5" s="331"/>
      <c r="I5" s="331"/>
      <c r="J5" s="331"/>
      <c r="K5" s="331"/>
      <c r="L5" s="331"/>
      <c r="M5" s="331"/>
      <c r="N5" s="331"/>
      <c r="O5" s="331"/>
      <c r="P5" s="331"/>
      <c r="Q5" s="331"/>
      <c r="R5" s="331"/>
      <c r="S5" s="331"/>
      <c r="T5" s="331"/>
      <c r="U5" s="331"/>
      <c r="V5" s="331"/>
      <c r="W5" s="331"/>
      <c r="X5" s="331"/>
      <c r="Y5" s="331"/>
      <c r="Z5" s="331"/>
      <c r="AA5" s="331"/>
      <c r="AB5" s="331"/>
      <c r="AC5" s="331"/>
      <c r="AD5" s="331"/>
      <c r="AE5" s="331"/>
      <c r="AF5" s="331"/>
      <c r="AG5" s="331"/>
      <c r="AH5" s="331"/>
      <c r="AI5" s="331"/>
      <c r="AJ5" s="331"/>
      <c r="AK5" s="331"/>
      <c r="AL5" s="331"/>
      <c r="AM5" s="331"/>
      <c r="AN5" s="331"/>
      <c r="AO5" s="331"/>
      <c r="AP5" s="331"/>
      <c r="AQ5" s="331"/>
      <c r="AR5" s="331"/>
      <c r="AS5" s="331"/>
      <c r="AT5" s="331"/>
      <c r="AU5" s="331"/>
      <c r="AV5" s="331"/>
      <c r="AW5" s="331"/>
      <c r="AX5" s="331"/>
      <c r="AY5" s="332"/>
    </row>
    <row r="6" spans="1:53" x14ac:dyDescent="0.25"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</row>
    <row r="7" spans="1:53" x14ac:dyDescent="0.25">
      <c r="B7" s="282" t="s">
        <v>29</v>
      </c>
      <c r="C7" s="283"/>
      <c r="D7" s="283"/>
      <c r="E7" s="49" t="s">
        <v>30</v>
      </c>
      <c r="I7" s="3"/>
      <c r="J7" s="3"/>
      <c r="K7" s="3"/>
    </row>
    <row r="8" spans="1:53" x14ac:dyDescent="0.25">
      <c r="B8" s="282" t="s">
        <v>31</v>
      </c>
      <c r="C8" s="283"/>
      <c r="D8" s="283"/>
      <c r="E8" s="50" t="str">
        <f>IF(E7="ja","nee",IF(E7="nee","ja",IF(E7="","")))</f>
        <v>nee</v>
      </c>
    </row>
    <row r="9" spans="1:53" x14ac:dyDescent="0.25">
      <c r="B9" s="15"/>
      <c r="C9" s="15"/>
      <c r="D9" s="16"/>
    </row>
    <row r="10" spans="1:53" s="94" customFormat="1" ht="20.100000000000001" customHeight="1" x14ac:dyDescent="0.25">
      <c r="B10" s="134" t="s">
        <v>32</v>
      </c>
      <c r="C10" s="137" t="s">
        <v>33</v>
      </c>
      <c r="D10" s="137" t="s">
        <v>33</v>
      </c>
      <c r="E10" s="137" t="s">
        <v>33</v>
      </c>
      <c r="F10" s="137" t="s">
        <v>33</v>
      </c>
      <c r="G10" s="138" t="s">
        <v>33</v>
      </c>
      <c r="H10" s="326" t="s">
        <v>34</v>
      </c>
      <c r="I10" s="327"/>
      <c r="J10" s="326" t="s">
        <v>35</v>
      </c>
      <c r="K10" s="327"/>
      <c r="L10" s="326" t="s">
        <v>36</v>
      </c>
      <c r="M10" s="327"/>
      <c r="AK10" s="137" t="s">
        <v>33</v>
      </c>
      <c r="AL10" s="137" t="s">
        <v>33</v>
      </c>
      <c r="AM10" s="137"/>
      <c r="AN10" s="137"/>
      <c r="AO10" s="137" t="s">
        <v>33</v>
      </c>
      <c r="AP10" s="137" t="s">
        <v>33</v>
      </c>
      <c r="AQ10" s="137" t="s">
        <v>33</v>
      </c>
      <c r="AR10" s="136"/>
      <c r="AS10" s="336" t="s">
        <v>37</v>
      </c>
      <c r="AT10" s="337"/>
      <c r="AU10" s="327"/>
      <c r="AV10" s="137" t="s">
        <v>33</v>
      </c>
      <c r="AW10" s="137"/>
      <c r="AX10" s="137"/>
      <c r="AY10" s="137" t="s">
        <v>33</v>
      </c>
    </row>
    <row r="11" spans="1:53" ht="13.2" customHeight="1" x14ac:dyDescent="0.25">
      <c r="B11" s="286" t="s">
        <v>38</v>
      </c>
      <c r="C11" s="276" t="s">
        <v>39</v>
      </c>
      <c r="D11" s="23" t="s">
        <v>40</v>
      </c>
      <c r="E11" s="26" t="s">
        <v>41</v>
      </c>
      <c r="F11" s="26" t="s">
        <v>42</v>
      </c>
      <c r="G11" s="29" t="s">
        <v>43</v>
      </c>
      <c r="H11" s="30" t="s">
        <v>44</v>
      </c>
      <c r="I11" s="29" t="s">
        <v>45</v>
      </c>
      <c r="J11" s="31" t="s">
        <v>46</v>
      </c>
      <c r="K11" s="31" t="s">
        <v>47</v>
      </c>
      <c r="L11" s="29" t="s">
        <v>48</v>
      </c>
      <c r="M11" s="29" t="s">
        <v>49</v>
      </c>
      <c r="N11" s="133" t="s">
        <v>50</v>
      </c>
      <c r="O11" s="133" t="s">
        <v>51</v>
      </c>
      <c r="P11" s="133" t="s">
        <v>52</v>
      </c>
      <c r="Q11" s="133" t="s">
        <v>51</v>
      </c>
      <c r="R11" s="133" t="s">
        <v>53</v>
      </c>
      <c r="S11" s="4" t="s">
        <v>54</v>
      </c>
      <c r="T11" s="4" t="s">
        <v>55</v>
      </c>
      <c r="U11" s="4" t="s">
        <v>56</v>
      </c>
      <c r="V11" s="3" t="s">
        <v>57</v>
      </c>
      <c r="W11" s="4" t="s">
        <v>58</v>
      </c>
      <c r="X11" s="4" t="s">
        <v>59</v>
      </c>
      <c r="Y11" s="4" t="s">
        <v>60</v>
      </c>
      <c r="AJ11" s="43" t="s">
        <v>53</v>
      </c>
      <c r="AK11" s="66" t="s">
        <v>61</v>
      </c>
      <c r="AL11" s="66" t="s">
        <v>43</v>
      </c>
      <c r="AM11" s="6" t="s">
        <v>62</v>
      </c>
      <c r="AN11" s="6" t="s">
        <v>63</v>
      </c>
      <c r="AO11" s="46" t="s">
        <v>42</v>
      </c>
      <c r="AP11" s="38" t="s">
        <v>41</v>
      </c>
      <c r="AQ11" s="23" t="s">
        <v>64</v>
      </c>
      <c r="AR11" s="22" t="s">
        <v>62</v>
      </c>
      <c r="AS11" s="29" t="s">
        <v>45</v>
      </c>
      <c r="AT11" s="31" t="s">
        <v>46</v>
      </c>
      <c r="AU11" s="29" t="s">
        <v>49</v>
      </c>
      <c r="AV11" s="29" t="s">
        <v>65</v>
      </c>
      <c r="AW11" s="6" t="s">
        <v>62</v>
      </c>
      <c r="AX11" s="6" t="s">
        <v>63</v>
      </c>
      <c r="AY11" s="29" t="s">
        <v>66</v>
      </c>
      <c r="AZ11" s="6" t="s">
        <v>62</v>
      </c>
      <c r="BA11" s="6" t="s">
        <v>63</v>
      </c>
    </row>
    <row r="12" spans="1:53" x14ac:dyDescent="0.25">
      <c r="B12" s="41"/>
      <c r="C12" s="277"/>
      <c r="D12" s="24" t="s">
        <v>67</v>
      </c>
      <c r="E12" s="27" t="s">
        <v>68</v>
      </c>
      <c r="F12" s="27"/>
      <c r="G12" s="32" t="s">
        <v>69</v>
      </c>
      <c r="H12" s="33" t="s">
        <v>70</v>
      </c>
      <c r="I12" s="32" t="s">
        <v>71</v>
      </c>
      <c r="J12" s="34"/>
      <c r="K12" s="34" t="s">
        <v>46</v>
      </c>
      <c r="L12" s="32" t="s">
        <v>72</v>
      </c>
      <c r="M12" s="32" t="s">
        <v>73</v>
      </c>
      <c r="N12" s="133"/>
      <c r="O12" s="133" t="s">
        <v>74</v>
      </c>
      <c r="P12" s="133" t="s">
        <v>75</v>
      </c>
      <c r="Q12" s="133" t="s">
        <v>76</v>
      </c>
      <c r="R12" s="133" t="s">
        <v>77</v>
      </c>
      <c r="S12" s="4" t="s">
        <v>70</v>
      </c>
      <c r="T12" s="4" t="s">
        <v>71</v>
      </c>
      <c r="U12" s="4" t="s">
        <v>56</v>
      </c>
      <c r="V12" s="4" t="s">
        <v>56</v>
      </c>
      <c r="W12" s="4" t="s">
        <v>72</v>
      </c>
      <c r="X12" s="4" t="s">
        <v>73</v>
      </c>
      <c r="Z12" s="4" t="s">
        <v>78</v>
      </c>
      <c r="AA12" s="4" t="s">
        <v>79</v>
      </c>
      <c r="AB12" s="4" t="s">
        <v>80</v>
      </c>
      <c r="AC12" s="4" t="s">
        <v>81</v>
      </c>
      <c r="AD12" s="4" t="s">
        <v>82</v>
      </c>
      <c r="AE12" s="4">
        <v>1</v>
      </c>
      <c r="AF12" s="4">
        <v>2</v>
      </c>
      <c r="AG12" s="4">
        <v>3</v>
      </c>
      <c r="AH12" s="4">
        <v>4</v>
      </c>
      <c r="AI12" s="4">
        <v>5</v>
      </c>
      <c r="AJ12" s="44" t="s">
        <v>83</v>
      </c>
      <c r="AK12" s="67" t="s">
        <v>84</v>
      </c>
      <c r="AL12" s="67" t="s">
        <v>85</v>
      </c>
      <c r="AM12" s="8"/>
      <c r="AN12" s="8"/>
      <c r="AO12" s="47"/>
      <c r="AP12" s="39" t="s">
        <v>68</v>
      </c>
      <c r="AQ12" s="24" t="s">
        <v>86</v>
      </c>
      <c r="AR12" s="20"/>
      <c r="AS12" s="32" t="s">
        <v>71</v>
      </c>
      <c r="AT12" s="34"/>
      <c r="AU12" s="32" t="s">
        <v>73</v>
      </c>
      <c r="AV12" s="32" t="s">
        <v>69</v>
      </c>
      <c r="AW12" s="8"/>
      <c r="AX12" s="8"/>
      <c r="AY12" s="32" t="s">
        <v>87</v>
      </c>
      <c r="AZ12" s="8"/>
      <c r="BA12" s="8"/>
    </row>
    <row r="13" spans="1:53" s="13" customFormat="1" x14ac:dyDescent="0.25">
      <c r="B13" s="42"/>
      <c r="C13" s="278"/>
      <c r="D13" s="25"/>
      <c r="E13" s="28"/>
      <c r="F13" s="28"/>
      <c r="G13" s="36"/>
      <c r="H13" s="35" t="s">
        <v>88</v>
      </c>
      <c r="I13" s="36" t="s">
        <v>88</v>
      </c>
      <c r="J13" s="37" t="s">
        <v>88</v>
      </c>
      <c r="K13" s="37" t="s">
        <v>88</v>
      </c>
      <c r="L13" s="36" t="s">
        <v>89</v>
      </c>
      <c r="M13" s="36" t="s">
        <v>89</v>
      </c>
      <c r="N13" s="133"/>
      <c r="O13" s="133"/>
      <c r="P13" s="133"/>
      <c r="Q13" s="133"/>
      <c r="R13" s="13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45"/>
      <c r="AK13" s="55" t="s">
        <v>90</v>
      </c>
      <c r="AL13" s="55" t="s">
        <v>91</v>
      </c>
      <c r="AM13" s="7"/>
      <c r="AN13" s="7"/>
      <c r="AO13" s="48" t="s">
        <v>92</v>
      </c>
      <c r="AP13" s="18" t="s">
        <v>93</v>
      </c>
      <c r="AQ13" s="25" t="s">
        <v>94</v>
      </c>
      <c r="AR13" s="20"/>
      <c r="AS13" s="36" t="s">
        <v>88</v>
      </c>
      <c r="AT13" s="37" t="s">
        <v>88</v>
      </c>
      <c r="AU13" s="36" t="s">
        <v>89</v>
      </c>
      <c r="AV13" s="36" t="s">
        <v>95</v>
      </c>
      <c r="AW13" s="7"/>
      <c r="AX13" s="7"/>
      <c r="AY13" s="36" t="s">
        <v>96</v>
      </c>
      <c r="AZ13" s="7"/>
      <c r="BA13" s="7"/>
    </row>
    <row r="14" spans="1:53" s="13" customFormat="1" ht="13.2" hidden="1" customHeight="1" x14ac:dyDescent="0.25">
      <c r="B14" s="61" t="s">
        <v>97</v>
      </c>
      <c r="C14" s="61"/>
      <c r="D14" s="62" t="s">
        <v>78</v>
      </c>
      <c r="E14" s="63" t="s">
        <v>98</v>
      </c>
      <c r="F14" s="63" t="s">
        <v>81</v>
      </c>
      <c r="G14" s="62" t="s">
        <v>78</v>
      </c>
      <c r="H14" s="62" t="s">
        <v>99</v>
      </c>
      <c r="I14" s="62" t="s">
        <v>79</v>
      </c>
      <c r="J14" s="63" t="s">
        <v>98</v>
      </c>
      <c r="K14" s="63"/>
      <c r="L14" s="62" t="s">
        <v>100</v>
      </c>
      <c r="M14" s="62" t="s">
        <v>101</v>
      </c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44"/>
      <c r="AK14" s="65" t="s">
        <v>82</v>
      </c>
      <c r="AL14" s="65" t="s">
        <v>82</v>
      </c>
      <c r="AM14" s="3"/>
      <c r="AN14" s="3"/>
      <c r="AO14" s="57" t="s">
        <v>81</v>
      </c>
      <c r="AP14" s="55" t="s">
        <v>98</v>
      </c>
      <c r="AQ14" s="7" t="s">
        <v>98</v>
      </c>
      <c r="AR14" s="3"/>
      <c r="AS14" s="3"/>
      <c r="AT14" s="3"/>
      <c r="AU14" s="3"/>
      <c r="AV14" s="3" t="s">
        <v>102</v>
      </c>
      <c r="AW14" s="3"/>
      <c r="AX14" s="3"/>
      <c r="AY14" s="56" t="s">
        <v>102</v>
      </c>
      <c r="AZ14" s="3"/>
      <c r="BA14" s="3"/>
    </row>
    <row r="15" spans="1:53" s="13" customFormat="1" ht="13.2" hidden="1" customHeight="1" x14ac:dyDescent="0.25">
      <c r="B15" s="61" t="s">
        <v>81</v>
      </c>
      <c r="C15" s="61"/>
      <c r="D15" s="62"/>
      <c r="E15" s="63"/>
      <c r="F15" s="63"/>
      <c r="G15" s="62"/>
      <c r="H15" s="62"/>
      <c r="I15" s="62"/>
      <c r="J15" s="63"/>
      <c r="K15" s="63"/>
      <c r="L15" s="62"/>
      <c r="M15" s="62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44"/>
      <c r="AK15" s="65"/>
      <c r="AL15" s="65"/>
      <c r="AM15" s="3"/>
      <c r="AN15" s="3"/>
      <c r="AO15" s="57"/>
      <c r="AP15" s="55"/>
      <c r="AQ15" s="7"/>
      <c r="AR15" s="3"/>
      <c r="AS15" s="3"/>
      <c r="AT15" s="3"/>
      <c r="AU15" s="3"/>
      <c r="AV15" s="3"/>
      <c r="AW15" s="3"/>
      <c r="AX15" s="3"/>
      <c r="AY15" s="56"/>
      <c r="AZ15" s="3"/>
      <c r="BA15" s="3"/>
    </row>
    <row r="16" spans="1:53" s="13" customFormat="1" ht="13.2" hidden="1" customHeight="1" x14ac:dyDescent="0.25">
      <c r="B16" s="61" t="s">
        <v>103</v>
      </c>
      <c r="C16" s="61"/>
      <c r="D16" s="62"/>
      <c r="E16" s="63"/>
      <c r="F16" s="63"/>
      <c r="G16" s="62"/>
      <c r="H16" s="62"/>
      <c r="I16" s="62"/>
      <c r="J16" s="63"/>
      <c r="K16" s="63"/>
      <c r="L16" s="62"/>
      <c r="M16" s="62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44"/>
      <c r="AK16" s="65"/>
      <c r="AL16" s="65"/>
      <c r="AM16" s="3"/>
      <c r="AN16" s="3"/>
      <c r="AO16" s="57"/>
      <c r="AP16" s="55"/>
      <c r="AQ16" s="7"/>
      <c r="AR16" s="3"/>
      <c r="AS16" s="3"/>
      <c r="AT16" s="3"/>
      <c r="AU16" s="3"/>
      <c r="AV16" s="3"/>
      <c r="AW16" s="3"/>
      <c r="AX16" s="3"/>
      <c r="AY16" s="56"/>
      <c r="AZ16" s="3"/>
      <c r="BA16" s="3"/>
    </row>
    <row r="17" spans="1:53" s="13" customFormat="1" ht="13.2" hidden="1" customHeight="1" x14ac:dyDescent="0.25">
      <c r="B17" s="61" t="s">
        <v>104</v>
      </c>
      <c r="C17" s="61"/>
      <c r="D17" s="62"/>
      <c r="E17" s="63"/>
      <c r="F17" s="63"/>
      <c r="G17" s="62"/>
      <c r="H17" s="62"/>
      <c r="I17" s="62"/>
      <c r="J17" s="63"/>
      <c r="K17" s="63"/>
      <c r="L17" s="62"/>
      <c r="M17" s="62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44"/>
      <c r="AK17" s="65"/>
      <c r="AL17" s="65"/>
      <c r="AM17" s="3"/>
      <c r="AN17" s="3"/>
      <c r="AO17" s="57"/>
      <c r="AP17" s="55"/>
      <c r="AQ17" s="7"/>
      <c r="AR17" s="3"/>
      <c r="AS17" s="3"/>
      <c r="AT17" s="3"/>
      <c r="AU17" s="3"/>
      <c r="AV17" s="3"/>
      <c r="AW17" s="3"/>
      <c r="AX17" s="3"/>
      <c r="AY17" s="56"/>
      <c r="AZ17" s="3"/>
      <c r="BA17" s="3"/>
    </row>
    <row r="18" spans="1:53" ht="15" customHeight="1" x14ac:dyDescent="0.25">
      <c r="A18">
        <v>1</v>
      </c>
      <c r="B18" s="221" t="s">
        <v>209</v>
      </c>
      <c r="C18" s="174"/>
      <c r="D18" s="174"/>
      <c r="E18" s="139"/>
      <c r="F18" s="139"/>
      <c r="G18" s="140"/>
      <c r="H18" s="179"/>
      <c r="I18" s="178"/>
      <c r="J18" s="178"/>
      <c r="K18" s="178"/>
      <c r="L18" s="178"/>
      <c r="M18" s="177"/>
      <c r="N18" s="287">
        <f>COUNTA(I18,J18,M18)</f>
        <v>0</v>
      </c>
      <c r="O18" s="288" t="str">
        <f>IF(M18="E",1,IF(M18="D",2,IF(M18="C",3,IF(M18="B",4,IF(M18="A",5,IF(M18=5,1,IF(M18=4,2,IF(M18=3,3,IF(M18=2,4,IF(M18=1,5,IF(M18="","")))))))))))</f>
        <v/>
      </c>
      <c r="P18" s="288" t="str">
        <f t="shared" ref="P18:Q53" si="0">IF(I18="E",1,IF(I18="D",2,IF(I18="C",3,IF(I18="B",4,IF(I18="A",5,IF(I18=5,1,IF(I18=4,2,IF(I18=3,3,IF(I18=2,4,IF(I18=1,5,IF(I18="","")))))))))))</f>
        <v/>
      </c>
      <c r="Q18" s="288" t="str">
        <f t="shared" si="0"/>
        <v/>
      </c>
      <c r="R18" s="288">
        <f>IF(N18&lt;3,2,IF($D$2&lt;6,0,IF($D$2&gt;=6,SUM(O18:Q18))))</f>
        <v>2</v>
      </c>
      <c r="S18" s="94" t="str">
        <f t="shared" ref="S18:S53" si="1">IF(D18="","",IF(H18="","",IF(H18=$D18,1,IF(H18&lt;$D18,1,IF(H18&gt;$D18,"",IF(H18="A+",1))))))</f>
        <v/>
      </c>
      <c r="T18" s="94" t="str">
        <f t="shared" ref="T18:T53" si="2">IF(D18="","",IF(I18="","",IF(I18=$D18,1,IF(I18&lt;$D18,1,IF(I18&gt;$D18,"",IF(I18="A+",1))))))</f>
        <v/>
      </c>
      <c r="U18" s="94" t="str">
        <f t="shared" ref="U18:U53" si="3">IF(D18="","",IF(J18="","",IF(J18=$D18,1,IF(J18&lt;$D18,1,IF(J18&gt;$D18,"",IF(J18="A+",1))))))</f>
        <v/>
      </c>
      <c r="V18" s="94" t="str">
        <f t="shared" ref="V18:V53" si="4">IF(D18="","",IF(K18="","",IF(K18=$D18,1,IF(K18&lt;$D18,1,IF(K18&gt;$D18,"",IF(K18="A+",1))))))</f>
        <v/>
      </c>
      <c r="W18" s="94" t="str">
        <f t="shared" ref="W18:W53" si="5">IF(D18="","",IF(L18="","",IF(L18=$D18,1,IF(L18&lt;$D18,1,IF(L18&gt;$D18,"",IF(L18="A+",1))))))</f>
        <v/>
      </c>
      <c r="X18" s="94" t="str">
        <f t="shared" ref="X18:X53" si="6">IF(D18="","",IF(M18="","",IF(M18=$D18,1,IF(M18&lt;$D18,1,IF(M18&gt;$D18,"",IF(M18="A+",1))))))</f>
        <v/>
      </c>
      <c r="Y18" s="94">
        <f t="shared" ref="Y18:Y53" si="7">SUM(S18:X18)</f>
        <v>0</v>
      </c>
      <c r="Z18" s="141" t="b">
        <f t="shared" ref="Z18:Z53" si="8">IF($D18="A",$AK18)</f>
        <v>0</v>
      </c>
      <c r="AA18" s="141" t="b">
        <f t="shared" ref="AA18:AA53" si="9">IF($D18="B",$AK18)</f>
        <v>0</v>
      </c>
      <c r="AB18" s="141" t="b">
        <f t="shared" ref="AB18:AB53" si="10">IF($D18="C",$AK18)</f>
        <v>0</v>
      </c>
      <c r="AC18" s="141" t="b">
        <f t="shared" ref="AC18:AC53" si="11">IF($D18="D",$AK18)</f>
        <v>0</v>
      </c>
      <c r="AD18" s="141" t="b">
        <f t="shared" ref="AD18:AD53" si="12">IF($D18="E",$AK18)</f>
        <v>0</v>
      </c>
      <c r="AE18" s="141" t="b">
        <f>IF($D18=1,$AK18)</f>
        <v>0</v>
      </c>
      <c r="AF18" s="141" t="b">
        <f t="shared" ref="AF18:AF53" si="13">IF($D18=2,$AK18)</f>
        <v>0</v>
      </c>
      <c r="AG18" s="141" t="b">
        <f t="shared" ref="AG18:AG53" si="14">IF($D18=3,$AK18)</f>
        <v>0</v>
      </c>
      <c r="AH18" s="141" t="b">
        <f t="shared" ref="AH18:AH53" si="15">IF($D18=4,$AK18)</f>
        <v>0</v>
      </c>
      <c r="AI18" s="141" t="b">
        <f t="shared" ref="AI18:AI53" si="16">IF($D18=5,$AK18)</f>
        <v>0</v>
      </c>
      <c r="AJ18" s="142" t="str">
        <f t="shared" ref="AJ18:AJ53" si="17">IF(D18="","",IF(D18&gt;0,COUNTA(H18:M18)))</f>
        <v/>
      </c>
      <c r="AK18" s="143" t="str">
        <f>IF(AJ18=0,"",IF(AJ18="","",IF(AJ18&gt;0,Y18/AJ18)))</f>
        <v/>
      </c>
      <c r="AL18" s="216" t="str">
        <f>IF($D$2&lt;6,"",IF(N18&lt;3,"",IF(R18=15,"Vwo",IF(R18&gt;13,"Havo/Vwo",IF(R18=13,"Havo",IF(R18&gt;11,"TL/Havo",IF(R18=11,"TL",IF(R18&gt;9,"Kader/TL",IF(R18=9,"Kader",IF(R18&gt;6,"BBL/Kader",IF(R18=6,"BBL",IF(R18&gt;3,"PRO/BBL",IF(R18=3,"PRO")))))))))))))</f>
        <v/>
      </c>
      <c r="AM18" s="144" t="str">
        <f>IF(AL18="","",IF(AL18="PRO",1,IF(AL18="LWOO",2,IF(AL18="BBL",3,IF(AL18="BBL/Kader",4,IF(AL18="Kader",5,IF(AL18="Kader/TL",6,IF(AL18="TL",7,IF(AL18="TL/Havo",8,IF(AL18="Havo",9,IF(AL18="Havo/VWO",10,IF(AL18="VWO",11))))))))))))</f>
        <v/>
      </c>
      <c r="AN18" s="145">
        <f>IF(AM18="",0,IF(AM18&lt;AR18,0,IF(AM18&gt;=AR18,1)))</f>
        <v>0</v>
      </c>
      <c r="AO18" s="135" t="str">
        <f>IF(F18="","",IF(F18="x",1))</f>
        <v/>
      </c>
      <c r="AP18" s="136" t="str">
        <f>IF(E18="","",IF(E18="X",1))</f>
        <v/>
      </c>
      <c r="AQ18" s="126"/>
      <c r="AR18" s="144" t="str">
        <f>IF(G18="","",IF(G18="PRO",1,IF(G18="LWOO",2,IF(G18="BBL",3,IF(G18="BBL/Kader",4,IF(G18="Kader",5,IF(G18="Kader/TL",6,IF(G18="TL",7,IF(G18="TL/Havo",8,IF(G18="Havo",9,IF(G18="Havo/VWO",10,IF(G18="VWO",11))))))))))))</f>
        <v/>
      </c>
      <c r="AS18" s="219" t="str">
        <f>IF($D$2&lt;6,"",IF($N18&lt;3,"",IF(P18=1,"&lt;1F",IF(P18&gt;3,"2F",IF(P18&gt;1,"1F")))))</f>
        <v/>
      </c>
      <c r="AT18" s="219" t="str">
        <f>IF($D$2&lt;6,"",IF($N18&lt;3,"",IF(Q18=1,"&lt;1F",IF(Q18&gt;3,"2F",IF(Q18&gt;1,"1F")))))</f>
        <v/>
      </c>
      <c r="AU18" s="219" t="str">
        <f t="shared" ref="AU18:AU53" si="18">IF($D$2&lt;6,"",IF($N18&lt;3,"",IF(O18&lt;=2,"&lt;1F",IF(O18&gt;3,"1S",IF(O18&gt;2,"1F")))))</f>
        <v/>
      </c>
      <c r="AV18" s="218"/>
      <c r="AW18" s="219"/>
      <c r="AX18" s="219"/>
      <c r="AY18" s="218"/>
      <c r="AZ18" s="217" t="str">
        <f>IF(AY18="","",IF(AY18="PRO",1,IF(AY18="LWOO",2,IF(AY18="BBL",3,IF(AY18="BBL/Kader",4,IF(AY18="Kader",5,IF(AY18="Kader/TL",6,IF(AY18="TL",7,IF(AY18="TL/Havo",8,IF(AY18="Havo",9,IF(AY18="Havo/VWO",10,IF(AY18="VWO",11))))))))))))</f>
        <v/>
      </c>
      <c r="BA18" s="60">
        <f t="shared" ref="BA18:BA53" si="19">IF(AZ18="",0,IF(AZ18&lt;AW18,0,IF(AZ18&gt;=AW18,1)))</f>
        <v>0</v>
      </c>
    </row>
    <row r="19" spans="1:53" ht="15" customHeight="1" x14ac:dyDescent="0.25">
      <c r="A19">
        <v>2</v>
      </c>
      <c r="B19" s="221" t="s">
        <v>213</v>
      </c>
      <c r="C19" s="174"/>
      <c r="D19" s="174"/>
      <c r="E19" s="150"/>
      <c r="F19" s="150"/>
      <c r="G19" s="140"/>
      <c r="H19" s="179"/>
      <c r="I19" s="178"/>
      <c r="J19" s="178"/>
      <c r="K19" s="178"/>
      <c r="L19" s="178"/>
      <c r="M19" s="177"/>
      <c r="N19" s="287">
        <f t="shared" ref="N19:N53" si="20">COUNTA(I19,J19,M19)</f>
        <v>0</v>
      </c>
      <c r="O19" s="288" t="str">
        <f t="shared" ref="O19:O53" si="21">IF(M19="E",1,IF(M19="D",2,IF(M19="C",3,IF(M19="B",4,IF(M19="A",5,IF(M19=5,1,IF(M19=4,2,IF(M19=3,3,IF(M19=2,4,IF(M19=1,5,IF(M19="","")))))))))))</f>
        <v/>
      </c>
      <c r="P19" s="288" t="str">
        <f t="shared" si="0"/>
        <v/>
      </c>
      <c r="Q19" s="288" t="str">
        <f t="shared" si="0"/>
        <v/>
      </c>
      <c r="R19" s="288">
        <f t="shared" ref="R19:R53" si="22">IF($D$2&lt;6,0,IF($D$2&gt;=6,SUM(O19:Q19)))</f>
        <v>0</v>
      </c>
      <c r="S19" s="94" t="str">
        <f t="shared" si="1"/>
        <v/>
      </c>
      <c r="T19" s="94" t="str">
        <f t="shared" si="2"/>
        <v/>
      </c>
      <c r="U19" s="94" t="str">
        <f t="shared" si="3"/>
        <v/>
      </c>
      <c r="V19" s="94" t="str">
        <f t="shared" si="4"/>
        <v/>
      </c>
      <c r="W19" s="94" t="str">
        <f t="shared" si="5"/>
        <v/>
      </c>
      <c r="X19" s="94" t="str">
        <f t="shared" si="6"/>
        <v/>
      </c>
      <c r="Y19" s="94">
        <f t="shared" si="7"/>
        <v>0</v>
      </c>
      <c r="Z19" s="141" t="b">
        <f t="shared" si="8"/>
        <v>0</v>
      </c>
      <c r="AA19" s="141" t="b">
        <f t="shared" si="9"/>
        <v>0</v>
      </c>
      <c r="AB19" s="141" t="b">
        <f t="shared" si="10"/>
        <v>0</v>
      </c>
      <c r="AC19" s="141" t="b">
        <f t="shared" si="11"/>
        <v>0</v>
      </c>
      <c r="AD19" s="141" t="b">
        <f t="shared" si="12"/>
        <v>0</v>
      </c>
      <c r="AE19" s="141" t="b">
        <f t="shared" ref="AE19:AE53" si="23">IF($D19="1",$AK19)</f>
        <v>0</v>
      </c>
      <c r="AF19" s="141" t="b">
        <f t="shared" si="13"/>
        <v>0</v>
      </c>
      <c r="AG19" s="141" t="b">
        <f t="shared" si="14"/>
        <v>0</v>
      </c>
      <c r="AH19" s="141" t="b">
        <f t="shared" si="15"/>
        <v>0</v>
      </c>
      <c r="AI19" s="141" t="b">
        <f t="shared" si="16"/>
        <v>0</v>
      </c>
      <c r="AJ19" s="146" t="str">
        <f t="shared" si="17"/>
        <v/>
      </c>
      <c r="AK19" s="143" t="str">
        <f t="shared" ref="AK19:AK53" si="24">IF(AJ19=0,"",IF(AJ19="","",IF(AJ19&gt;0,Y19/AJ19)))</f>
        <v/>
      </c>
      <c r="AL19" s="216" t="str">
        <f t="shared" ref="AL19:AL53" si="25">IF($D$2&lt;6,"",IF(N19&lt;3,"",IF(R19=15,"Vwo",IF(R19&gt;13,"Havo/Vwo",IF(R19=13,"Havo",IF(R19&gt;11,"TL/Havo",IF(R19=11,"TL",IF(R19&gt;9,"Kader/TL",IF(R19=9,"Kader",IF(R19&gt;6,"BBL/Kader",IF(R19=6,"BBL",IF(R19&gt;3,"PRO/BBL",IF(R19=3,"PRO")))))))))))))</f>
        <v/>
      </c>
      <c r="AM19" s="144" t="str">
        <f t="shared" ref="AM19:AM53" si="26">IF(AL19="","",IF(AL19="PRO",1,IF(AL19="LWOO",2,IF(AL19="BBL",3,IF(AL19="BBL/Kader",4,IF(AL19="Kader",5,IF(AL19="Kader/TL",6,IF(AL19="TL",7,IF(AL19="TL/Havo",8,IF(AL19="Havo",9,IF(AL19="Havo/VWO",10,IF(AL19="VWO",11))))))))))))</f>
        <v/>
      </c>
      <c r="AN19" s="145">
        <f t="shared" ref="AN19:AN53" si="27">IF(AM19="",0,IF(AM19&lt;AR19,0,IF(AM19&gt;=AR19,1)))</f>
        <v>0</v>
      </c>
      <c r="AO19" s="135" t="str">
        <f t="shared" ref="AO19:AO53" si="28">IF(F19="","",IF(F19="x",1))</f>
        <v/>
      </c>
      <c r="AP19" s="136" t="str">
        <f t="shared" ref="AP19:AP53" si="29">IF(E19="","",IF(E19="X",1))</f>
        <v/>
      </c>
      <c r="AQ19" s="126"/>
      <c r="AR19" s="144" t="str">
        <f t="shared" ref="AR19:AR53" si="30">IF(G19="","",IF(G19="PRO",1,IF(G19="LWOO",2,IF(G19="BBL",3,IF(G19="BBL/Kader",4,IF(G19="Kader",5,IF(G19="Kader/TL",6,IF(G19="TL",7,IF(G19="TL/Havo",8,IF(G19="Havo",9,IF(G19="Havo/VWO",10,IF(G19="VWO",11))))))))))))</f>
        <v/>
      </c>
      <c r="AS19" s="219" t="str">
        <f t="shared" ref="AS19:AS53" si="31">IF($D$2&lt;6,"",IF(N19&lt;3,"",IF(P19=1,"&lt;1F",IF(P19&gt;3,"2F",IF(P19&gt;1,"1F")))))</f>
        <v/>
      </c>
      <c r="AT19" s="219" t="str">
        <f t="shared" ref="AT19:AT53" si="32">IF($D$2&lt;6,"",IF($N19&lt;3,"",IF(Q19=1,"&lt;1F",IF(Q19&gt;3,"2F",IF(Q19&gt;1,"1F")))))</f>
        <v/>
      </c>
      <c r="AU19" s="219" t="str">
        <f t="shared" si="18"/>
        <v/>
      </c>
      <c r="AV19" s="218"/>
      <c r="AW19" s="219"/>
      <c r="AX19" s="219"/>
      <c r="AY19" s="218"/>
      <c r="AZ19" s="217" t="str">
        <f t="shared" ref="AZ19:AZ53" si="33">IF(AY19="","",IF(AY19="PRO",1,IF(AY19="LWOO",2,IF(AY19="BBL",3,IF(AY19="BBL/Kader",4,IF(AY19="Kader",5,IF(AY19="Kader/TL",6,IF(AY19="TL",7,IF(AY19="TL/Havo",8,IF(AY19="Havo",9,IF(AY19="Havo/VWO",10,IF(AY19="VWO",11))))))))))))</f>
        <v/>
      </c>
      <c r="BA19" s="60">
        <f t="shared" si="19"/>
        <v>0</v>
      </c>
    </row>
    <row r="20" spans="1:53" ht="15" customHeight="1" x14ac:dyDescent="0.25">
      <c r="A20">
        <v>3</v>
      </c>
      <c r="B20" s="221" t="s">
        <v>214</v>
      </c>
      <c r="C20" s="174"/>
      <c r="D20" s="174"/>
      <c r="E20" s="150"/>
      <c r="F20" s="126"/>
      <c r="G20" s="140"/>
      <c r="H20" s="179"/>
      <c r="I20" s="178"/>
      <c r="J20" s="178"/>
      <c r="K20" s="178"/>
      <c r="L20" s="178"/>
      <c r="M20" s="177"/>
      <c r="N20" s="287">
        <f t="shared" si="20"/>
        <v>0</v>
      </c>
      <c r="O20" s="288" t="str">
        <f t="shared" si="21"/>
        <v/>
      </c>
      <c r="P20" s="288" t="str">
        <f t="shared" si="0"/>
        <v/>
      </c>
      <c r="Q20" s="288" t="str">
        <f t="shared" si="0"/>
        <v/>
      </c>
      <c r="R20" s="288">
        <f t="shared" si="22"/>
        <v>0</v>
      </c>
      <c r="S20" s="94" t="str">
        <f t="shared" si="1"/>
        <v/>
      </c>
      <c r="T20" s="94" t="str">
        <f t="shared" si="2"/>
        <v/>
      </c>
      <c r="U20" s="94" t="str">
        <f t="shared" si="3"/>
        <v/>
      </c>
      <c r="V20" s="94" t="str">
        <f t="shared" si="4"/>
        <v/>
      </c>
      <c r="W20" s="94" t="str">
        <f t="shared" si="5"/>
        <v/>
      </c>
      <c r="X20" s="94" t="str">
        <f t="shared" si="6"/>
        <v/>
      </c>
      <c r="Y20" s="94">
        <f t="shared" si="7"/>
        <v>0</v>
      </c>
      <c r="Z20" s="141" t="b">
        <f t="shared" si="8"/>
        <v>0</v>
      </c>
      <c r="AA20" s="141" t="b">
        <f t="shared" si="9"/>
        <v>0</v>
      </c>
      <c r="AB20" s="141" t="b">
        <f t="shared" si="10"/>
        <v>0</v>
      </c>
      <c r="AC20" s="141" t="b">
        <f t="shared" si="11"/>
        <v>0</v>
      </c>
      <c r="AD20" s="141" t="b">
        <f t="shared" si="12"/>
        <v>0</v>
      </c>
      <c r="AE20" s="141" t="b">
        <f t="shared" si="23"/>
        <v>0</v>
      </c>
      <c r="AF20" s="141" t="b">
        <f t="shared" si="13"/>
        <v>0</v>
      </c>
      <c r="AG20" s="141" t="b">
        <f t="shared" si="14"/>
        <v>0</v>
      </c>
      <c r="AH20" s="141" t="b">
        <f t="shared" si="15"/>
        <v>0</v>
      </c>
      <c r="AI20" s="141" t="b">
        <f t="shared" si="16"/>
        <v>0</v>
      </c>
      <c r="AJ20" s="146" t="str">
        <f t="shared" si="17"/>
        <v/>
      </c>
      <c r="AK20" s="143" t="str">
        <f t="shared" si="24"/>
        <v/>
      </c>
      <c r="AL20" s="216" t="str">
        <f t="shared" si="25"/>
        <v/>
      </c>
      <c r="AM20" s="144" t="str">
        <f t="shared" si="26"/>
        <v/>
      </c>
      <c r="AN20" s="145">
        <f t="shared" si="27"/>
        <v>0</v>
      </c>
      <c r="AO20" s="135" t="str">
        <f t="shared" si="28"/>
        <v/>
      </c>
      <c r="AP20" s="136" t="str">
        <f t="shared" si="29"/>
        <v/>
      </c>
      <c r="AQ20" s="126"/>
      <c r="AR20" s="144" t="str">
        <f t="shared" si="30"/>
        <v/>
      </c>
      <c r="AS20" s="219" t="str">
        <f t="shared" si="31"/>
        <v/>
      </c>
      <c r="AT20" s="219" t="str">
        <f t="shared" si="32"/>
        <v/>
      </c>
      <c r="AU20" s="219" t="str">
        <f t="shared" si="18"/>
        <v/>
      </c>
      <c r="AV20" s="218"/>
      <c r="AW20" s="219"/>
      <c r="AX20" s="219"/>
      <c r="AY20" s="218"/>
      <c r="AZ20" s="217" t="str">
        <f t="shared" si="33"/>
        <v/>
      </c>
      <c r="BA20" s="60">
        <f t="shared" si="19"/>
        <v>0</v>
      </c>
    </row>
    <row r="21" spans="1:53" ht="15" customHeight="1" x14ac:dyDescent="0.25">
      <c r="A21">
        <v>4</v>
      </c>
      <c r="B21" s="221" t="s">
        <v>215</v>
      </c>
      <c r="C21" s="174"/>
      <c r="D21" s="174"/>
      <c r="E21" s="126"/>
      <c r="F21" s="126"/>
      <c r="G21" s="140"/>
      <c r="H21" s="179"/>
      <c r="I21" s="178"/>
      <c r="J21" s="178"/>
      <c r="K21" s="178"/>
      <c r="L21" s="178"/>
      <c r="M21" s="177"/>
      <c r="N21" s="287">
        <f t="shared" si="20"/>
        <v>0</v>
      </c>
      <c r="O21" s="288" t="str">
        <f t="shared" si="21"/>
        <v/>
      </c>
      <c r="P21" s="288" t="str">
        <f t="shared" si="0"/>
        <v/>
      </c>
      <c r="Q21" s="288" t="str">
        <f t="shared" si="0"/>
        <v/>
      </c>
      <c r="R21" s="288">
        <f t="shared" si="22"/>
        <v>0</v>
      </c>
      <c r="S21" s="94" t="str">
        <f t="shared" si="1"/>
        <v/>
      </c>
      <c r="T21" s="94" t="str">
        <f t="shared" si="2"/>
        <v/>
      </c>
      <c r="U21" s="94" t="str">
        <f t="shared" si="3"/>
        <v/>
      </c>
      <c r="V21" s="94" t="str">
        <f t="shared" si="4"/>
        <v/>
      </c>
      <c r="W21" s="94" t="str">
        <f t="shared" si="5"/>
        <v/>
      </c>
      <c r="X21" s="94" t="str">
        <f t="shared" si="6"/>
        <v/>
      </c>
      <c r="Y21" s="94">
        <f t="shared" si="7"/>
        <v>0</v>
      </c>
      <c r="Z21" s="141" t="b">
        <f t="shared" si="8"/>
        <v>0</v>
      </c>
      <c r="AA21" s="141" t="b">
        <f t="shared" si="9"/>
        <v>0</v>
      </c>
      <c r="AB21" s="141" t="b">
        <f t="shared" si="10"/>
        <v>0</v>
      </c>
      <c r="AC21" s="141" t="b">
        <f t="shared" si="11"/>
        <v>0</v>
      </c>
      <c r="AD21" s="141" t="b">
        <f t="shared" si="12"/>
        <v>0</v>
      </c>
      <c r="AE21" s="141" t="b">
        <f t="shared" si="23"/>
        <v>0</v>
      </c>
      <c r="AF21" s="141" t="b">
        <f t="shared" si="13"/>
        <v>0</v>
      </c>
      <c r="AG21" s="141" t="b">
        <f t="shared" si="14"/>
        <v>0</v>
      </c>
      <c r="AH21" s="141" t="b">
        <f t="shared" si="15"/>
        <v>0</v>
      </c>
      <c r="AI21" s="141" t="b">
        <f t="shared" si="16"/>
        <v>0</v>
      </c>
      <c r="AJ21" s="146" t="str">
        <f t="shared" si="17"/>
        <v/>
      </c>
      <c r="AK21" s="143" t="str">
        <f t="shared" si="24"/>
        <v/>
      </c>
      <c r="AL21" s="216" t="str">
        <f t="shared" si="25"/>
        <v/>
      </c>
      <c r="AM21" s="144" t="str">
        <f t="shared" si="26"/>
        <v/>
      </c>
      <c r="AN21" s="145">
        <f t="shared" si="27"/>
        <v>0</v>
      </c>
      <c r="AO21" s="135" t="str">
        <f t="shared" si="28"/>
        <v/>
      </c>
      <c r="AP21" s="136" t="str">
        <f t="shared" si="29"/>
        <v/>
      </c>
      <c r="AQ21" s="126"/>
      <c r="AR21" s="144" t="str">
        <f t="shared" si="30"/>
        <v/>
      </c>
      <c r="AS21" s="219" t="str">
        <f t="shared" si="31"/>
        <v/>
      </c>
      <c r="AT21" s="219" t="str">
        <f t="shared" si="32"/>
        <v/>
      </c>
      <c r="AU21" s="219" t="str">
        <f t="shared" si="18"/>
        <v/>
      </c>
      <c r="AV21" s="218"/>
      <c r="AW21" s="219"/>
      <c r="AX21" s="219"/>
      <c r="AY21" s="218"/>
      <c r="AZ21" s="217" t="str">
        <f t="shared" si="33"/>
        <v/>
      </c>
      <c r="BA21" s="60">
        <f t="shared" si="19"/>
        <v>0</v>
      </c>
    </row>
    <row r="22" spans="1:53" ht="15" customHeight="1" x14ac:dyDescent="0.25">
      <c r="A22">
        <v>5</v>
      </c>
      <c r="B22" s="221" t="s">
        <v>216</v>
      </c>
      <c r="C22" s="174"/>
      <c r="D22" s="174"/>
      <c r="E22" s="126"/>
      <c r="F22" s="126"/>
      <c r="G22" s="140"/>
      <c r="H22" s="179"/>
      <c r="I22" s="178"/>
      <c r="J22" s="178"/>
      <c r="K22" s="178"/>
      <c r="L22" s="178"/>
      <c r="M22" s="177"/>
      <c r="N22" s="287">
        <f t="shared" si="20"/>
        <v>0</v>
      </c>
      <c r="O22" s="288" t="str">
        <f t="shared" si="21"/>
        <v/>
      </c>
      <c r="P22" s="288" t="str">
        <f t="shared" si="0"/>
        <v/>
      </c>
      <c r="Q22" s="288" t="str">
        <f t="shared" si="0"/>
        <v/>
      </c>
      <c r="R22" s="288">
        <f t="shared" si="22"/>
        <v>0</v>
      </c>
      <c r="S22" s="94" t="str">
        <f t="shared" si="1"/>
        <v/>
      </c>
      <c r="T22" s="94" t="str">
        <f t="shared" si="2"/>
        <v/>
      </c>
      <c r="U22" s="94" t="str">
        <f t="shared" si="3"/>
        <v/>
      </c>
      <c r="V22" s="94" t="str">
        <f t="shared" si="4"/>
        <v/>
      </c>
      <c r="W22" s="94" t="str">
        <f t="shared" si="5"/>
        <v/>
      </c>
      <c r="X22" s="94" t="str">
        <f t="shared" si="6"/>
        <v/>
      </c>
      <c r="Y22" s="94">
        <f t="shared" si="7"/>
        <v>0</v>
      </c>
      <c r="Z22" s="141" t="b">
        <f t="shared" si="8"/>
        <v>0</v>
      </c>
      <c r="AA22" s="141" t="b">
        <f t="shared" si="9"/>
        <v>0</v>
      </c>
      <c r="AB22" s="141" t="b">
        <f t="shared" si="10"/>
        <v>0</v>
      </c>
      <c r="AC22" s="141" t="b">
        <f t="shared" si="11"/>
        <v>0</v>
      </c>
      <c r="AD22" s="141" t="b">
        <f t="shared" si="12"/>
        <v>0</v>
      </c>
      <c r="AE22" s="141" t="b">
        <f t="shared" si="23"/>
        <v>0</v>
      </c>
      <c r="AF22" s="141" t="b">
        <f t="shared" si="13"/>
        <v>0</v>
      </c>
      <c r="AG22" s="141" t="b">
        <f t="shared" si="14"/>
        <v>0</v>
      </c>
      <c r="AH22" s="141" t="b">
        <f t="shared" si="15"/>
        <v>0</v>
      </c>
      <c r="AI22" s="141" t="b">
        <f t="shared" si="16"/>
        <v>0</v>
      </c>
      <c r="AJ22" s="146" t="str">
        <f t="shared" si="17"/>
        <v/>
      </c>
      <c r="AK22" s="143" t="str">
        <f t="shared" si="24"/>
        <v/>
      </c>
      <c r="AL22" s="216" t="str">
        <f t="shared" si="25"/>
        <v/>
      </c>
      <c r="AM22" s="144" t="str">
        <f t="shared" si="26"/>
        <v/>
      </c>
      <c r="AN22" s="145">
        <f t="shared" si="27"/>
        <v>0</v>
      </c>
      <c r="AO22" s="135" t="str">
        <f t="shared" si="28"/>
        <v/>
      </c>
      <c r="AP22" s="136" t="str">
        <f t="shared" si="29"/>
        <v/>
      </c>
      <c r="AQ22" s="126"/>
      <c r="AR22" s="144" t="str">
        <f t="shared" si="30"/>
        <v/>
      </c>
      <c r="AS22" s="219" t="str">
        <f t="shared" si="31"/>
        <v/>
      </c>
      <c r="AT22" s="219" t="str">
        <f t="shared" si="32"/>
        <v/>
      </c>
      <c r="AU22" s="219" t="str">
        <f t="shared" si="18"/>
        <v/>
      </c>
      <c r="AV22" s="218"/>
      <c r="AW22" s="219"/>
      <c r="AX22" s="219"/>
      <c r="AY22" s="218"/>
      <c r="AZ22" s="217" t="str">
        <f t="shared" si="33"/>
        <v/>
      </c>
      <c r="BA22" s="60">
        <f t="shared" si="19"/>
        <v>0</v>
      </c>
    </row>
    <row r="23" spans="1:53" ht="15" customHeight="1" x14ac:dyDescent="0.25">
      <c r="A23">
        <v>6</v>
      </c>
      <c r="B23" s="221" t="s">
        <v>217</v>
      </c>
      <c r="C23" s="174"/>
      <c r="D23" s="174"/>
      <c r="E23" s="126"/>
      <c r="F23" s="126"/>
      <c r="G23" s="140"/>
      <c r="H23" s="179"/>
      <c r="I23" s="178"/>
      <c r="J23" s="178"/>
      <c r="K23" s="178"/>
      <c r="L23" s="178"/>
      <c r="M23" s="177"/>
      <c r="N23" s="287">
        <f t="shared" si="20"/>
        <v>0</v>
      </c>
      <c r="O23" s="288" t="str">
        <f t="shared" si="21"/>
        <v/>
      </c>
      <c r="P23" s="288" t="str">
        <f t="shared" si="0"/>
        <v/>
      </c>
      <c r="Q23" s="288" t="str">
        <f t="shared" si="0"/>
        <v/>
      </c>
      <c r="R23" s="288">
        <f t="shared" si="22"/>
        <v>0</v>
      </c>
      <c r="S23" s="94" t="str">
        <f t="shared" si="1"/>
        <v/>
      </c>
      <c r="T23" s="94" t="str">
        <f t="shared" si="2"/>
        <v/>
      </c>
      <c r="U23" s="94" t="str">
        <f t="shared" si="3"/>
        <v/>
      </c>
      <c r="V23" s="94" t="str">
        <f t="shared" si="4"/>
        <v/>
      </c>
      <c r="W23" s="94" t="str">
        <f t="shared" si="5"/>
        <v/>
      </c>
      <c r="X23" s="94" t="str">
        <f t="shared" si="6"/>
        <v/>
      </c>
      <c r="Y23" s="94">
        <f t="shared" si="7"/>
        <v>0</v>
      </c>
      <c r="Z23" s="141" t="b">
        <f t="shared" si="8"/>
        <v>0</v>
      </c>
      <c r="AA23" s="141" t="b">
        <f t="shared" si="9"/>
        <v>0</v>
      </c>
      <c r="AB23" s="141" t="b">
        <f t="shared" si="10"/>
        <v>0</v>
      </c>
      <c r="AC23" s="141" t="b">
        <f t="shared" si="11"/>
        <v>0</v>
      </c>
      <c r="AD23" s="141" t="b">
        <f t="shared" si="12"/>
        <v>0</v>
      </c>
      <c r="AE23" s="141" t="b">
        <f t="shared" si="23"/>
        <v>0</v>
      </c>
      <c r="AF23" s="141" t="b">
        <f t="shared" si="13"/>
        <v>0</v>
      </c>
      <c r="AG23" s="141" t="b">
        <f t="shared" si="14"/>
        <v>0</v>
      </c>
      <c r="AH23" s="141" t="b">
        <f t="shared" si="15"/>
        <v>0</v>
      </c>
      <c r="AI23" s="141" t="b">
        <f t="shared" si="16"/>
        <v>0</v>
      </c>
      <c r="AJ23" s="146" t="str">
        <f t="shared" si="17"/>
        <v/>
      </c>
      <c r="AK23" s="143" t="str">
        <f t="shared" si="24"/>
        <v/>
      </c>
      <c r="AL23" s="216" t="str">
        <f t="shared" si="25"/>
        <v/>
      </c>
      <c r="AM23" s="144" t="str">
        <f>IF(AL23="","",IF(AL23="PRO",1,IF(AL23="PRO/BBL",2,IF(AL23="BBL",3,IF(AL23="BBL/Kader",4,IF(AL23="Kader",5,IF(AL23="Kader/TL",6,IF(AL23="TL",7,IF(AL23="TL/Havo",8,IF(AL23="Havo",9,IF(AL23="Havo/VWO",10,IF(AL23="VWO",11))))))))))))</f>
        <v/>
      </c>
      <c r="AN23" s="145">
        <f t="shared" si="27"/>
        <v>0</v>
      </c>
      <c r="AO23" s="135" t="str">
        <f t="shared" si="28"/>
        <v/>
      </c>
      <c r="AP23" s="136" t="str">
        <f t="shared" si="29"/>
        <v/>
      </c>
      <c r="AQ23" s="126"/>
      <c r="AR23" s="144" t="str">
        <f t="shared" si="30"/>
        <v/>
      </c>
      <c r="AS23" s="219" t="str">
        <f t="shared" si="31"/>
        <v/>
      </c>
      <c r="AT23" s="219" t="str">
        <f t="shared" si="32"/>
        <v/>
      </c>
      <c r="AU23" s="219" t="str">
        <f t="shared" si="18"/>
        <v/>
      </c>
      <c r="AV23" s="218"/>
      <c r="AW23" s="219"/>
      <c r="AX23" s="219"/>
      <c r="AY23" s="218"/>
      <c r="AZ23" s="217" t="str">
        <f t="shared" si="33"/>
        <v/>
      </c>
      <c r="BA23" s="60">
        <f t="shared" si="19"/>
        <v>0</v>
      </c>
    </row>
    <row r="24" spans="1:53" ht="15" customHeight="1" x14ac:dyDescent="0.25">
      <c r="A24">
        <v>7</v>
      </c>
      <c r="B24" s="221" t="s">
        <v>218</v>
      </c>
      <c r="C24" s="174"/>
      <c r="D24" s="174"/>
      <c r="E24" s="150"/>
      <c r="F24" s="150"/>
      <c r="G24" s="140"/>
      <c r="H24" s="179"/>
      <c r="I24" s="178"/>
      <c r="J24" s="178"/>
      <c r="K24" s="178"/>
      <c r="L24" s="178"/>
      <c r="M24" s="177"/>
      <c r="N24" s="287">
        <f t="shared" si="20"/>
        <v>0</v>
      </c>
      <c r="O24" s="288" t="str">
        <f t="shared" si="21"/>
        <v/>
      </c>
      <c r="P24" s="288" t="str">
        <f t="shared" si="0"/>
        <v/>
      </c>
      <c r="Q24" s="288" t="str">
        <f t="shared" si="0"/>
        <v/>
      </c>
      <c r="R24" s="288">
        <f t="shared" si="22"/>
        <v>0</v>
      </c>
      <c r="S24" s="94" t="str">
        <f t="shared" si="1"/>
        <v/>
      </c>
      <c r="T24" s="94" t="str">
        <f t="shared" si="2"/>
        <v/>
      </c>
      <c r="U24" s="94" t="str">
        <f t="shared" si="3"/>
        <v/>
      </c>
      <c r="V24" s="94" t="str">
        <f t="shared" si="4"/>
        <v/>
      </c>
      <c r="W24" s="94" t="str">
        <f t="shared" si="5"/>
        <v/>
      </c>
      <c r="X24" s="94" t="str">
        <f t="shared" si="6"/>
        <v/>
      </c>
      <c r="Y24" s="94">
        <f t="shared" si="7"/>
        <v>0</v>
      </c>
      <c r="Z24" s="141" t="b">
        <f t="shared" si="8"/>
        <v>0</v>
      </c>
      <c r="AA24" s="141" t="b">
        <f t="shared" si="9"/>
        <v>0</v>
      </c>
      <c r="AB24" s="141" t="b">
        <f t="shared" si="10"/>
        <v>0</v>
      </c>
      <c r="AC24" s="141" t="b">
        <f t="shared" si="11"/>
        <v>0</v>
      </c>
      <c r="AD24" s="141" t="b">
        <f t="shared" si="12"/>
        <v>0</v>
      </c>
      <c r="AE24" s="141" t="b">
        <f t="shared" si="23"/>
        <v>0</v>
      </c>
      <c r="AF24" s="141" t="b">
        <f t="shared" si="13"/>
        <v>0</v>
      </c>
      <c r="AG24" s="141" t="b">
        <f t="shared" si="14"/>
        <v>0</v>
      </c>
      <c r="AH24" s="141" t="b">
        <f t="shared" si="15"/>
        <v>0</v>
      </c>
      <c r="AI24" s="141" t="b">
        <f t="shared" si="16"/>
        <v>0</v>
      </c>
      <c r="AJ24" s="146" t="str">
        <f t="shared" si="17"/>
        <v/>
      </c>
      <c r="AK24" s="143" t="str">
        <f t="shared" si="24"/>
        <v/>
      </c>
      <c r="AL24" s="216" t="str">
        <f t="shared" si="25"/>
        <v/>
      </c>
      <c r="AM24" s="144" t="str">
        <f t="shared" si="26"/>
        <v/>
      </c>
      <c r="AN24" s="145">
        <f t="shared" si="27"/>
        <v>0</v>
      </c>
      <c r="AO24" s="135" t="str">
        <f t="shared" si="28"/>
        <v/>
      </c>
      <c r="AP24" s="136" t="str">
        <f t="shared" si="29"/>
        <v/>
      </c>
      <c r="AQ24" s="126"/>
      <c r="AR24" s="144" t="str">
        <f t="shared" si="30"/>
        <v/>
      </c>
      <c r="AS24" s="219" t="str">
        <f t="shared" si="31"/>
        <v/>
      </c>
      <c r="AT24" s="219" t="str">
        <f t="shared" si="32"/>
        <v/>
      </c>
      <c r="AU24" s="219" t="str">
        <f t="shared" si="18"/>
        <v/>
      </c>
      <c r="AV24" s="218"/>
      <c r="AW24" s="219"/>
      <c r="AX24" s="219"/>
      <c r="AY24" s="218"/>
      <c r="AZ24" s="217" t="str">
        <f t="shared" si="33"/>
        <v/>
      </c>
      <c r="BA24" s="60">
        <f t="shared" si="19"/>
        <v>0</v>
      </c>
    </row>
    <row r="25" spans="1:53" ht="15" customHeight="1" x14ac:dyDescent="0.25">
      <c r="A25">
        <v>8</v>
      </c>
      <c r="B25" s="221" t="s">
        <v>219</v>
      </c>
      <c r="C25" s="174"/>
      <c r="D25" s="174"/>
      <c r="E25" s="126"/>
      <c r="F25" s="126"/>
      <c r="G25" s="140"/>
      <c r="H25" s="148"/>
      <c r="I25" s="178"/>
      <c r="J25" s="178"/>
      <c r="K25" s="178"/>
      <c r="L25" s="147"/>
      <c r="M25" s="177"/>
      <c r="N25" s="287">
        <f t="shared" si="20"/>
        <v>0</v>
      </c>
      <c r="O25" s="288" t="str">
        <f t="shared" si="21"/>
        <v/>
      </c>
      <c r="P25" s="288" t="str">
        <f t="shared" si="0"/>
        <v/>
      </c>
      <c r="Q25" s="288" t="str">
        <f t="shared" si="0"/>
        <v/>
      </c>
      <c r="R25" s="288">
        <f t="shared" si="22"/>
        <v>0</v>
      </c>
      <c r="S25" s="94" t="str">
        <f t="shared" si="1"/>
        <v/>
      </c>
      <c r="T25" s="94" t="str">
        <f t="shared" si="2"/>
        <v/>
      </c>
      <c r="U25" s="94" t="str">
        <f t="shared" si="3"/>
        <v/>
      </c>
      <c r="V25" s="94" t="str">
        <f t="shared" si="4"/>
        <v/>
      </c>
      <c r="W25" s="94" t="str">
        <f t="shared" si="5"/>
        <v/>
      </c>
      <c r="X25" s="94" t="str">
        <f t="shared" si="6"/>
        <v/>
      </c>
      <c r="Y25" s="94">
        <f t="shared" si="7"/>
        <v>0</v>
      </c>
      <c r="Z25" s="141" t="b">
        <f t="shared" si="8"/>
        <v>0</v>
      </c>
      <c r="AA25" s="141" t="b">
        <f t="shared" si="9"/>
        <v>0</v>
      </c>
      <c r="AB25" s="141" t="b">
        <f t="shared" si="10"/>
        <v>0</v>
      </c>
      <c r="AC25" s="141" t="b">
        <f t="shared" si="11"/>
        <v>0</v>
      </c>
      <c r="AD25" s="141" t="b">
        <f t="shared" si="12"/>
        <v>0</v>
      </c>
      <c r="AE25" s="141" t="b">
        <f t="shared" si="23"/>
        <v>0</v>
      </c>
      <c r="AF25" s="141" t="b">
        <f t="shared" si="13"/>
        <v>0</v>
      </c>
      <c r="AG25" s="141" t="b">
        <f t="shared" si="14"/>
        <v>0</v>
      </c>
      <c r="AH25" s="141" t="b">
        <f t="shared" si="15"/>
        <v>0</v>
      </c>
      <c r="AI25" s="141" t="b">
        <f t="shared" si="16"/>
        <v>0</v>
      </c>
      <c r="AJ25" s="146" t="str">
        <f t="shared" si="17"/>
        <v/>
      </c>
      <c r="AK25" s="143" t="str">
        <f t="shared" si="24"/>
        <v/>
      </c>
      <c r="AL25" s="216" t="str">
        <f t="shared" si="25"/>
        <v/>
      </c>
      <c r="AM25" s="144" t="str">
        <f t="shared" si="26"/>
        <v/>
      </c>
      <c r="AN25" s="145">
        <f t="shared" si="27"/>
        <v>0</v>
      </c>
      <c r="AO25" s="135" t="str">
        <f t="shared" si="28"/>
        <v/>
      </c>
      <c r="AP25" s="136" t="str">
        <f t="shared" si="29"/>
        <v/>
      </c>
      <c r="AQ25" s="126"/>
      <c r="AR25" s="144" t="str">
        <f t="shared" si="30"/>
        <v/>
      </c>
      <c r="AS25" s="219" t="str">
        <f t="shared" si="31"/>
        <v/>
      </c>
      <c r="AT25" s="219" t="str">
        <f t="shared" si="32"/>
        <v/>
      </c>
      <c r="AU25" s="219" t="str">
        <f t="shared" si="18"/>
        <v/>
      </c>
      <c r="AV25" s="218"/>
      <c r="AW25" s="219" t="str">
        <f t="shared" ref="AW25:AW53" si="34">IF(AV25="","",IF(AV25="PRO",1,IF(AV25="LWOO",2,IF(AV25="BBL",3,IF(AV25="BBL/Kader",4,IF(AV25="Kader",5,IF(AV25="Kader/TL",6,IF(AV25="TL",7,IF(AV25="TL/Havo",8,IF(AV25="Havo",9,IF(AV25="Havo/VWO",10,IF(AV25="VWO",11))))))))))))</f>
        <v/>
      </c>
      <c r="AX25" s="219">
        <f t="shared" ref="AX25:AX53" si="35">IF(AW25="",0,IF(AW25&lt;AR25,0,IF(AW25&gt;=AR25,1)))</f>
        <v>0</v>
      </c>
      <c r="AY25" s="218"/>
      <c r="AZ25" s="217" t="str">
        <f t="shared" si="33"/>
        <v/>
      </c>
      <c r="BA25" s="60">
        <f t="shared" si="19"/>
        <v>0</v>
      </c>
    </row>
    <row r="26" spans="1:53" ht="15" customHeight="1" x14ac:dyDescent="0.25">
      <c r="A26">
        <v>9</v>
      </c>
      <c r="B26" s="221" t="s">
        <v>220</v>
      </c>
      <c r="C26" s="174"/>
      <c r="D26" s="174"/>
      <c r="E26" s="126"/>
      <c r="F26" s="126"/>
      <c r="G26" s="140"/>
      <c r="H26" s="148"/>
      <c r="I26" s="178"/>
      <c r="J26" s="178"/>
      <c r="K26" s="178"/>
      <c r="L26" s="147"/>
      <c r="M26" s="177"/>
      <c r="N26" s="287">
        <f t="shared" si="20"/>
        <v>0</v>
      </c>
      <c r="O26" s="288" t="str">
        <f t="shared" si="21"/>
        <v/>
      </c>
      <c r="P26" s="288" t="str">
        <f t="shared" si="0"/>
        <v/>
      </c>
      <c r="Q26" s="288" t="str">
        <f t="shared" si="0"/>
        <v/>
      </c>
      <c r="R26" s="288">
        <f t="shared" si="22"/>
        <v>0</v>
      </c>
      <c r="S26" s="94" t="str">
        <f t="shared" si="1"/>
        <v/>
      </c>
      <c r="T26" s="94" t="str">
        <f t="shared" si="2"/>
        <v/>
      </c>
      <c r="U26" s="94" t="str">
        <f t="shared" si="3"/>
        <v/>
      </c>
      <c r="V26" s="94" t="str">
        <f t="shared" si="4"/>
        <v/>
      </c>
      <c r="W26" s="94" t="str">
        <f t="shared" si="5"/>
        <v/>
      </c>
      <c r="X26" s="94" t="str">
        <f t="shared" si="6"/>
        <v/>
      </c>
      <c r="Y26" s="94">
        <f t="shared" si="7"/>
        <v>0</v>
      </c>
      <c r="Z26" s="141" t="b">
        <f t="shared" si="8"/>
        <v>0</v>
      </c>
      <c r="AA26" s="141" t="b">
        <f t="shared" si="9"/>
        <v>0</v>
      </c>
      <c r="AB26" s="141" t="b">
        <f t="shared" si="10"/>
        <v>0</v>
      </c>
      <c r="AC26" s="141" t="b">
        <f t="shared" si="11"/>
        <v>0</v>
      </c>
      <c r="AD26" s="141" t="b">
        <f t="shared" si="12"/>
        <v>0</v>
      </c>
      <c r="AE26" s="141" t="b">
        <f t="shared" si="23"/>
        <v>0</v>
      </c>
      <c r="AF26" s="141" t="b">
        <f t="shared" si="13"/>
        <v>0</v>
      </c>
      <c r="AG26" s="141" t="b">
        <f t="shared" si="14"/>
        <v>0</v>
      </c>
      <c r="AH26" s="141" t="b">
        <f t="shared" si="15"/>
        <v>0</v>
      </c>
      <c r="AI26" s="141" t="b">
        <f t="shared" si="16"/>
        <v>0</v>
      </c>
      <c r="AJ26" s="146" t="str">
        <f t="shared" si="17"/>
        <v/>
      </c>
      <c r="AK26" s="143" t="str">
        <f t="shared" si="24"/>
        <v/>
      </c>
      <c r="AL26" s="216" t="str">
        <f t="shared" si="25"/>
        <v/>
      </c>
      <c r="AM26" s="144" t="str">
        <f t="shared" si="26"/>
        <v/>
      </c>
      <c r="AN26" s="145">
        <f t="shared" si="27"/>
        <v>0</v>
      </c>
      <c r="AO26" s="135" t="str">
        <f t="shared" si="28"/>
        <v/>
      </c>
      <c r="AP26" s="136" t="str">
        <f t="shared" si="29"/>
        <v/>
      </c>
      <c r="AQ26" s="126"/>
      <c r="AR26" s="144" t="str">
        <f t="shared" si="30"/>
        <v/>
      </c>
      <c r="AS26" s="219" t="str">
        <f t="shared" si="31"/>
        <v/>
      </c>
      <c r="AT26" s="219" t="str">
        <f t="shared" si="32"/>
        <v/>
      </c>
      <c r="AU26" s="219" t="str">
        <f t="shared" si="18"/>
        <v/>
      </c>
      <c r="AV26" s="218"/>
      <c r="AW26" s="219" t="str">
        <f t="shared" si="34"/>
        <v/>
      </c>
      <c r="AX26" s="219">
        <f t="shared" si="35"/>
        <v>0</v>
      </c>
      <c r="AY26" s="218"/>
      <c r="AZ26" s="217" t="str">
        <f t="shared" si="33"/>
        <v/>
      </c>
      <c r="BA26" s="60">
        <f t="shared" si="19"/>
        <v>0</v>
      </c>
    </row>
    <row r="27" spans="1:53" ht="15" customHeight="1" x14ac:dyDescent="0.25">
      <c r="A27">
        <v>10</v>
      </c>
      <c r="B27" s="221" t="s">
        <v>221</v>
      </c>
      <c r="C27" s="174"/>
      <c r="D27" s="174"/>
      <c r="E27" s="126"/>
      <c r="F27" s="126"/>
      <c r="G27" s="140"/>
      <c r="H27" s="148"/>
      <c r="I27" s="178"/>
      <c r="J27" s="178"/>
      <c r="K27" s="178"/>
      <c r="L27" s="147"/>
      <c r="M27" s="177"/>
      <c r="N27" s="287">
        <f t="shared" si="20"/>
        <v>0</v>
      </c>
      <c r="O27" s="288" t="str">
        <f t="shared" si="21"/>
        <v/>
      </c>
      <c r="P27" s="288" t="str">
        <f t="shared" si="0"/>
        <v/>
      </c>
      <c r="Q27" s="288" t="str">
        <f t="shared" si="0"/>
        <v/>
      </c>
      <c r="R27" s="288">
        <f t="shared" si="22"/>
        <v>0</v>
      </c>
      <c r="S27" s="94" t="str">
        <f t="shared" si="1"/>
        <v/>
      </c>
      <c r="T27" s="94" t="str">
        <f t="shared" si="2"/>
        <v/>
      </c>
      <c r="U27" s="94" t="str">
        <f t="shared" si="3"/>
        <v/>
      </c>
      <c r="V27" s="94" t="str">
        <f t="shared" si="4"/>
        <v/>
      </c>
      <c r="W27" s="94" t="str">
        <f t="shared" si="5"/>
        <v/>
      </c>
      <c r="X27" s="94" t="str">
        <f t="shared" si="6"/>
        <v/>
      </c>
      <c r="Y27" s="94">
        <f t="shared" si="7"/>
        <v>0</v>
      </c>
      <c r="Z27" s="141" t="b">
        <f t="shared" si="8"/>
        <v>0</v>
      </c>
      <c r="AA27" s="141" t="b">
        <f t="shared" si="9"/>
        <v>0</v>
      </c>
      <c r="AB27" s="141" t="b">
        <f t="shared" si="10"/>
        <v>0</v>
      </c>
      <c r="AC27" s="141" t="b">
        <f t="shared" si="11"/>
        <v>0</v>
      </c>
      <c r="AD27" s="141" t="b">
        <f t="shared" si="12"/>
        <v>0</v>
      </c>
      <c r="AE27" s="141" t="b">
        <f t="shared" si="23"/>
        <v>0</v>
      </c>
      <c r="AF27" s="141" t="b">
        <f t="shared" si="13"/>
        <v>0</v>
      </c>
      <c r="AG27" s="141" t="b">
        <f t="shared" si="14"/>
        <v>0</v>
      </c>
      <c r="AH27" s="141" t="b">
        <f t="shared" si="15"/>
        <v>0</v>
      </c>
      <c r="AI27" s="141" t="b">
        <f t="shared" si="16"/>
        <v>0</v>
      </c>
      <c r="AJ27" s="146" t="str">
        <f t="shared" si="17"/>
        <v/>
      </c>
      <c r="AK27" s="143" t="str">
        <f t="shared" si="24"/>
        <v/>
      </c>
      <c r="AL27" s="216" t="str">
        <f t="shared" si="25"/>
        <v/>
      </c>
      <c r="AM27" s="144" t="str">
        <f t="shared" si="26"/>
        <v/>
      </c>
      <c r="AN27" s="145">
        <f t="shared" si="27"/>
        <v>0</v>
      </c>
      <c r="AO27" s="135" t="str">
        <f t="shared" si="28"/>
        <v/>
      </c>
      <c r="AP27" s="136" t="str">
        <f t="shared" si="29"/>
        <v/>
      </c>
      <c r="AQ27" s="126"/>
      <c r="AR27" s="144" t="str">
        <f t="shared" si="30"/>
        <v/>
      </c>
      <c r="AS27" s="219" t="str">
        <f t="shared" si="31"/>
        <v/>
      </c>
      <c r="AT27" s="219" t="str">
        <f t="shared" si="32"/>
        <v/>
      </c>
      <c r="AU27" s="219" t="str">
        <f t="shared" si="18"/>
        <v/>
      </c>
      <c r="AV27" s="218"/>
      <c r="AW27" s="219" t="str">
        <f t="shared" si="34"/>
        <v/>
      </c>
      <c r="AX27" s="219">
        <f t="shared" si="35"/>
        <v>0</v>
      </c>
      <c r="AY27" s="218"/>
      <c r="AZ27" s="217" t="str">
        <f t="shared" si="33"/>
        <v/>
      </c>
      <c r="BA27" s="60">
        <f t="shared" si="19"/>
        <v>0</v>
      </c>
    </row>
    <row r="28" spans="1:53" ht="15" customHeight="1" x14ac:dyDescent="0.25">
      <c r="A28">
        <v>11</v>
      </c>
      <c r="B28" s="221" t="s">
        <v>222</v>
      </c>
      <c r="C28" s="174"/>
      <c r="D28" s="174"/>
      <c r="E28" s="126"/>
      <c r="F28" s="126"/>
      <c r="G28" s="140"/>
      <c r="H28" s="148"/>
      <c r="I28" s="178"/>
      <c r="J28" s="178"/>
      <c r="K28" s="178"/>
      <c r="L28" s="147"/>
      <c r="M28" s="177"/>
      <c r="N28" s="287">
        <f t="shared" si="20"/>
        <v>0</v>
      </c>
      <c r="O28" s="288" t="str">
        <f t="shared" si="21"/>
        <v/>
      </c>
      <c r="P28" s="288" t="str">
        <f t="shared" si="0"/>
        <v/>
      </c>
      <c r="Q28" s="288" t="str">
        <f t="shared" si="0"/>
        <v/>
      </c>
      <c r="R28" s="288">
        <f t="shared" si="22"/>
        <v>0</v>
      </c>
      <c r="S28" s="94" t="str">
        <f t="shared" si="1"/>
        <v/>
      </c>
      <c r="T28" s="94" t="str">
        <f t="shared" si="2"/>
        <v/>
      </c>
      <c r="U28" s="94" t="str">
        <f t="shared" si="3"/>
        <v/>
      </c>
      <c r="V28" s="94" t="str">
        <f t="shared" si="4"/>
        <v/>
      </c>
      <c r="W28" s="94" t="str">
        <f t="shared" si="5"/>
        <v/>
      </c>
      <c r="X28" s="94" t="str">
        <f t="shared" si="6"/>
        <v/>
      </c>
      <c r="Y28" s="94">
        <f t="shared" si="7"/>
        <v>0</v>
      </c>
      <c r="Z28" s="141" t="b">
        <f t="shared" si="8"/>
        <v>0</v>
      </c>
      <c r="AA28" s="141" t="b">
        <f t="shared" si="9"/>
        <v>0</v>
      </c>
      <c r="AB28" s="141" t="b">
        <f t="shared" si="10"/>
        <v>0</v>
      </c>
      <c r="AC28" s="141" t="b">
        <f t="shared" si="11"/>
        <v>0</v>
      </c>
      <c r="AD28" s="141" t="b">
        <f t="shared" si="12"/>
        <v>0</v>
      </c>
      <c r="AE28" s="141" t="b">
        <f t="shared" si="23"/>
        <v>0</v>
      </c>
      <c r="AF28" s="141" t="b">
        <f t="shared" si="13"/>
        <v>0</v>
      </c>
      <c r="AG28" s="141" t="b">
        <f t="shared" si="14"/>
        <v>0</v>
      </c>
      <c r="AH28" s="141" t="b">
        <f t="shared" si="15"/>
        <v>0</v>
      </c>
      <c r="AI28" s="141" t="b">
        <f t="shared" si="16"/>
        <v>0</v>
      </c>
      <c r="AJ28" s="146" t="str">
        <f t="shared" si="17"/>
        <v/>
      </c>
      <c r="AK28" s="143" t="str">
        <f t="shared" si="24"/>
        <v/>
      </c>
      <c r="AL28" s="216" t="str">
        <f t="shared" si="25"/>
        <v/>
      </c>
      <c r="AM28" s="144" t="str">
        <f t="shared" si="26"/>
        <v/>
      </c>
      <c r="AN28" s="145">
        <f t="shared" si="27"/>
        <v>0</v>
      </c>
      <c r="AO28" s="135" t="str">
        <f t="shared" si="28"/>
        <v/>
      </c>
      <c r="AP28" s="136" t="str">
        <f t="shared" si="29"/>
        <v/>
      </c>
      <c r="AQ28" s="126"/>
      <c r="AR28" s="144" t="str">
        <f t="shared" si="30"/>
        <v/>
      </c>
      <c r="AS28" s="219" t="str">
        <f t="shared" si="31"/>
        <v/>
      </c>
      <c r="AT28" s="219" t="str">
        <f t="shared" si="32"/>
        <v/>
      </c>
      <c r="AU28" s="219" t="str">
        <f t="shared" si="18"/>
        <v/>
      </c>
      <c r="AV28" s="218"/>
      <c r="AW28" s="219" t="str">
        <f t="shared" si="34"/>
        <v/>
      </c>
      <c r="AX28" s="219">
        <f t="shared" si="35"/>
        <v>0</v>
      </c>
      <c r="AY28" s="218"/>
      <c r="AZ28" s="217" t="str">
        <f t="shared" si="33"/>
        <v/>
      </c>
      <c r="BA28" s="60">
        <f t="shared" si="19"/>
        <v>0</v>
      </c>
    </row>
    <row r="29" spans="1:53" ht="15" customHeight="1" x14ac:dyDescent="0.25">
      <c r="A29">
        <v>12</v>
      </c>
      <c r="B29" s="221"/>
      <c r="C29" s="174"/>
      <c r="D29" s="174"/>
      <c r="E29" s="126"/>
      <c r="F29" s="126"/>
      <c r="G29" s="140"/>
      <c r="H29" s="148"/>
      <c r="I29" s="147"/>
      <c r="J29" s="147"/>
      <c r="K29" s="147"/>
      <c r="L29" s="147"/>
      <c r="M29" s="177"/>
      <c r="N29" s="287">
        <f t="shared" si="20"/>
        <v>0</v>
      </c>
      <c r="O29" s="288" t="str">
        <f t="shared" si="21"/>
        <v/>
      </c>
      <c r="P29" s="288" t="str">
        <f t="shared" si="0"/>
        <v/>
      </c>
      <c r="Q29" s="288" t="str">
        <f t="shared" si="0"/>
        <v/>
      </c>
      <c r="R29" s="288">
        <f t="shared" si="22"/>
        <v>0</v>
      </c>
      <c r="S29" s="94" t="str">
        <f t="shared" si="1"/>
        <v/>
      </c>
      <c r="T29" s="94" t="str">
        <f t="shared" si="2"/>
        <v/>
      </c>
      <c r="U29" s="94" t="str">
        <f t="shared" si="3"/>
        <v/>
      </c>
      <c r="V29" s="94" t="str">
        <f t="shared" si="4"/>
        <v/>
      </c>
      <c r="W29" s="94" t="str">
        <f t="shared" si="5"/>
        <v/>
      </c>
      <c r="X29" s="94" t="str">
        <f t="shared" si="6"/>
        <v/>
      </c>
      <c r="Y29" s="94">
        <f t="shared" si="7"/>
        <v>0</v>
      </c>
      <c r="Z29" s="141" t="b">
        <f t="shared" si="8"/>
        <v>0</v>
      </c>
      <c r="AA29" s="141" t="b">
        <f t="shared" si="9"/>
        <v>0</v>
      </c>
      <c r="AB29" s="141" t="b">
        <f t="shared" si="10"/>
        <v>0</v>
      </c>
      <c r="AC29" s="141" t="b">
        <f t="shared" si="11"/>
        <v>0</v>
      </c>
      <c r="AD29" s="141" t="b">
        <f t="shared" si="12"/>
        <v>0</v>
      </c>
      <c r="AE29" s="141" t="b">
        <f t="shared" si="23"/>
        <v>0</v>
      </c>
      <c r="AF29" s="141" t="b">
        <f t="shared" si="13"/>
        <v>0</v>
      </c>
      <c r="AG29" s="141" t="b">
        <f t="shared" si="14"/>
        <v>0</v>
      </c>
      <c r="AH29" s="141" t="b">
        <f t="shared" si="15"/>
        <v>0</v>
      </c>
      <c r="AI29" s="141" t="b">
        <f t="shared" si="16"/>
        <v>0</v>
      </c>
      <c r="AJ29" s="146" t="str">
        <f t="shared" si="17"/>
        <v/>
      </c>
      <c r="AK29" s="143" t="str">
        <f t="shared" si="24"/>
        <v/>
      </c>
      <c r="AL29" s="216" t="str">
        <f t="shared" si="25"/>
        <v/>
      </c>
      <c r="AM29" s="144" t="str">
        <f t="shared" si="26"/>
        <v/>
      </c>
      <c r="AN29" s="145">
        <f t="shared" si="27"/>
        <v>0</v>
      </c>
      <c r="AO29" s="135" t="str">
        <f t="shared" si="28"/>
        <v/>
      </c>
      <c r="AP29" s="136" t="str">
        <f t="shared" si="29"/>
        <v/>
      </c>
      <c r="AQ29" s="126"/>
      <c r="AR29" s="144" t="str">
        <f t="shared" si="30"/>
        <v/>
      </c>
      <c r="AS29" s="219" t="str">
        <f t="shared" si="31"/>
        <v/>
      </c>
      <c r="AT29" s="219" t="str">
        <f t="shared" si="32"/>
        <v/>
      </c>
      <c r="AU29" s="219" t="str">
        <f t="shared" si="18"/>
        <v/>
      </c>
      <c r="AV29" s="218"/>
      <c r="AW29" s="219" t="str">
        <f t="shared" si="34"/>
        <v/>
      </c>
      <c r="AX29" s="219">
        <f t="shared" si="35"/>
        <v>0</v>
      </c>
      <c r="AY29" s="218"/>
      <c r="AZ29" s="217" t="str">
        <f t="shared" si="33"/>
        <v/>
      </c>
      <c r="BA29" s="60">
        <f t="shared" si="19"/>
        <v>0</v>
      </c>
    </row>
    <row r="30" spans="1:53" ht="15" customHeight="1" x14ac:dyDescent="0.25">
      <c r="A30">
        <v>13</v>
      </c>
      <c r="B30" s="221"/>
      <c r="C30" s="174"/>
      <c r="D30" s="174"/>
      <c r="E30" s="126"/>
      <c r="F30" s="126"/>
      <c r="G30" s="140"/>
      <c r="H30" s="148"/>
      <c r="I30" s="147"/>
      <c r="J30" s="147"/>
      <c r="K30" s="147"/>
      <c r="L30" s="147"/>
      <c r="M30" s="149"/>
      <c r="N30" s="287">
        <f t="shared" si="20"/>
        <v>0</v>
      </c>
      <c r="O30" s="288" t="str">
        <f t="shared" si="21"/>
        <v/>
      </c>
      <c r="P30" s="288" t="str">
        <f t="shared" si="0"/>
        <v/>
      </c>
      <c r="Q30" s="288" t="str">
        <f t="shared" si="0"/>
        <v/>
      </c>
      <c r="R30" s="288">
        <f t="shared" si="22"/>
        <v>0</v>
      </c>
      <c r="S30" s="94" t="str">
        <f t="shared" si="1"/>
        <v/>
      </c>
      <c r="T30" s="94" t="str">
        <f t="shared" si="2"/>
        <v/>
      </c>
      <c r="U30" s="94" t="str">
        <f t="shared" si="3"/>
        <v/>
      </c>
      <c r="V30" s="94" t="str">
        <f t="shared" si="4"/>
        <v/>
      </c>
      <c r="W30" s="94" t="str">
        <f t="shared" si="5"/>
        <v/>
      </c>
      <c r="X30" s="94" t="str">
        <f t="shared" si="6"/>
        <v/>
      </c>
      <c r="Y30" s="94">
        <f t="shared" si="7"/>
        <v>0</v>
      </c>
      <c r="Z30" s="141" t="b">
        <f t="shared" si="8"/>
        <v>0</v>
      </c>
      <c r="AA30" s="141" t="b">
        <f t="shared" si="9"/>
        <v>0</v>
      </c>
      <c r="AB30" s="141" t="b">
        <f t="shared" si="10"/>
        <v>0</v>
      </c>
      <c r="AC30" s="141" t="b">
        <f t="shared" si="11"/>
        <v>0</v>
      </c>
      <c r="AD30" s="141" t="b">
        <f t="shared" si="12"/>
        <v>0</v>
      </c>
      <c r="AE30" s="141" t="b">
        <f t="shared" si="23"/>
        <v>0</v>
      </c>
      <c r="AF30" s="141" t="b">
        <f t="shared" si="13"/>
        <v>0</v>
      </c>
      <c r="AG30" s="141" t="b">
        <f t="shared" si="14"/>
        <v>0</v>
      </c>
      <c r="AH30" s="141" t="b">
        <f t="shared" si="15"/>
        <v>0</v>
      </c>
      <c r="AI30" s="141" t="b">
        <f t="shared" si="16"/>
        <v>0</v>
      </c>
      <c r="AJ30" s="146" t="str">
        <f t="shared" si="17"/>
        <v/>
      </c>
      <c r="AK30" s="143" t="str">
        <f t="shared" si="24"/>
        <v/>
      </c>
      <c r="AL30" s="216" t="str">
        <f t="shared" si="25"/>
        <v/>
      </c>
      <c r="AM30" s="144" t="str">
        <f t="shared" si="26"/>
        <v/>
      </c>
      <c r="AN30" s="145">
        <f t="shared" si="27"/>
        <v>0</v>
      </c>
      <c r="AO30" s="135" t="str">
        <f t="shared" si="28"/>
        <v/>
      </c>
      <c r="AP30" s="136" t="str">
        <f t="shared" si="29"/>
        <v/>
      </c>
      <c r="AQ30" s="126"/>
      <c r="AR30" s="144" t="str">
        <f t="shared" si="30"/>
        <v/>
      </c>
      <c r="AS30" s="219" t="str">
        <f t="shared" si="31"/>
        <v/>
      </c>
      <c r="AT30" s="219" t="str">
        <f t="shared" si="32"/>
        <v/>
      </c>
      <c r="AU30" s="219" t="str">
        <f t="shared" si="18"/>
        <v/>
      </c>
      <c r="AV30" s="218"/>
      <c r="AW30" s="219" t="str">
        <f t="shared" si="34"/>
        <v/>
      </c>
      <c r="AX30" s="219">
        <f t="shared" si="35"/>
        <v>0</v>
      </c>
      <c r="AY30" s="218"/>
      <c r="AZ30" s="217" t="str">
        <f t="shared" si="33"/>
        <v/>
      </c>
      <c r="BA30" s="60">
        <f t="shared" si="19"/>
        <v>0</v>
      </c>
    </row>
    <row r="31" spans="1:53" ht="15" customHeight="1" x14ac:dyDescent="0.25">
      <c r="A31">
        <v>14</v>
      </c>
      <c r="B31" s="221"/>
      <c r="C31" s="174"/>
      <c r="D31" s="174"/>
      <c r="E31" s="126"/>
      <c r="F31" s="126"/>
      <c r="G31" s="140"/>
      <c r="H31" s="148"/>
      <c r="I31" s="147"/>
      <c r="J31" s="147"/>
      <c r="K31" s="147"/>
      <c r="L31" s="147"/>
      <c r="M31" s="149"/>
      <c r="N31" s="287">
        <f t="shared" si="20"/>
        <v>0</v>
      </c>
      <c r="O31" s="288" t="str">
        <f t="shared" si="21"/>
        <v/>
      </c>
      <c r="P31" s="288" t="str">
        <f t="shared" si="0"/>
        <v/>
      </c>
      <c r="Q31" s="288" t="str">
        <f t="shared" si="0"/>
        <v/>
      </c>
      <c r="R31" s="288">
        <f t="shared" si="22"/>
        <v>0</v>
      </c>
      <c r="S31" s="94" t="str">
        <f t="shared" si="1"/>
        <v/>
      </c>
      <c r="T31" s="94" t="str">
        <f t="shared" si="2"/>
        <v/>
      </c>
      <c r="U31" s="94" t="str">
        <f t="shared" si="3"/>
        <v/>
      </c>
      <c r="V31" s="94" t="str">
        <f t="shared" si="4"/>
        <v/>
      </c>
      <c r="W31" s="94" t="str">
        <f t="shared" si="5"/>
        <v/>
      </c>
      <c r="X31" s="94" t="str">
        <f t="shared" si="6"/>
        <v/>
      </c>
      <c r="Y31" s="94">
        <f t="shared" si="7"/>
        <v>0</v>
      </c>
      <c r="Z31" s="141" t="b">
        <f t="shared" si="8"/>
        <v>0</v>
      </c>
      <c r="AA31" s="141" t="b">
        <f t="shared" si="9"/>
        <v>0</v>
      </c>
      <c r="AB31" s="141" t="b">
        <f t="shared" si="10"/>
        <v>0</v>
      </c>
      <c r="AC31" s="141" t="b">
        <f t="shared" si="11"/>
        <v>0</v>
      </c>
      <c r="AD31" s="141" t="b">
        <f t="shared" si="12"/>
        <v>0</v>
      </c>
      <c r="AE31" s="141" t="b">
        <f t="shared" si="23"/>
        <v>0</v>
      </c>
      <c r="AF31" s="141" t="b">
        <f t="shared" si="13"/>
        <v>0</v>
      </c>
      <c r="AG31" s="141" t="b">
        <f t="shared" si="14"/>
        <v>0</v>
      </c>
      <c r="AH31" s="141" t="b">
        <f t="shared" si="15"/>
        <v>0</v>
      </c>
      <c r="AI31" s="141" t="b">
        <f t="shared" si="16"/>
        <v>0</v>
      </c>
      <c r="AJ31" s="146" t="str">
        <f t="shared" si="17"/>
        <v/>
      </c>
      <c r="AK31" s="143" t="str">
        <f t="shared" si="24"/>
        <v/>
      </c>
      <c r="AL31" s="216" t="str">
        <f t="shared" si="25"/>
        <v/>
      </c>
      <c r="AM31" s="144" t="str">
        <f t="shared" si="26"/>
        <v/>
      </c>
      <c r="AN31" s="145">
        <f t="shared" si="27"/>
        <v>0</v>
      </c>
      <c r="AO31" s="135" t="str">
        <f t="shared" si="28"/>
        <v/>
      </c>
      <c r="AP31" s="136" t="str">
        <f t="shared" si="29"/>
        <v/>
      </c>
      <c r="AQ31" s="126"/>
      <c r="AR31" s="144" t="str">
        <f t="shared" si="30"/>
        <v/>
      </c>
      <c r="AS31" s="219" t="str">
        <f t="shared" si="31"/>
        <v/>
      </c>
      <c r="AT31" s="219" t="str">
        <f t="shared" si="32"/>
        <v/>
      </c>
      <c r="AU31" s="219" t="str">
        <f t="shared" si="18"/>
        <v/>
      </c>
      <c r="AV31" s="218"/>
      <c r="AW31" s="219" t="str">
        <f t="shared" si="34"/>
        <v/>
      </c>
      <c r="AX31" s="219">
        <f t="shared" si="35"/>
        <v>0</v>
      </c>
      <c r="AY31" s="218"/>
      <c r="AZ31" s="217" t="str">
        <f t="shared" si="33"/>
        <v/>
      </c>
      <c r="BA31" s="60">
        <f t="shared" si="19"/>
        <v>0</v>
      </c>
    </row>
    <row r="32" spans="1:53" ht="15" customHeight="1" x14ac:dyDescent="0.25">
      <c r="A32">
        <v>15</v>
      </c>
      <c r="B32" s="221"/>
      <c r="C32" s="174"/>
      <c r="D32" s="174"/>
      <c r="E32" s="126"/>
      <c r="F32" s="126"/>
      <c r="G32" s="140"/>
      <c r="H32" s="148"/>
      <c r="I32" s="147"/>
      <c r="J32" s="147"/>
      <c r="K32" s="147"/>
      <c r="L32" s="147"/>
      <c r="M32" s="177"/>
      <c r="N32" s="287">
        <f t="shared" si="20"/>
        <v>0</v>
      </c>
      <c r="O32" s="288" t="str">
        <f t="shared" si="21"/>
        <v/>
      </c>
      <c r="P32" s="288" t="str">
        <f t="shared" si="0"/>
        <v/>
      </c>
      <c r="Q32" s="288" t="str">
        <f t="shared" si="0"/>
        <v/>
      </c>
      <c r="R32" s="288">
        <f t="shared" si="22"/>
        <v>0</v>
      </c>
      <c r="S32" s="94" t="str">
        <f t="shared" si="1"/>
        <v/>
      </c>
      <c r="T32" s="94" t="str">
        <f t="shared" si="2"/>
        <v/>
      </c>
      <c r="U32" s="94" t="str">
        <f t="shared" si="3"/>
        <v/>
      </c>
      <c r="V32" s="94" t="str">
        <f t="shared" si="4"/>
        <v/>
      </c>
      <c r="W32" s="94" t="str">
        <f t="shared" si="5"/>
        <v/>
      </c>
      <c r="X32" s="94" t="str">
        <f t="shared" si="6"/>
        <v/>
      </c>
      <c r="Y32" s="94">
        <f t="shared" si="7"/>
        <v>0</v>
      </c>
      <c r="Z32" s="141" t="b">
        <f t="shared" si="8"/>
        <v>0</v>
      </c>
      <c r="AA32" s="141" t="b">
        <f t="shared" si="9"/>
        <v>0</v>
      </c>
      <c r="AB32" s="141" t="b">
        <f t="shared" si="10"/>
        <v>0</v>
      </c>
      <c r="AC32" s="141" t="b">
        <f t="shared" si="11"/>
        <v>0</v>
      </c>
      <c r="AD32" s="141" t="b">
        <f t="shared" si="12"/>
        <v>0</v>
      </c>
      <c r="AE32" s="141" t="b">
        <f t="shared" si="23"/>
        <v>0</v>
      </c>
      <c r="AF32" s="141" t="b">
        <f t="shared" si="13"/>
        <v>0</v>
      </c>
      <c r="AG32" s="141" t="b">
        <f t="shared" si="14"/>
        <v>0</v>
      </c>
      <c r="AH32" s="141" t="b">
        <f t="shared" si="15"/>
        <v>0</v>
      </c>
      <c r="AI32" s="141" t="b">
        <f t="shared" si="16"/>
        <v>0</v>
      </c>
      <c r="AJ32" s="146" t="str">
        <f t="shared" si="17"/>
        <v/>
      </c>
      <c r="AK32" s="143" t="str">
        <f t="shared" si="24"/>
        <v/>
      </c>
      <c r="AL32" s="216" t="str">
        <f t="shared" si="25"/>
        <v/>
      </c>
      <c r="AM32" s="144" t="str">
        <f t="shared" si="26"/>
        <v/>
      </c>
      <c r="AN32" s="145">
        <f t="shared" si="27"/>
        <v>0</v>
      </c>
      <c r="AO32" s="135" t="str">
        <f t="shared" si="28"/>
        <v/>
      </c>
      <c r="AP32" s="136" t="str">
        <f t="shared" si="29"/>
        <v/>
      </c>
      <c r="AQ32" s="126"/>
      <c r="AR32" s="144" t="str">
        <f t="shared" si="30"/>
        <v/>
      </c>
      <c r="AS32" s="219" t="str">
        <f t="shared" si="31"/>
        <v/>
      </c>
      <c r="AT32" s="219" t="str">
        <f t="shared" si="32"/>
        <v/>
      </c>
      <c r="AU32" s="219" t="str">
        <f t="shared" si="18"/>
        <v/>
      </c>
      <c r="AV32" s="218"/>
      <c r="AW32" s="219" t="str">
        <f t="shared" si="34"/>
        <v/>
      </c>
      <c r="AX32" s="219">
        <f t="shared" si="35"/>
        <v>0</v>
      </c>
      <c r="AY32" s="218"/>
      <c r="AZ32" s="217" t="str">
        <f t="shared" si="33"/>
        <v/>
      </c>
      <c r="BA32" s="60">
        <f t="shared" si="19"/>
        <v>0</v>
      </c>
    </row>
    <row r="33" spans="1:53" ht="15" customHeight="1" x14ac:dyDescent="0.25">
      <c r="A33">
        <v>16</v>
      </c>
      <c r="B33" s="221"/>
      <c r="C33" s="174"/>
      <c r="D33" s="174"/>
      <c r="E33" s="126"/>
      <c r="F33" s="126"/>
      <c r="G33" s="140"/>
      <c r="H33" s="148"/>
      <c r="I33" s="147"/>
      <c r="J33" s="147"/>
      <c r="K33" s="147"/>
      <c r="L33" s="147"/>
      <c r="M33" s="149"/>
      <c r="N33" s="287">
        <f t="shared" si="20"/>
        <v>0</v>
      </c>
      <c r="O33" s="288" t="str">
        <f t="shared" si="21"/>
        <v/>
      </c>
      <c r="P33" s="288" t="str">
        <f t="shared" si="0"/>
        <v/>
      </c>
      <c r="Q33" s="288" t="str">
        <f t="shared" si="0"/>
        <v/>
      </c>
      <c r="R33" s="288">
        <f t="shared" si="22"/>
        <v>0</v>
      </c>
      <c r="S33" s="94" t="str">
        <f t="shared" si="1"/>
        <v/>
      </c>
      <c r="T33" s="94" t="str">
        <f t="shared" si="2"/>
        <v/>
      </c>
      <c r="U33" s="94" t="str">
        <f t="shared" si="3"/>
        <v/>
      </c>
      <c r="V33" s="94" t="str">
        <f t="shared" si="4"/>
        <v/>
      </c>
      <c r="W33" s="94" t="str">
        <f t="shared" si="5"/>
        <v/>
      </c>
      <c r="X33" s="94" t="str">
        <f t="shared" si="6"/>
        <v/>
      </c>
      <c r="Y33" s="94">
        <f t="shared" si="7"/>
        <v>0</v>
      </c>
      <c r="Z33" s="141" t="b">
        <f t="shared" si="8"/>
        <v>0</v>
      </c>
      <c r="AA33" s="141" t="b">
        <f t="shared" si="9"/>
        <v>0</v>
      </c>
      <c r="AB33" s="141" t="b">
        <f t="shared" si="10"/>
        <v>0</v>
      </c>
      <c r="AC33" s="141" t="b">
        <f t="shared" si="11"/>
        <v>0</v>
      </c>
      <c r="AD33" s="141" t="b">
        <f t="shared" si="12"/>
        <v>0</v>
      </c>
      <c r="AE33" s="141" t="b">
        <f t="shared" si="23"/>
        <v>0</v>
      </c>
      <c r="AF33" s="141" t="b">
        <f t="shared" si="13"/>
        <v>0</v>
      </c>
      <c r="AG33" s="141" t="b">
        <f t="shared" si="14"/>
        <v>0</v>
      </c>
      <c r="AH33" s="141" t="b">
        <f t="shared" si="15"/>
        <v>0</v>
      </c>
      <c r="AI33" s="141" t="b">
        <f t="shared" si="16"/>
        <v>0</v>
      </c>
      <c r="AJ33" s="146" t="str">
        <f t="shared" si="17"/>
        <v/>
      </c>
      <c r="AK33" s="143" t="str">
        <f t="shared" si="24"/>
        <v/>
      </c>
      <c r="AL33" s="216" t="str">
        <f t="shared" si="25"/>
        <v/>
      </c>
      <c r="AM33" s="144" t="str">
        <f t="shared" si="26"/>
        <v/>
      </c>
      <c r="AN33" s="145">
        <f t="shared" si="27"/>
        <v>0</v>
      </c>
      <c r="AO33" s="135" t="str">
        <f t="shared" si="28"/>
        <v/>
      </c>
      <c r="AP33" s="136" t="str">
        <f t="shared" si="29"/>
        <v/>
      </c>
      <c r="AQ33" s="126"/>
      <c r="AR33" s="144" t="str">
        <f t="shared" si="30"/>
        <v/>
      </c>
      <c r="AS33" s="219" t="str">
        <f t="shared" si="31"/>
        <v/>
      </c>
      <c r="AT33" s="219" t="str">
        <f t="shared" si="32"/>
        <v/>
      </c>
      <c r="AU33" s="219" t="str">
        <f t="shared" si="18"/>
        <v/>
      </c>
      <c r="AV33" s="218"/>
      <c r="AW33" s="219" t="str">
        <f t="shared" si="34"/>
        <v/>
      </c>
      <c r="AX33" s="219">
        <f t="shared" si="35"/>
        <v>0</v>
      </c>
      <c r="AY33" s="218"/>
      <c r="AZ33" s="217" t="str">
        <f t="shared" si="33"/>
        <v/>
      </c>
      <c r="BA33" s="60">
        <f t="shared" si="19"/>
        <v>0</v>
      </c>
    </row>
    <row r="34" spans="1:53" ht="15" customHeight="1" x14ac:dyDescent="0.25">
      <c r="A34">
        <v>17</v>
      </c>
      <c r="B34" s="221"/>
      <c r="C34" s="174"/>
      <c r="D34" s="174"/>
      <c r="E34" s="126"/>
      <c r="F34" s="126"/>
      <c r="G34" s="140"/>
      <c r="H34" s="148"/>
      <c r="I34" s="147"/>
      <c r="J34" s="147"/>
      <c r="K34" s="147"/>
      <c r="L34" s="147"/>
      <c r="M34" s="149"/>
      <c r="N34" s="287">
        <f t="shared" si="20"/>
        <v>0</v>
      </c>
      <c r="O34" s="288" t="str">
        <f t="shared" si="21"/>
        <v/>
      </c>
      <c r="P34" s="288" t="str">
        <f t="shared" si="0"/>
        <v/>
      </c>
      <c r="Q34" s="288" t="str">
        <f t="shared" si="0"/>
        <v/>
      </c>
      <c r="R34" s="288">
        <f t="shared" si="22"/>
        <v>0</v>
      </c>
      <c r="S34" s="94" t="str">
        <f t="shared" si="1"/>
        <v/>
      </c>
      <c r="T34" s="94" t="str">
        <f t="shared" si="2"/>
        <v/>
      </c>
      <c r="U34" s="94" t="str">
        <f t="shared" si="3"/>
        <v/>
      </c>
      <c r="V34" s="94" t="str">
        <f t="shared" si="4"/>
        <v/>
      </c>
      <c r="W34" s="94" t="str">
        <f t="shared" si="5"/>
        <v/>
      </c>
      <c r="X34" s="94" t="str">
        <f t="shared" si="6"/>
        <v/>
      </c>
      <c r="Y34" s="94">
        <f t="shared" si="7"/>
        <v>0</v>
      </c>
      <c r="Z34" s="141" t="b">
        <f t="shared" si="8"/>
        <v>0</v>
      </c>
      <c r="AA34" s="141" t="b">
        <f t="shared" si="9"/>
        <v>0</v>
      </c>
      <c r="AB34" s="141" t="b">
        <f t="shared" si="10"/>
        <v>0</v>
      </c>
      <c r="AC34" s="141" t="b">
        <f t="shared" si="11"/>
        <v>0</v>
      </c>
      <c r="AD34" s="141" t="b">
        <f t="shared" si="12"/>
        <v>0</v>
      </c>
      <c r="AE34" s="141" t="b">
        <f t="shared" si="23"/>
        <v>0</v>
      </c>
      <c r="AF34" s="141" t="b">
        <f t="shared" si="13"/>
        <v>0</v>
      </c>
      <c r="AG34" s="141" t="b">
        <f t="shared" si="14"/>
        <v>0</v>
      </c>
      <c r="AH34" s="141" t="b">
        <f t="shared" si="15"/>
        <v>0</v>
      </c>
      <c r="AI34" s="141" t="b">
        <f t="shared" si="16"/>
        <v>0</v>
      </c>
      <c r="AJ34" s="146" t="str">
        <f t="shared" si="17"/>
        <v/>
      </c>
      <c r="AK34" s="143" t="str">
        <f t="shared" si="24"/>
        <v/>
      </c>
      <c r="AL34" s="216" t="str">
        <f t="shared" si="25"/>
        <v/>
      </c>
      <c r="AM34" s="144" t="str">
        <f t="shared" si="26"/>
        <v/>
      </c>
      <c r="AN34" s="145">
        <f t="shared" si="27"/>
        <v>0</v>
      </c>
      <c r="AO34" s="135" t="str">
        <f t="shared" si="28"/>
        <v/>
      </c>
      <c r="AP34" s="136" t="str">
        <f t="shared" si="29"/>
        <v/>
      </c>
      <c r="AQ34" s="126"/>
      <c r="AR34" s="144" t="str">
        <f t="shared" si="30"/>
        <v/>
      </c>
      <c r="AS34" s="219" t="str">
        <f t="shared" si="31"/>
        <v/>
      </c>
      <c r="AT34" s="219" t="str">
        <f t="shared" si="32"/>
        <v/>
      </c>
      <c r="AU34" s="219" t="str">
        <f t="shared" si="18"/>
        <v/>
      </c>
      <c r="AV34" s="218"/>
      <c r="AW34" s="219" t="str">
        <f t="shared" si="34"/>
        <v/>
      </c>
      <c r="AX34" s="219">
        <f t="shared" si="35"/>
        <v>0</v>
      </c>
      <c r="AY34" s="218"/>
      <c r="AZ34" s="217" t="str">
        <f t="shared" si="33"/>
        <v/>
      </c>
      <c r="BA34" s="60">
        <f t="shared" si="19"/>
        <v>0</v>
      </c>
    </row>
    <row r="35" spans="1:53" ht="15" customHeight="1" x14ac:dyDescent="0.25">
      <c r="A35">
        <v>18</v>
      </c>
      <c r="B35" s="221"/>
      <c r="C35" s="174"/>
      <c r="D35" s="174"/>
      <c r="E35" s="126"/>
      <c r="F35" s="126"/>
      <c r="G35" s="140"/>
      <c r="H35" s="148"/>
      <c r="I35" s="147"/>
      <c r="J35" s="147"/>
      <c r="K35" s="147"/>
      <c r="L35" s="147"/>
      <c r="M35" s="149"/>
      <c r="N35" s="287">
        <f t="shared" si="20"/>
        <v>0</v>
      </c>
      <c r="O35" s="288" t="str">
        <f t="shared" si="21"/>
        <v/>
      </c>
      <c r="P35" s="288" t="str">
        <f t="shared" si="0"/>
        <v/>
      </c>
      <c r="Q35" s="288" t="str">
        <f t="shared" si="0"/>
        <v/>
      </c>
      <c r="R35" s="288">
        <f t="shared" si="22"/>
        <v>0</v>
      </c>
      <c r="S35" s="94" t="str">
        <f t="shared" si="1"/>
        <v/>
      </c>
      <c r="T35" s="94" t="str">
        <f t="shared" si="2"/>
        <v/>
      </c>
      <c r="U35" s="94" t="str">
        <f t="shared" si="3"/>
        <v/>
      </c>
      <c r="V35" s="94" t="str">
        <f t="shared" si="4"/>
        <v/>
      </c>
      <c r="W35" s="94" t="str">
        <f t="shared" si="5"/>
        <v/>
      </c>
      <c r="X35" s="94" t="str">
        <f t="shared" si="6"/>
        <v/>
      </c>
      <c r="Y35" s="94">
        <f t="shared" si="7"/>
        <v>0</v>
      </c>
      <c r="Z35" s="141" t="b">
        <f t="shared" si="8"/>
        <v>0</v>
      </c>
      <c r="AA35" s="141" t="b">
        <f t="shared" si="9"/>
        <v>0</v>
      </c>
      <c r="AB35" s="141" t="b">
        <f t="shared" si="10"/>
        <v>0</v>
      </c>
      <c r="AC35" s="141" t="b">
        <f t="shared" si="11"/>
        <v>0</v>
      </c>
      <c r="AD35" s="141" t="b">
        <f t="shared" si="12"/>
        <v>0</v>
      </c>
      <c r="AE35" s="141" t="b">
        <f t="shared" si="23"/>
        <v>0</v>
      </c>
      <c r="AF35" s="141" t="b">
        <f t="shared" si="13"/>
        <v>0</v>
      </c>
      <c r="AG35" s="141" t="b">
        <f t="shared" si="14"/>
        <v>0</v>
      </c>
      <c r="AH35" s="141" t="b">
        <f t="shared" si="15"/>
        <v>0</v>
      </c>
      <c r="AI35" s="141" t="b">
        <f t="shared" si="16"/>
        <v>0</v>
      </c>
      <c r="AJ35" s="146" t="str">
        <f t="shared" si="17"/>
        <v/>
      </c>
      <c r="AK35" s="143" t="str">
        <f t="shared" si="24"/>
        <v/>
      </c>
      <c r="AL35" s="216" t="str">
        <f t="shared" si="25"/>
        <v/>
      </c>
      <c r="AM35" s="144" t="str">
        <f t="shared" si="26"/>
        <v/>
      </c>
      <c r="AN35" s="145">
        <f t="shared" si="27"/>
        <v>0</v>
      </c>
      <c r="AO35" s="135" t="str">
        <f t="shared" si="28"/>
        <v/>
      </c>
      <c r="AP35" s="136" t="str">
        <f t="shared" si="29"/>
        <v/>
      </c>
      <c r="AQ35" s="126"/>
      <c r="AR35" s="144" t="str">
        <f t="shared" si="30"/>
        <v/>
      </c>
      <c r="AS35" s="219" t="str">
        <f t="shared" si="31"/>
        <v/>
      </c>
      <c r="AT35" s="219" t="str">
        <f t="shared" si="32"/>
        <v/>
      </c>
      <c r="AU35" s="219" t="str">
        <f t="shared" si="18"/>
        <v/>
      </c>
      <c r="AV35" s="218"/>
      <c r="AW35" s="219" t="str">
        <f t="shared" si="34"/>
        <v/>
      </c>
      <c r="AX35" s="219">
        <f t="shared" si="35"/>
        <v>0</v>
      </c>
      <c r="AY35" s="218"/>
      <c r="AZ35" s="217" t="str">
        <f t="shared" si="33"/>
        <v/>
      </c>
      <c r="BA35" s="60">
        <f t="shared" si="19"/>
        <v>0</v>
      </c>
    </row>
    <row r="36" spans="1:53" ht="15" customHeight="1" x14ac:dyDescent="0.25">
      <c r="A36">
        <v>19</v>
      </c>
      <c r="B36" s="221"/>
      <c r="C36" s="174"/>
      <c r="D36" s="174"/>
      <c r="E36" s="126"/>
      <c r="F36" s="126"/>
      <c r="G36" s="140"/>
      <c r="H36" s="148"/>
      <c r="I36" s="147"/>
      <c r="J36" s="147"/>
      <c r="K36" s="147"/>
      <c r="L36" s="147"/>
      <c r="M36" s="149"/>
      <c r="N36" s="287">
        <f t="shared" si="20"/>
        <v>0</v>
      </c>
      <c r="O36" s="288" t="str">
        <f t="shared" si="21"/>
        <v/>
      </c>
      <c r="P36" s="288" t="str">
        <f t="shared" si="0"/>
        <v/>
      </c>
      <c r="Q36" s="288" t="str">
        <f t="shared" si="0"/>
        <v/>
      </c>
      <c r="R36" s="288">
        <f t="shared" si="22"/>
        <v>0</v>
      </c>
      <c r="S36" s="94" t="str">
        <f t="shared" si="1"/>
        <v/>
      </c>
      <c r="T36" s="94" t="str">
        <f t="shared" si="2"/>
        <v/>
      </c>
      <c r="U36" s="94" t="str">
        <f t="shared" si="3"/>
        <v/>
      </c>
      <c r="V36" s="94" t="str">
        <f t="shared" si="4"/>
        <v/>
      </c>
      <c r="W36" s="94" t="str">
        <f t="shared" si="5"/>
        <v/>
      </c>
      <c r="X36" s="94" t="str">
        <f t="shared" si="6"/>
        <v/>
      </c>
      <c r="Y36" s="94">
        <f t="shared" si="7"/>
        <v>0</v>
      </c>
      <c r="Z36" s="141" t="b">
        <f t="shared" si="8"/>
        <v>0</v>
      </c>
      <c r="AA36" s="141" t="b">
        <f t="shared" si="9"/>
        <v>0</v>
      </c>
      <c r="AB36" s="141" t="b">
        <f t="shared" si="10"/>
        <v>0</v>
      </c>
      <c r="AC36" s="141" t="b">
        <f t="shared" si="11"/>
        <v>0</v>
      </c>
      <c r="AD36" s="141" t="b">
        <f t="shared" si="12"/>
        <v>0</v>
      </c>
      <c r="AE36" s="141" t="b">
        <f t="shared" si="23"/>
        <v>0</v>
      </c>
      <c r="AF36" s="141" t="b">
        <f t="shared" si="13"/>
        <v>0</v>
      </c>
      <c r="AG36" s="141" t="b">
        <f t="shared" si="14"/>
        <v>0</v>
      </c>
      <c r="AH36" s="141" t="b">
        <f t="shared" si="15"/>
        <v>0</v>
      </c>
      <c r="AI36" s="141" t="b">
        <f t="shared" si="16"/>
        <v>0</v>
      </c>
      <c r="AJ36" s="146" t="str">
        <f t="shared" si="17"/>
        <v/>
      </c>
      <c r="AK36" s="143" t="str">
        <f t="shared" si="24"/>
        <v/>
      </c>
      <c r="AL36" s="216" t="str">
        <f t="shared" si="25"/>
        <v/>
      </c>
      <c r="AM36" s="144" t="str">
        <f t="shared" si="26"/>
        <v/>
      </c>
      <c r="AN36" s="145">
        <f t="shared" si="27"/>
        <v>0</v>
      </c>
      <c r="AO36" s="135" t="str">
        <f t="shared" si="28"/>
        <v/>
      </c>
      <c r="AP36" s="136" t="str">
        <f t="shared" si="29"/>
        <v/>
      </c>
      <c r="AQ36" s="126"/>
      <c r="AR36" s="144" t="str">
        <f t="shared" si="30"/>
        <v/>
      </c>
      <c r="AS36" s="219" t="str">
        <f t="shared" si="31"/>
        <v/>
      </c>
      <c r="AT36" s="219" t="str">
        <f t="shared" si="32"/>
        <v/>
      </c>
      <c r="AU36" s="219" t="str">
        <f t="shared" si="18"/>
        <v/>
      </c>
      <c r="AV36" s="218"/>
      <c r="AW36" s="219" t="str">
        <f t="shared" si="34"/>
        <v/>
      </c>
      <c r="AX36" s="219">
        <f t="shared" si="35"/>
        <v>0</v>
      </c>
      <c r="AY36" s="218"/>
      <c r="AZ36" s="217" t="str">
        <f t="shared" si="33"/>
        <v/>
      </c>
      <c r="BA36" s="60">
        <f t="shared" si="19"/>
        <v>0</v>
      </c>
    </row>
    <row r="37" spans="1:53" ht="15" customHeight="1" x14ac:dyDescent="0.25">
      <c r="A37">
        <v>20</v>
      </c>
      <c r="B37" s="221"/>
      <c r="C37" s="174"/>
      <c r="D37" s="174"/>
      <c r="E37" s="126"/>
      <c r="F37" s="126"/>
      <c r="G37" s="140"/>
      <c r="H37" s="148"/>
      <c r="I37" s="147"/>
      <c r="J37" s="147"/>
      <c r="K37" s="147"/>
      <c r="L37" s="147"/>
      <c r="M37" s="149"/>
      <c r="N37" s="287">
        <f t="shared" si="20"/>
        <v>0</v>
      </c>
      <c r="O37" s="288" t="str">
        <f t="shared" si="21"/>
        <v/>
      </c>
      <c r="P37" s="288" t="str">
        <f t="shared" si="0"/>
        <v/>
      </c>
      <c r="Q37" s="288" t="str">
        <f t="shared" si="0"/>
        <v/>
      </c>
      <c r="R37" s="288">
        <f t="shared" si="22"/>
        <v>0</v>
      </c>
      <c r="S37" s="94" t="str">
        <f t="shared" si="1"/>
        <v/>
      </c>
      <c r="T37" s="94" t="str">
        <f t="shared" si="2"/>
        <v/>
      </c>
      <c r="U37" s="94" t="str">
        <f t="shared" si="3"/>
        <v/>
      </c>
      <c r="V37" s="94" t="str">
        <f t="shared" si="4"/>
        <v/>
      </c>
      <c r="W37" s="94" t="str">
        <f t="shared" si="5"/>
        <v/>
      </c>
      <c r="X37" s="94" t="str">
        <f t="shared" si="6"/>
        <v/>
      </c>
      <c r="Y37" s="94">
        <f t="shared" si="7"/>
        <v>0</v>
      </c>
      <c r="Z37" s="141" t="b">
        <f t="shared" si="8"/>
        <v>0</v>
      </c>
      <c r="AA37" s="141" t="b">
        <f t="shared" si="9"/>
        <v>0</v>
      </c>
      <c r="AB37" s="141" t="b">
        <f t="shared" si="10"/>
        <v>0</v>
      </c>
      <c r="AC37" s="141" t="b">
        <f t="shared" si="11"/>
        <v>0</v>
      </c>
      <c r="AD37" s="141" t="b">
        <f t="shared" si="12"/>
        <v>0</v>
      </c>
      <c r="AE37" s="141" t="b">
        <f t="shared" si="23"/>
        <v>0</v>
      </c>
      <c r="AF37" s="141" t="b">
        <f t="shared" si="13"/>
        <v>0</v>
      </c>
      <c r="AG37" s="141" t="b">
        <f t="shared" si="14"/>
        <v>0</v>
      </c>
      <c r="AH37" s="141" t="b">
        <f t="shared" si="15"/>
        <v>0</v>
      </c>
      <c r="AI37" s="141" t="b">
        <f t="shared" si="16"/>
        <v>0</v>
      </c>
      <c r="AJ37" s="146" t="str">
        <f t="shared" si="17"/>
        <v/>
      </c>
      <c r="AK37" s="143" t="str">
        <f t="shared" si="24"/>
        <v/>
      </c>
      <c r="AL37" s="216" t="str">
        <f t="shared" si="25"/>
        <v/>
      </c>
      <c r="AM37" s="144" t="str">
        <f t="shared" si="26"/>
        <v/>
      </c>
      <c r="AN37" s="145">
        <f t="shared" si="27"/>
        <v>0</v>
      </c>
      <c r="AO37" s="135" t="str">
        <f t="shared" si="28"/>
        <v/>
      </c>
      <c r="AP37" s="136" t="str">
        <f t="shared" si="29"/>
        <v/>
      </c>
      <c r="AQ37" s="126"/>
      <c r="AR37" s="144" t="str">
        <f t="shared" si="30"/>
        <v/>
      </c>
      <c r="AS37" s="219" t="str">
        <f t="shared" si="31"/>
        <v/>
      </c>
      <c r="AT37" s="219" t="str">
        <f t="shared" si="32"/>
        <v/>
      </c>
      <c r="AU37" s="219" t="str">
        <f t="shared" si="18"/>
        <v/>
      </c>
      <c r="AV37" s="218"/>
      <c r="AW37" s="219" t="str">
        <f t="shared" si="34"/>
        <v/>
      </c>
      <c r="AX37" s="219">
        <f t="shared" si="35"/>
        <v>0</v>
      </c>
      <c r="AY37" s="218"/>
      <c r="AZ37" s="217" t="str">
        <f t="shared" si="33"/>
        <v/>
      </c>
      <c r="BA37" s="60">
        <f t="shared" si="19"/>
        <v>0</v>
      </c>
    </row>
    <row r="38" spans="1:53" ht="15" customHeight="1" x14ac:dyDescent="0.25">
      <c r="A38">
        <v>21</v>
      </c>
      <c r="B38" s="17"/>
      <c r="C38" s="139"/>
      <c r="D38" s="174"/>
      <c r="E38" s="126"/>
      <c r="F38" s="126"/>
      <c r="G38" s="140"/>
      <c r="H38" s="148"/>
      <c r="I38" s="147"/>
      <c r="J38" s="147"/>
      <c r="K38" s="147"/>
      <c r="L38" s="147"/>
      <c r="M38" s="149"/>
      <c r="N38" s="287">
        <f t="shared" si="20"/>
        <v>0</v>
      </c>
      <c r="O38" s="288" t="str">
        <f t="shared" si="21"/>
        <v/>
      </c>
      <c r="P38" s="288" t="str">
        <f t="shared" si="0"/>
        <v/>
      </c>
      <c r="Q38" s="288" t="str">
        <f t="shared" si="0"/>
        <v/>
      </c>
      <c r="R38" s="288">
        <f t="shared" si="22"/>
        <v>0</v>
      </c>
      <c r="S38" s="94" t="str">
        <f t="shared" si="1"/>
        <v/>
      </c>
      <c r="T38" s="94" t="str">
        <f t="shared" si="2"/>
        <v/>
      </c>
      <c r="U38" s="94" t="str">
        <f t="shared" si="3"/>
        <v/>
      </c>
      <c r="V38" s="94" t="str">
        <f t="shared" si="4"/>
        <v/>
      </c>
      <c r="W38" s="94" t="str">
        <f t="shared" si="5"/>
        <v/>
      </c>
      <c r="X38" s="94" t="str">
        <f t="shared" si="6"/>
        <v/>
      </c>
      <c r="Y38" s="94">
        <f t="shared" si="7"/>
        <v>0</v>
      </c>
      <c r="Z38" s="141" t="b">
        <f t="shared" si="8"/>
        <v>0</v>
      </c>
      <c r="AA38" s="141" t="b">
        <f t="shared" si="9"/>
        <v>0</v>
      </c>
      <c r="AB38" s="141" t="b">
        <f t="shared" si="10"/>
        <v>0</v>
      </c>
      <c r="AC38" s="141" t="b">
        <f t="shared" si="11"/>
        <v>0</v>
      </c>
      <c r="AD38" s="141" t="b">
        <f t="shared" si="12"/>
        <v>0</v>
      </c>
      <c r="AE38" s="141" t="b">
        <f t="shared" si="23"/>
        <v>0</v>
      </c>
      <c r="AF38" s="141" t="b">
        <f t="shared" si="13"/>
        <v>0</v>
      </c>
      <c r="AG38" s="141" t="b">
        <f t="shared" si="14"/>
        <v>0</v>
      </c>
      <c r="AH38" s="141" t="b">
        <f t="shared" si="15"/>
        <v>0</v>
      </c>
      <c r="AI38" s="141" t="b">
        <f t="shared" si="16"/>
        <v>0</v>
      </c>
      <c r="AJ38" s="146" t="str">
        <f t="shared" si="17"/>
        <v/>
      </c>
      <c r="AK38" s="143" t="str">
        <f t="shared" si="24"/>
        <v/>
      </c>
      <c r="AL38" s="216" t="str">
        <f t="shared" si="25"/>
        <v/>
      </c>
      <c r="AM38" s="144" t="str">
        <f t="shared" si="26"/>
        <v/>
      </c>
      <c r="AN38" s="145">
        <f t="shared" si="27"/>
        <v>0</v>
      </c>
      <c r="AO38" s="135" t="str">
        <f t="shared" si="28"/>
        <v/>
      </c>
      <c r="AP38" s="136" t="str">
        <f t="shared" si="29"/>
        <v/>
      </c>
      <c r="AQ38" s="126"/>
      <c r="AR38" s="144" t="str">
        <f t="shared" si="30"/>
        <v/>
      </c>
      <c r="AS38" s="219" t="str">
        <f t="shared" si="31"/>
        <v/>
      </c>
      <c r="AT38" s="219" t="str">
        <f t="shared" si="32"/>
        <v/>
      </c>
      <c r="AU38" s="219" t="str">
        <f t="shared" si="18"/>
        <v/>
      </c>
      <c r="AV38" s="218"/>
      <c r="AW38" s="219" t="str">
        <f t="shared" si="34"/>
        <v/>
      </c>
      <c r="AX38" s="219">
        <f t="shared" si="35"/>
        <v>0</v>
      </c>
      <c r="AY38" s="218"/>
      <c r="AZ38" s="217" t="str">
        <f t="shared" si="33"/>
        <v/>
      </c>
      <c r="BA38" s="60">
        <f t="shared" si="19"/>
        <v>0</v>
      </c>
    </row>
    <row r="39" spans="1:53" ht="15" customHeight="1" x14ac:dyDescent="0.25">
      <c r="A39">
        <v>22</v>
      </c>
      <c r="B39" s="17"/>
      <c r="C39" s="139"/>
      <c r="D39" s="174"/>
      <c r="E39" s="126"/>
      <c r="F39" s="126"/>
      <c r="G39" s="140"/>
      <c r="H39" s="148"/>
      <c r="I39" s="147"/>
      <c r="J39" s="147"/>
      <c r="K39" s="147"/>
      <c r="L39" s="147"/>
      <c r="M39" s="149"/>
      <c r="N39" s="287">
        <f t="shared" si="20"/>
        <v>0</v>
      </c>
      <c r="O39" s="288" t="str">
        <f t="shared" si="21"/>
        <v/>
      </c>
      <c r="P39" s="288" t="str">
        <f t="shared" si="0"/>
        <v/>
      </c>
      <c r="Q39" s="288" t="str">
        <f t="shared" si="0"/>
        <v/>
      </c>
      <c r="R39" s="288">
        <f t="shared" si="22"/>
        <v>0</v>
      </c>
      <c r="S39" s="94" t="str">
        <f t="shared" si="1"/>
        <v/>
      </c>
      <c r="T39" s="94" t="str">
        <f t="shared" si="2"/>
        <v/>
      </c>
      <c r="U39" s="94" t="str">
        <f t="shared" si="3"/>
        <v/>
      </c>
      <c r="V39" s="94" t="str">
        <f t="shared" si="4"/>
        <v/>
      </c>
      <c r="W39" s="94" t="str">
        <f t="shared" si="5"/>
        <v/>
      </c>
      <c r="X39" s="94" t="str">
        <f t="shared" si="6"/>
        <v/>
      </c>
      <c r="Y39" s="94">
        <f t="shared" si="7"/>
        <v>0</v>
      </c>
      <c r="Z39" s="141" t="b">
        <f t="shared" si="8"/>
        <v>0</v>
      </c>
      <c r="AA39" s="141" t="b">
        <f t="shared" si="9"/>
        <v>0</v>
      </c>
      <c r="AB39" s="141" t="b">
        <f t="shared" si="10"/>
        <v>0</v>
      </c>
      <c r="AC39" s="141" t="b">
        <f t="shared" si="11"/>
        <v>0</v>
      </c>
      <c r="AD39" s="141" t="b">
        <f t="shared" si="12"/>
        <v>0</v>
      </c>
      <c r="AE39" s="141" t="b">
        <f t="shared" si="23"/>
        <v>0</v>
      </c>
      <c r="AF39" s="141" t="b">
        <f t="shared" si="13"/>
        <v>0</v>
      </c>
      <c r="AG39" s="141" t="b">
        <f t="shared" si="14"/>
        <v>0</v>
      </c>
      <c r="AH39" s="141" t="b">
        <f t="shared" si="15"/>
        <v>0</v>
      </c>
      <c r="AI39" s="141" t="b">
        <f t="shared" si="16"/>
        <v>0</v>
      </c>
      <c r="AJ39" s="146" t="str">
        <f t="shared" si="17"/>
        <v/>
      </c>
      <c r="AK39" s="143" t="str">
        <f t="shared" si="24"/>
        <v/>
      </c>
      <c r="AL39" s="216" t="str">
        <f t="shared" si="25"/>
        <v/>
      </c>
      <c r="AM39" s="144" t="str">
        <f t="shared" si="26"/>
        <v/>
      </c>
      <c r="AN39" s="145">
        <f t="shared" si="27"/>
        <v>0</v>
      </c>
      <c r="AO39" s="135" t="str">
        <f t="shared" si="28"/>
        <v/>
      </c>
      <c r="AP39" s="136" t="str">
        <f t="shared" si="29"/>
        <v/>
      </c>
      <c r="AQ39" s="126"/>
      <c r="AR39" s="144" t="str">
        <f t="shared" si="30"/>
        <v/>
      </c>
      <c r="AS39" s="219" t="str">
        <f t="shared" si="31"/>
        <v/>
      </c>
      <c r="AT39" s="219" t="str">
        <f t="shared" si="32"/>
        <v/>
      </c>
      <c r="AU39" s="219" t="str">
        <f t="shared" si="18"/>
        <v/>
      </c>
      <c r="AV39" s="218"/>
      <c r="AW39" s="219" t="str">
        <f t="shared" si="34"/>
        <v/>
      </c>
      <c r="AX39" s="219">
        <f t="shared" si="35"/>
        <v>0</v>
      </c>
      <c r="AY39" s="218"/>
      <c r="AZ39" s="217" t="str">
        <f t="shared" si="33"/>
        <v/>
      </c>
      <c r="BA39" s="60">
        <f t="shared" si="19"/>
        <v>0</v>
      </c>
    </row>
    <row r="40" spans="1:53" ht="15" customHeight="1" x14ac:dyDescent="0.25">
      <c r="A40">
        <v>23</v>
      </c>
      <c r="B40" s="17"/>
      <c r="C40" s="139"/>
      <c r="D40" s="174"/>
      <c r="E40" s="126"/>
      <c r="F40" s="126"/>
      <c r="G40" s="140"/>
      <c r="H40" s="148"/>
      <c r="I40" s="147"/>
      <c r="J40" s="147"/>
      <c r="K40" s="147"/>
      <c r="L40" s="147"/>
      <c r="M40" s="149"/>
      <c r="N40" s="287">
        <f t="shared" si="20"/>
        <v>0</v>
      </c>
      <c r="O40" s="288" t="str">
        <f t="shared" si="21"/>
        <v/>
      </c>
      <c r="P40" s="288" t="str">
        <f t="shared" si="0"/>
        <v/>
      </c>
      <c r="Q40" s="288" t="str">
        <f t="shared" si="0"/>
        <v/>
      </c>
      <c r="R40" s="288">
        <f t="shared" si="22"/>
        <v>0</v>
      </c>
      <c r="S40" s="94" t="str">
        <f t="shared" si="1"/>
        <v/>
      </c>
      <c r="T40" s="94" t="str">
        <f t="shared" si="2"/>
        <v/>
      </c>
      <c r="U40" s="94" t="str">
        <f t="shared" si="3"/>
        <v/>
      </c>
      <c r="V40" s="94" t="str">
        <f t="shared" si="4"/>
        <v/>
      </c>
      <c r="W40" s="94" t="str">
        <f t="shared" si="5"/>
        <v/>
      </c>
      <c r="X40" s="94" t="str">
        <f t="shared" si="6"/>
        <v/>
      </c>
      <c r="Y40" s="94">
        <f t="shared" si="7"/>
        <v>0</v>
      </c>
      <c r="Z40" s="141" t="b">
        <f t="shared" si="8"/>
        <v>0</v>
      </c>
      <c r="AA40" s="141" t="b">
        <f t="shared" si="9"/>
        <v>0</v>
      </c>
      <c r="AB40" s="141" t="b">
        <f t="shared" si="10"/>
        <v>0</v>
      </c>
      <c r="AC40" s="141" t="b">
        <f t="shared" si="11"/>
        <v>0</v>
      </c>
      <c r="AD40" s="141" t="b">
        <f t="shared" si="12"/>
        <v>0</v>
      </c>
      <c r="AE40" s="141" t="b">
        <f t="shared" si="23"/>
        <v>0</v>
      </c>
      <c r="AF40" s="141" t="b">
        <f t="shared" si="13"/>
        <v>0</v>
      </c>
      <c r="AG40" s="141" t="b">
        <f t="shared" si="14"/>
        <v>0</v>
      </c>
      <c r="AH40" s="141" t="b">
        <f t="shared" si="15"/>
        <v>0</v>
      </c>
      <c r="AI40" s="141" t="b">
        <f t="shared" si="16"/>
        <v>0</v>
      </c>
      <c r="AJ40" s="146" t="str">
        <f t="shared" si="17"/>
        <v/>
      </c>
      <c r="AK40" s="143" t="str">
        <f t="shared" si="24"/>
        <v/>
      </c>
      <c r="AL40" s="216" t="str">
        <f t="shared" si="25"/>
        <v/>
      </c>
      <c r="AM40" s="144" t="str">
        <f t="shared" si="26"/>
        <v/>
      </c>
      <c r="AN40" s="145">
        <f t="shared" si="27"/>
        <v>0</v>
      </c>
      <c r="AO40" s="135" t="str">
        <f t="shared" si="28"/>
        <v/>
      </c>
      <c r="AP40" s="136" t="str">
        <f t="shared" si="29"/>
        <v/>
      </c>
      <c r="AQ40" s="126"/>
      <c r="AR40" s="144" t="str">
        <f t="shared" si="30"/>
        <v/>
      </c>
      <c r="AS40" s="219" t="str">
        <f t="shared" si="31"/>
        <v/>
      </c>
      <c r="AT40" s="219" t="str">
        <f t="shared" si="32"/>
        <v/>
      </c>
      <c r="AU40" s="219" t="str">
        <f t="shared" si="18"/>
        <v/>
      </c>
      <c r="AV40" s="218"/>
      <c r="AW40" s="219" t="str">
        <f t="shared" si="34"/>
        <v/>
      </c>
      <c r="AX40" s="219">
        <f t="shared" si="35"/>
        <v>0</v>
      </c>
      <c r="AY40" s="218"/>
      <c r="AZ40" s="217" t="str">
        <f t="shared" si="33"/>
        <v/>
      </c>
      <c r="BA40" s="60">
        <f t="shared" si="19"/>
        <v>0</v>
      </c>
    </row>
    <row r="41" spans="1:53" ht="15" customHeight="1" x14ac:dyDescent="0.25">
      <c r="A41">
        <v>24</v>
      </c>
      <c r="B41" s="17"/>
      <c r="C41" s="139"/>
      <c r="D41" s="174"/>
      <c r="E41" s="126"/>
      <c r="F41" s="126"/>
      <c r="G41" s="140"/>
      <c r="H41" s="148"/>
      <c r="I41" s="147"/>
      <c r="J41" s="147"/>
      <c r="K41" s="147"/>
      <c r="L41" s="147"/>
      <c r="M41" s="149"/>
      <c r="N41" s="287">
        <f t="shared" si="20"/>
        <v>0</v>
      </c>
      <c r="O41" s="288" t="str">
        <f t="shared" si="21"/>
        <v/>
      </c>
      <c r="P41" s="288" t="str">
        <f t="shared" si="0"/>
        <v/>
      </c>
      <c r="Q41" s="288" t="str">
        <f t="shared" si="0"/>
        <v/>
      </c>
      <c r="R41" s="288">
        <f t="shared" si="22"/>
        <v>0</v>
      </c>
      <c r="S41" s="94" t="str">
        <f t="shared" si="1"/>
        <v/>
      </c>
      <c r="T41" s="94" t="str">
        <f t="shared" si="2"/>
        <v/>
      </c>
      <c r="U41" s="94" t="str">
        <f t="shared" si="3"/>
        <v/>
      </c>
      <c r="V41" s="94" t="str">
        <f t="shared" si="4"/>
        <v/>
      </c>
      <c r="W41" s="94" t="str">
        <f t="shared" si="5"/>
        <v/>
      </c>
      <c r="X41" s="94" t="str">
        <f t="shared" si="6"/>
        <v/>
      </c>
      <c r="Y41" s="94">
        <f t="shared" si="7"/>
        <v>0</v>
      </c>
      <c r="Z41" s="141" t="b">
        <f t="shared" si="8"/>
        <v>0</v>
      </c>
      <c r="AA41" s="141" t="b">
        <f t="shared" si="9"/>
        <v>0</v>
      </c>
      <c r="AB41" s="141" t="b">
        <f t="shared" si="10"/>
        <v>0</v>
      </c>
      <c r="AC41" s="141" t="b">
        <f t="shared" si="11"/>
        <v>0</v>
      </c>
      <c r="AD41" s="141" t="b">
        <f t="shared" si="12"/>
        <v>0</v>
      </c>
      <c r="AE41" s="141" t="b">
        <f t="shared" si="23"/>
        <v>0</v>
      </c>
      <c r="AF41" s="141" t="b">
        <f t="shared" si="13"/>
        <v>0</v>
      </c>
      <c r="AG41" s="141" t="b">
        <f t="shared" si="14"/>
        <v>0</v>
      </c>
      <c r="AH41" s="141" t="b">
        <f t="shared" si="15"/>
        <v>0</v>
      </c>
      <c r="AI41" s="141" t="b">
        <f t="shared" si="16"/>
        <v>0</v>
      </c>
      <c r="AJ41" s="146" t="str">
        <f t="shared" si="17"/>
        <v/>
      </c>
      <c r="AK41" s="143" t="str">
        <f t="shared" si="24"/>
        <v/>
      </c>
      <c r="AL41" s="216" t="str">
        <f t="shared" si="25"/>
        <v/>
      </c>
      <c r="AM41" s="144" t="str">
        <f t="shared" si="26"/>
        <v/>
      </c>
      <c r="AN41" s="145">
        <f t="shared" si="27"/>
        <v>0</v>
      </c>
      <c r="AO41" s="135" t="str">
        <f t="shared" si="28"/>
        <v/>
      </c>
      <c r="AP41" s="136" t="str">
        <f t="shared" si="29"/>
        <v/>
      </c>
      <c r="AQ41" s="126"/>
      <c r="AR41" s="144" t="str">
        <f t="shared" si="30"/>
        <v/>
      </c>
      <c r="AS41" s="219" t="str">
        <f t="shared" si="31"/>
        <v/>
      </c>
      <c r="AT41" s="219" t="str">
        <f t="shared" si="32"/>
        <v/>
      </c>
      <c r="AU41" s="219" t="str">
        <f t="shared" si="18"/>
        <v/>
      </c>
      <c r="AV41" s="218"/>
      <c r="AW41" s="219" t="str">
        <f t="shared" si="34"/>
        <v/>
      </c>
      <c r="AX41" s="219">
        <f t="shared" si="35"/>
        <v>0</v>
      </c>
      <c r="AY41" s="218"/>
      <c r="AZ41" s="217" t="str">
        <f t="shared" si="33"/>
        <v/>
      </c>
      <c r="BA41" s="60">
        <f t="shared" si="19"/>
        <v>0</v>
      </c>
    </row>
    <row r="42" spans="1:53" ht="15" customHeight="1" x14ac:dyDescent="0.25">
      <c r="A42">
        <v>25</v>
      </c>
      <c r="B42" s="17"/>
      <c r="C42" s="139"/>
      <c r="D42" s="174"/>
      <c r="E42" s="126"/>
      <c r="F42" s="126"/>
      <c r="G42" s="140"/>
      <c r="H42" s="148"/>
      <c r="I42" s="147"/>
      <c r="J42" s="147"/>
      <c r="K42" s="147"/>
      <c r="L42" s="147"/>
      <c r="M42" s="149"/>
      <c r="N42" s="287">
        <f t="shared" si="20"/>
        <v>0</v>
      </c>
      <c r="O42" s="288" t="str">
        <f t="shared" si="21"/>
        <v/>
      </c>
      <c r="P42" s="288" t="str">
        <f t="shared" si="0"/>
        <v/>
      </c>
      <c r="Q42" s="288" t="str">
        <f t="shared" si="0"/>
        <v/>
      </c>
      <c r="R42" s="288">
        <f t="shared" si="22"/>
        <v>0</v>
      </c>
      <c r="S42" s="94" t="str">
        <f t="shared" si="1"/>
        <v/>
      </c>
      <c r="T42" s="94" t="str">
        <f t="shared" si="2"/>
        <v/>
      </c>
      <c r="U42" s="94" t="str">
        <f t="shared" si="3"/>
        <v/>
      </c>
      <c r="V42" s="94" t="str">
        <f t="shared" si="4"/>
        <v/>
      </c>
      <c r="W42" s="94" t="str">
        <f t="shared" si="5"/>
        <v/>
      </c>
      <c r="X42" s="94" t="str">
        <f t="shared" si="6"/>
        <v/>
      </c>
      <c r="Y42" s="94">
        <f t="shared" si="7"/>
        <v>0</v>
      </c>
      <c r="Z42" s="141" t="b">
        <f t="shared" si="8"/>
        <v>0</v>
      </c>
      <c r="AA42" s="141" t="b">
        <f t="shared" si="9"/>
        <v>0</v>
      </c>
      <c r="AB42" s="141" t="b">
        <f t="shared" si="10"/>
        <v>0</v>
      </c>
      <c r="AC42" s="141" t="b">
        <f t="shared" si="11"/>
        <v>0</v>
      </c>
      <c r="AD42" s="141" t="b">
        <f t="shared" si="12"/>
        <v>0</v>
      </c>
      <c r="AE42" s="141" t="b">
        <f t="shared" si="23"/>
        <v>0</v>
      </c>
      <c r="AF42" s="141" t="b">
        <f t="shared" si="13"/>
        <v>0</v>
      </c>
      <c r="AG42" s="141" t="b">
        <f t="shared" si="14"/>
        <v>0</v>
      </c>
      <c r="AH42" s="141" t="b">
        <f t="shared" si="15"/>
        <v>0</v>
      </c>
      <c r="AI42" s="141" t="b">
        <f t="shared" si="16"/>
        <v>0</v>
      </c>
      <c r="AJ42" s="146" t="str">
        <f t="shared" si="17"/>
        <v/>
      </c>
      <c r="AK42" s="143" t="str">
        <f t="shared" si="24"/>
        <v/>
      </c>
      <c r="AL42" s="216" t="str">
        <f t="shared" si="25"/>
        <v/>
      </c>
      <c r="AM42" s="144" t="str">
        <f t="shared" si="26"/>
        <v/>
      </c>
      <c r="AN42" s="145">
        <f t="shared" si="27"/>
        <v>0</v>
      </c>
      <c r="AO42" s="135" t="str">
        <f t="shared" si="28"/>
        <v/>
      </c>
      <c r="AP42" s="136" t="str">
        <f t="shared" si="29"/>
        <v/>
      </c>
      <c r="AQ42" s="126"/>
      <c r="AR42" s="144" t="str">
        <f t="shared" si="30"/>
        <v/>
      </c>
      <c r="AS42" s="219" t="str">
        <f t="shared" si="31"/>
        <v/>
      </c>
      <c r="AT42" s="219" t="str">
        <f t="shared" si="32"/>
        <v/>
      </c>
      <c r="AU42" s="219" t="str">
        <f t="shared" si="18"/>
        <v/>
      </c>
      <c r="AV42" s="218"/>
      <c r="AW42" s="219" t="str">
        <f t="shared" si="34"/>
        <v/>
      </c>
      <c r="AX42" s="219">
        <f t="shared" si="35"/>
        <v>0</v>
      </c>
      <c r="AY42" s="218"/>
      <c r="AZ42" s="217" t="str">
        <f t="shared" si="33"/>
        <v/>
      </c>
      <c r="BA42" s="60">
        <f t="shared" si="19"/>
        <v>0</v>
      </c>
    </row>
    <row r="43" spans="1:53" ht="15" customHeight="1" x14ac:dyDescent="0.25">
      <c r="A43">
        <v>26</v>
      </c>
      <c r="B43" s="17"/>
      <c r="C43" s="139"/>
      <c r="D43" s="174"/>
      <c r="E43" s="126"/>
      <c r="F43" s="126"/>
      <c r="G43" s="140"/>
      <c r="H43" s="148"/>
      <c r="I43" s="147"/>
      <c r="J43" s="147"/>
      <c r="K43" s="147"/>
      <c r="L43" s="147"/>
      <c r="M43" s="149"/>
      <c r="N43" s="287">
        <f t="shared" si="20"/>
        <v>0</v>
      </c>
      <c r="O43" s="288" t="str">
        <f t="shared" si="21"/>
        <v/>
      </c>
      <c r="P43" s="288" t="str">
        <f t="shared" si="0"/>
        <v/>
      </c>
      <c r="Q43" s="288" t="str">
        <f t="shared" si="0"/>
        <v/>
      </c>
      <c r="R43" s="288">
        <f t="shared" si="22"/>
        <v>0</v>
      </c>
      <c r="S43" s="94" t="str">
        <f t="shared" si="1"/>
        <v/>
      </c>
      <c r="T43" s="94" t="str">
        <f t="shared" si="2"/>
        <v/>
      </c>
      <c r="U43" s="94" t="str">
        <f t="shared" si="3"/>
        <v/>
      </c>
      <c r="V43" s="94" t="str">
        <f t="shared" si="4"/>
        <v/>
      </c>
      <c r="W43" s="94" t="str">
        <f t="shared" si="5"/>
        <v/>
      </c>
      <c r="X43" s="94" t="str">
        <f t="shared" si="6"/>
        <v/>
      </c>
      <c r="Y43" s="94">
        <f t="shared" si="7"/>
        <v>0</v>
      </c>
      <c r="Z43" s="141" t="b">
        <f t="shared" si="8"/>
        <v>0</v>
      </c>
      <c r="AA43" s="141" t="b">
        <f t="shared" si="9"/>
        <v>0</v>
      </c>
      <c r="AB43" s="141" t="b">
        <f t="shared" si="10"/>
        <v>0</v>
      </c>
      <c r="AC43" s="141" t="b">
        <f t="shared" si="11"/>
        <v>0</v>
      </c>
      <c r="AD43" s="141" t="b">
        <f t="shared" si="12"/>
        <v>0</v>
      </c>
      <c r="AE43" s="141" t="b">
        <f t="shared" si="23"/>
        <v>0</v>
      </c>
      <c r="AF43" s="141" t="b">
        <f t="shared" si="13"/>
        <v>0</v>
      </c>
      <c r="AG43" s="141" t="b">
        <f t="shared" si="14"/>
        <v>0</v>
      </c>
      <c r="AH43" s="141" t="b">
        <f t="shared" si="15"/>
        <v>0</v>
      </c>
      <c r="AI43" s="141" t="b">
        <f t="shared" si="16"/>
        <v>0</v>
      </c>
      <c r="AJ43" s="146" t="str">
        <f t="shared" si="17"/>
        <v/>
      </c>
      <c r="AK43" s="143" t="str">
        <f t="shared" si="24"/>
        <v/>
      </c>
      <c r="AL43" s="216" t="str">
        <f t="shared" si="25"/>
        <v/>
      </c>
      <c r="AM43" s="144" t="str">
        <f t="shared" si="26"/>
        <v/>
      </c>
      <c r="AN43" s="145">
        <f t="shared" si="27"/>
        <v>0</v>
      </c>
      <c r="AO43" s="135" t="str">
        <f t="shared" si="28"/>
        <v/>
      </c>
      <c r="AP43" s="136" t="str">
        <f t="shared" si="29"/>
        <v/>
      </c>
      <c r="AQ43" s="126"/>
      <c r="AR43" s="144" t="str">
        <f t="shared" si="30"/>
        <v/>
      </c>
      <c r="AS43" s="219" t="str">
        <f t="shared" si="31"/>
        <v/>
      </c>
      <c r="AT43" s="219" t="str">
        <f t="shared" si="32"/>
        <v/>
      </c>
      <c r="AU43" s="219" t="str">
        <f t="shared" si="18"/>
        <v/>
      </c>
      <c r="AV43" s="218"/>
      <c r="AW43" s="219" t="str">
        <f t="shared" si="34"/>
        <v/>
      </c>
      <c r="AX43" s="219">
        <f t="shared" si="35"/>
        <v>0</v>
      </c>
      <c r="AY43" s="218"/>
      <c r="AZ43" s="217" t="str">
        <f t="shared" si="33"/>
        <v/>
      </c>
      <c r="BA43" s="60">
        <f t="shared" si="19"/>
        <v>0</v>
      </c>
    </row>
    <row r="44" spans="1:53" ht="15" customHeight="1" x14ac:dyDescent="0.25">
      <c r="A44">
        <v>27</v>
      </c>
      <c r="B44" s="17"/>
      <c r="C44" s="139"/>
      <c r="D44" s="174"/>
      <c r="E44" s="126"/>
      <c r="F44" s="126"/>
      <c r="G44" s="140"/>
      <c r="H44" s="148"/>
      <c r="I44" s="147"/>
      <c r="J44" s="147"/>
      <c r="K44" s="147"/>
      <c r="L44" s="147"/>
      <c r="M44" s="149"/>
      <c r="N44" s="287">
        <f t="shared" si="20"/>
        <v>0</v>
      </c>
      <c r="O44" s="288" t="str">
        <f t="shared" si="21"/>
        <v/>
      </c>
      <c r="P44" s="288" t="str">
        <f t="shared" si="0"/>
        <v/>
      </c>
      <c r="Q44" s="288" t="str">
        <f t="shared" si="0"/>
        <v/>
      </c>
      <c r="R44" s="288">
        <f t="shared" si="22"/>
        <v>0</v>
      </c>
      <c r="S44" s="94" t="str">
        <f t="shared" si="1"/>
        <v/>
      </c>
      <c r="T44" s="94" t="str">
        <f t="shared" si="2"/>
        <v/>
      </c>
      <c r="U44" s="94" t="str">
        <f t="shared" si="3"/>
        <v/>
      </c>
      <c r="V44" s="94" t="str">
        <f t="shared" si="4"/>
        <v/>
      </c>
      <c r="W44" s="94" t="str">
        <f t="shared" si="5"/>
        <v/>
      </c>
      <c r="X44" s="94" t="str">
        <f t="shared" si="6"/>
        <v/>
      </c>
      <c r="Y44" s="94">
        <f t="shared" si="7"/>
        <v>0</v>
      </c>
      <c r="Z44" s="141" t="b">
        <f t="shared" si="8"/>
        <v>0</v>
      </c>
      <c r="AA44" s="141" t="b">
        <f t="shared" si="9"/>
        <v>0</v>
      </c>
      <c r="AB44" s="141" t="b">
        <f t="shared" si="10"/>
        <v>0</v>
      </c>
      <c r="AC44" s="141" t="b">
        <f t="shared" si="11"/>
        <v>0</v>
      </c>
      <c r="AD44" s="141" t="b">
        <f t="shared" si="12"/>
        <v>0</v>
      </c>
      <c r="AE44" s="141" t="b">
        <f t="shared" si="23"/>
        <v>0</v>
      </c>
      <c r="AF44" s="141" t="b">
        <f t="shared" si="13"/>
        <v>0</v>
      </c>
      <c r="AG44" s="141" t="b">
        <f t="shared" si="14"/>
        <v>0</v>
      </c>
      <c r="AH44" s="141" t="b">
        <f t="shared" si="15"/>
        <v>0</v>
      </c>
      <c r="AI44" s="141" t="b">
        <f t="shared" si="16"/>
        <v>0</v>
      </c>
      <c r="AJ44" s="146" t="str">
        <f t="shared" si="17"/>
        <v/>
      </c>
      <c r="AK44" s="143" t="str">
        <f t="shared" si="24"/>
        <v/>
      </c>
      <c r="AL44" s="216" t="str">
        <f t="shared" si="25"/>
        <v/>
      </c>
      <c r="AM44" s="144" t="str">
        <f t="shared" si="26"/>
        <v/>
      </c>
      <c r="AN44" s="145">
        <f t="shared" si="27"/>
        <v>0</v>
      </c>
      <c r="AO44" s="135" t="str">
        <f t="shared" si="28"/>
        <v/>
      </c>
      <c r="AP44" s="136" t="str">
        <f t="shared" si="29"/>
        <v/>
      </c>
      <c r="AQ44" s="126"/>
      <c r="AR44" s="144" t="str">
        <f t="shared" si="30"/>
        <v/>
      </c>
      <c r="AS44" s="219" t="str">
        <f t="shared" si="31"/>
        <v/>
      </c>
      <c r="AT44" s="219" t="str">
        <f t="shared" si="32"/>
        <v/>
      </c>
      <c r="AU44" s="219" t="str">
        <f t="shared" si="18"/>
        <v/>
      </c>
      <c r="AV44" s="218"/>
      <c r="AW44" s="219" t="str">
        <f t="shared" si="34"/>
        <v/>
      </c>
      <c r="AX44" s="219">
        <f t="shared" si="35"/>
        <v>0</v>
      </c>
      <c r="AY44" s="218"/>
      <c r="AZ44" s="217" t="str">
        <f t="shared" si="33"/>
        <v/>
      </c>
      <c r="BA44" s="60">
        <f t="shared" si="19"/>
        <v>0</v>
      </c>
    </row>
    <row r="45" spans="1:53" ht="15" customHeight="1" x14ac:dyDescent="0.25">
      <c r="A45">
        <v>28</v>
      </c>
      <c r="B45" s="17"/>
      <c r="C45" s="139"/>
      <c r="D45" s="174"/>
      <c r="E45" s="126"/>
      <c r="F45" s="126"/>
      <c r="G45" s="140"/>
      <c r="H45" s="148"/>
      <c r="I45" s="147"/>
      <c r="J45" s="147"/>
      <c r="K45" s="147"/>
      <c r="L45" s="147"/>
      <c r="M45" s="149"/>
      <c r="N45" s="287">
        <f t="shared" si="20"/>
        <v>0</v>
      </c>
      <c r="O45" s="288" t="str">
        <f t="shared" si="21"/>
        <v/>
      </c>
      <c r="P45" s="288" t="str">
        <f t="shared" si="0"/>
        <v/>
      </c>
      <c r="Q45" s="288" t="str">
        <f t="shared" si="0"/>
        <v/>
      </c>
      <c r="R45" s="288">
        <f t="shared" si="22"/>
        <v>0</v>
      </c>
      <c r="S45" s="94" t="str">
        <f t="shared" si="1"/>
        <v/>
      </c>
      <c r="T45" s="94" t="str">
        <f t="shared" si="2"/>
        <v/>
      </c>
      <c r="U45" s="94" t="str">
        <f t="shared" si="3"/>
        <v/>
      </c>
      <c r="V45" s="94" t="str">
        <f t="shared" si="4"/>
        <v/>
      </c>
      <c r="W45" s="94" t="str">
        <f t="shared" si="5"/>
        <v/>
      </c>
      <c r="X45" s="94" t="str">
        <f t="shared" si="6"/>
        <v/>
      </c>
      <c r="Y45" s="94">
        <f t="shared" si="7"/>
        <v>0</v>
      </c>
      <c r="Z45" s="141" t="b">
        <f t="shared" si="8"/>
        <v>0</v>
      </c>
      <c r="AA45" s="141" t="b">
        <f t="shared" si="9"/>
        <v>0</v>
      </c>
      <c r="AB45" s="141" t="b">
        <f t="shared" si="10"/>
        <v>0</v>
      </c>
      <c r="AC45" s="141" t="b">
        <f t="shared" si="11"/>
        <v>0</v>
      </c>
      <c r="AD45" s="141" t="b">
        <f t="shared" si="12"/>
        <v>0</v>
      </c>
      <c r="AE45" s="141" t="b">
        <f t="shared" si="23"/>
        <v>0</v>
      </c>
      <c r="AF45" s="141" t="b">
        <f t="shared" si="13"/>
        <v>0</v>
      </c>
      <c r="AG45" s="141" t="b">
        <f t="shared" si="14"/>
        <v>0</v>
      </c>
      <c r="AH45" s="141" t="b">
        <f t="shared" si="15"/>
        <v>0</v>
      </c>
      <c r="AI45" s="141" t="b">
        <f t="shared" si="16"/>
        <v>0</v>
      </c>
      <c r="AJ45" s="146" t="str">
        <f t="shared" si="17"/>
        <v/>
      </c>
      <c r="AK45" s="143" t="str">
        <f t="shared" si="24"/>
        <v/>
      </c>
      <c r="AL45" s="216" t="str">
        <f t="shared" si="25"/>
        <v/>
      </c>
      <c r="AM45" s="144" t="str">
        <f t="shared" si="26"/>
        <v/>
      </c>
      <c r="AN45" s="145">
        <f t="shared" si="27"/>
        <v>0</v>
      </c>
      <c r="AO45" s="135" t="str">
        <f t="shared" si="28"/>
        <v/>
      </c>
      <c r="AP45" s="136" t="str">
        <f t="shared" si="29"/>
        <v/>
      </c>
      <c r="AQ45" s="126"/>
      <c r="AR45" s="144" t="str">
        <f t="shared" si="30"/>
        <v/>
      </c>
      <c r="AS45" s="219" t="str">
        <f t="shared" si="31"/>
        <v/>
      </c>
      <c r="AT45" s="219" t="str">
        <f t="shared" si="32"/>
        <v/>
      </c>
      <c r="AU45" s="219" t="str">
        <f t="shared" si="18"/>
        <v/>
      </c>
      <c r="AV45" s="218"/>
      <c r="AW45" s="219" t="str">
        <f t="shared" si="34"/>
        <v/>
      </c>
      <c r="AX45" s="219">
        <f t="shared" si="35"/>
        <v>0</v>
      </c>
      <c r="AY45" s="218"/>
      <c r="AZ45" s="217" t="str">
        <f t="shared" si="33"/>
        <v/>
      </c>
      <c r="BA45" s="60">
        <f t="shared" si="19"/>
        <v>0</v>
      </c>
    </row>
    <row r="46" spans="1:53" ht="15" customHeight="1" x14ac:dyDescent="0.25">
      <c r="A46">
        <v>29</v>
      </c>
      <c r="B46" s="17"/>
      <c r="C46" s="139"/>
      <c r="D46" s="174"/>
      <c r="E46" s="126"/>
      <c r="F46" s="126"/>
      <c r="G46" s="140"/>
      <c r="H46" s="148"/>
      <c r="I46" s="147"/>
      <c r="J46" s="147"/>
      <c r="K46" s="147"/>
      <c r="L46" s="147"/>
      <c r="M46" s="149"/>
      <c r="N46" s="287">
        <f t="shared" si="20"/>
        <v>0</v>
      </c>
      <c r="O46" s="288" t="str">
        <f t="shared" si="21"/>
        <v/>
      </c>
      <c r="P46" s="288" t="str">
        <f t="shared" si="0"/>
        <v/>
      </c>
      <c r="Q46" s="288" t="str">
        <f t="shared" si="0"/>
        <v/>
      </c>
      <c r="R46" s="288">
        <f t="shared" si="22"/>
        <v>0</v>
      </c>
      <c r="S46" s="94" t="str">
        <f t="shared" si="1"/>
        <v/>
      </c>
      <c r="T46" s="94" t="str">
        <f t="shared" si="2"/>
        <v/>
      </c>
      <c r="U46" s="94" t="str">
        <f t="shared" si="3"/>
        <v/>
      </c>
      <c r="V46" s="94" t="str">
        <f t="shared" si="4"/>
        <v/>
      </c>
      <c r="W46" s="94" t="str">
        <f t="shared" si="5"/>
        <v/>
      </c>
      <c r="X46" s="94" t="str">
        <f t="shared" si="6"/>
        <v/>
      </c>
      <c r="Y46" s="94">
        <f t="shared" si="7"/>
        <v>0</v>
      </c>
      <c r="Z46" s="141" t="b">
        <f t="shared" si="8"/>
        <v>0</v>
      </c>
      <c r="AA46" s="141" t="b">
        <f t="shared" si="9"/>
        <v>0</v>
      </c>
      <c r="AB46" s="141" t="b">
        <f t="shared" si="10"/>
        <v>0</v>
      </c>
      <c r="AC46" s="141" t="b">
        <f t="shared" si="11"/>
        <v>0</v>
      </c>
      <c r="AD46" s="141" t="b">
        <f t="shared" si="12"/>
        <v>0</v>
      </c>
      <c r="AE46" s="141" t="b">
        <f t="shared" si="23"/>
        <v>0</v>
      </c>
      <c r="AF46" s="141" t="b">
        <f t="shared" si="13"/>
        <v>0</v>
      </c>
      <c r="AG46" s="141" t="b">
        <f t="shared" si="14"/>
        <v>0</v>
      </c>
      <c r="AH46" s="141" t="b">
        <f t="shared" si="15"/>
        <v>0</v>
      </c>
      <c r="AI46" s="141" t="b">
        <f t="shared" si="16"/>
        <v>0</v>
      </c>
      <c r="AJ46" s="146" t="str">
        <f t="shared" si="17"/>
        <v/>
      </c>
      <c r="AK46" s="143" t="str">
        <f t="shared" si="24"/>
        <v/>
      </c>
      <c r="AL46" s="216" t="str">
        <f t="shared" si="25"/>
        <v/>
      </c>
      <c r="AM46" s="144" t="str">
        <f t="shared" si="26"/>
        <v/>
      </c>
      <c r="AN46" s="145">
        <f t="shared" si="27"/>
        <v>0</v>
      </c>
      <c r="AO46" s="135" t="str">
        <f t="shared" si="28"/>
        <v/>
      </c>
      <c r="AP46" s="136" t="str">
        <f t="shared" si="29"/>
        <v/>
      </c>
      <c r="AQ46" s="126"/>
      <c r="AR46" s="144" t="str">
        <f t="shared" si="30"/>
        <v/>
      </c>
      <c r="AS46" s="219" t="str">
        <f t="shared" si="31"/>
        <v/>
      </c>
      <c r="AT46" s="219" t="str">
        <f t="shared" si="32"/>
        <v/>
      </c>
      <c r="AU46" s="219" t="str">
        <f t="shared" si="18"/>
        <v/>
      </c>
      <c r="AV46" s="218"/>
      <c r="AW46" s="219" t="str">
        <f t="shared" si="34"/>
        <v/>
      </c>
      <c r="AX46" s="219">
        <f t="shared" si="35"/>
        <v>0</v>
      </c>
      <c r="AY46" s="218"/>
      <c r="AZ46" s="217" t="str">
        <f t="shared" si="33"/>
        <v/>
      </c>
      <c r="BA46" s="60">
        <f t="shared" si="19"/>
        <v>0</v>
      </c>
    </row>
    <row r="47" spans="1:53" ht="15" customHeight="1" x14ac:dyDescent="0.25">
      <c r="A47">
        <v>30</v>
      </c>
      <c r="B47" s="17"/>
      <c r="C47" s="139"/>
      <c r="D47" s="174"/>
      <c r="E47" s="126"/>
      <c r="F47" s="126"/>
      <c r="G47" s="140"/>
      <c r="H47" s="148"/>
      <c r="I47" s="147"/>
      <c r="J47" s="147"/>
      <c r="K47" s="147"/>
      <c r="L47" s="147"/>
      <c r="M47" s="149"/>
      <c r="N47" s="287">
        <f t="shared" si="20"/>
        <v>0</v>
      </c>
      <c r="O47" s="288" t="str">
        <f t="shared" si="21"/>
        <v/>
      </c>
      <c r="P47" s="288" t="str">
        <f t="shared" si="0"/>
        <v/>
      </c>
      <c r="Q47" s="288" t="str">
        <f t="shared" si="0"/>
        <v/>
      </c>
      <c r="R47" s="288">
        <f t="shared" si="22"/>
        <v>0</v>
      </c>
      <c r="S47" s="94" t="str">
        <f t="shared" si="1"/>
        <v/>
      </c>
      <c r="T47" s="94" t="str">
        <f t="shared" si="2"/>
        <v/>
      </c>
      <c r="U47" s="94" t="str">
        <f t="shared" si="3"/>
        <v/>
      </c>
      <c r="V47" s="94" t="str">
        <f t="shared" si="4"/>
        <v/>
      </c>
      <c r="W47" s="94" t="str">
        <f t="shared" si="5"/>
        <v/>
      </c>
      <c r="X47" s="94" t="str">
        <f t="shared" si="6"/>
        <v/>
      </c>
      <c r="Y47" s="94">
        <f t="shared" si="7"/>
        <v>0</v>
      </c>
      <c r="Z47" s="141" t="b">
        <f t="shared" si="8"/>
        <v>0</v>
      </c>
      <c r="AA47" s="141" t="b">
        <f t="shared" si="9"/>
        <v>0</v>
      </c>
      <c r="AB47" s="141" t="b">
        <f t="shared" si="10"/>
        <v>0</v>
      </c>
      <c r="AC47" s="141" t="b">
        <f t="shared" si="11"/>
        <v>0</v>
      </c>
      <c r="AD47" s="141" t="b">
        <f t="shared" si="12"/>
        <v>0</v>
      </c>
      <c r="AE47" s="141" t="b">
        <f t="shared" si="23"/>
        <v>0</v>
      </c>
      <c r="AF47" s="141" t="b">
        <f t="shared" si="13"/>
        <v>0</v>
      </c>
      <c r="AG47" s="141" t="b">
        <f t="shared" si="14"/>
        <v>0</v>
      </c>
      <c r="AH47" s="141" t="b">
        <f t="shared" si="15"/>
        <v>0</v>
      </c>
      <c r="AI47" s="141" t="b">
        <f t="shared" si="16"/>
        <v>0</v>
      </c>
      <c r="AJ47" s="146" t="str">
        <f t="shared" si="17"/>
        <v/>
      </c>
      <c r="AK47" s="143" t="str">
        <f t="shared" si="24"/>
        <v/>
      </c>
      <c r="AL47" s="216" t="str">
        <f t="shared" si="25"/>
        <v/>
      </c>
      <c r="AM47" s="144" t="str">
        <f t="shared" si="26"/>
        <v/>
      </c>
      <c r="AN47" s="145">
        <f t="shared" si="27"/>
        <v>0</v>
      </c>
      <c r="AO47" s="135" t="str">
        <f t="shared" si="28"/>
        <v/>
      </c>
      <c r="AP47" s="136" t="str">
        <f t="shared" si="29"/>
        <v/>
      </c>
      <c r="AQ47" s="126"/>
      <c r="AR47" s="144" t="str">
        <f t="shared" si="30"/>
        <v/>
      </c>
      <c r="AS47" s="219" t="str">
        <f t="shared" si="31"/>
        <v/>
      </c>
      <c r="AT47" s="219" t="str">
        <f t="shared" si="32"/>
        <v/>
      </c>
      <c r="AU47" s="219" t="str">
        <f t="shared" si="18"/>
        <v/>
      </c>
      <c r="AV47" s="218"/>
      <c r="AW47" s="219" t="str">
        <f t="shared" si="34"/>
        <v/>
      </c>
      <c r="AX47" s="219">
        <f t="shared" si="35"/>
        <v>0</v>
      </c>
      <c r="AY47" s="218"/>
      <c r="AZ47" s="217" t="str">
        <f t="shared" si="33"/>
        <v/>
      </c>
      <c r="BA47" s="60">
        <f t="shared" si="19"/>
        <v>0</v>
      </c>
    </row>
    <row r="48" spans="1:53" ht="15" customHeight="1" x14ac:dyDescent="0.25">
      <c r="A48">
        <v>31</v>
      </c>
      <c r="B48" s="17"/>
      <c r="C48" s="139"/>
      <c r="D48" s="174"/>
      <c r="E48" s="126"/>
      <c r="F48" s="126"/>
      <c r="G48" s="140"/>
      <c r="H48" s="148"/>
      <c r="I48" s="147"/>
      <c r="J48" s="147"/>
      <c r="K48" s="147"/>
      <c r="L48" s="147"/>
      <c r="M48" s="149"/>
      <c r="N48" s="287">
        <f t="shared" si="20"/>
        <v>0</v>
      </c>
      <c r="O48" s="288" t="str">
        <f t="shared" si="21"/>
        <v/>
      </c>
      <c r="P48" s="288" t="str">
        <f t="shared" si="0"/>
        <v/>
      </c>
      <c r="Q48" s="288" t="str">
        <f t="shared" si="0"/>
        <v/>
      </c>
      <c r="R48" s="288">
        <f t="shared" si="22"/>
        <v>0</v>
      </c>
      <c r="S48" s="94" t="str">
        <f t="shared" si="1"/>
        <v/>
      </c>
      <c r="T48" s="94" t="str">
        <f t="shared" si="2"/>
        <v/>
      </c>
      <c r="U48" s="94" t="str">
        <f t="shared" si="3"/>
        <v/>
      </c>
      <c r="V48" s="94" t="str">
        <f t="shared" si="4"/>
        <v/>
      </c>
      <c r="W48" s="94" t="str">
        <f t="shared" si="5"/>
        <v/>
      </c>
      <c r="X48" s="94" t="str">
        <f t="shared" si="6"/>
        <v/>
      </c>
      <c r="Y48" s="94">
        <f t="shared" si="7"/>
        <v>0</v>
      </c>
      <c r="Z48" s="141" t="b">
        <f t="shared" si="8"/>
        <v>0</v>
      </c>
      <c r="AA48" s="141" t="b">
        <f t="shared" si="9"/>
        <v>0</v>
      </c>
      <c r="AB48" s="141" t="b">
        <f t="shared" si="10"/>
        <v>0</v>
      </c>
      <c r="AC48" s="141" t="b">
        <f t="shared" si="11"/>
        <v>0</v>
      </c>
      <c r="AD48" s="141" t="b">
        <f t="shared" si="12"/>
        <v>0</v>
      </c>
      <c r="AE48" s="141" t="b">
        <f t="shared" si="23"/>
        <v>0</v>
      </c>
      <c r="AF48" s="141" t="b">
        <f t="shared" si="13"/>
        <v>0</v>
      </c>
      <c r="AG48" s="141" t="b">
        <f t="shared" si="14"/>
        <v>0</v>
      </c>
      <c r="AH48" s="141" t="b">
        <f t="shared" si="15"/>
        <v>0</v>
      </c>
      <c r="AI48" s="141" t="b">
        <f t="shared" si="16"/>
        <v>0</v>
      </c>
      <c r="AJ48" s="146" t="str">
        <f t="shared" si="17"/>
        <v/>
      </c>
      <c r="AK48" s="143" t="str">
        <f t="shared" si="24"/>
        <v/>
      </c>
      <c r="AL48" s="216" t="str">
        <f t="shared" si="25"/>
        <v/>
      </c>
      <c r="AM48" s="144" t="str">
        <f t="shared" si="26"/>
        <v/>
      </c>
      <c r="AN48" s="145">
        <f t="shared" si="27"/>
        <v>0</v>
      </c>
      <c r="AO48" s="135" t="str">
        <f t="shared" si="28"/>
        <v/>
      </c>
      <c r="AP48" s="136" t="str">
        <f t="shared" si="29"/>
        <v/>
      </c>
      <c r="AQ48" s="126"/>
      <c r="AR48" s="144" t="str">
        <f t="shared" si="30"/>
        <v/>
      </c>
      <c r="AS48" s="219" t="str">
        <f t="shared" si="31"/>
        <v/>
      </c>
      <c r="AT48" s="219" t="str">
        <f t="shared" si="32"/>
        <v/>
      </c>
      <c r="AU48" s="219" t="str">
        <f t="shared" si="18"/>
        <v/>
      </c>
      <c r="AV48" s="218"/>
      <c r="AW48" s="219" t="str">
        <f t="shared" si="34"/>
        <v/>
      </c>
      <c r="AX48" s="219">
        <f t="shared" si="35"/>
        <v>0</v>
      </c>
      <c r="AY48" s="218"/>
      <c r="AZ48" s="217" t="str">
        <f t="shared" si="33"/>
        <v/>
      </c>
      <c r="BA48" s="60">
        <f t="shared" si="19"/>
        <v>0</v>
      </c>
    </row>
    <row r="49" spans="1:53" ht="15" customHeight="1" x14ac:dyDescent="0.25">
      <c r="A49">
        <v>32</v>
      </c>
      <c r="B49" s="17"/>
      <c r="C49" s="139"/>
      <c r="D49" s="174"/>
      <c r="E49" s="126"/>
      <c r="F49" s="126"/>
      <c r="G49" s="140"/>
      <c r="H49" s="148"/>
      <c r="I49" s="147"/>
      <c r="J49" s="147"/>
      <c r="K49" s="147"/>
      <c r="L49" s="147"/>
      <c r="M49" s="149"/>
      <c r="N49" s="287">
        <f t="shared" si="20"/>
        <v>0</v>
      </c>
      <c r="O49" s="288" t="str">
        <f t="shared" si="21"/>
        <v/>
      </c>
      <c r="P49" s="288" t="str">
        <f t="shared" si="0"/>
        <v/>
      </c>
      <c r="Q49" s="288" t="str">
        <f t="shared" si="0"/>
        <v/>
      </c>
      <c r="R49" s="288">
        <f t="shared" si="22"/>
        <v>0</v>
      </c>
      <c r="S49" s="94" t="str">
        <f t="shared" si="1"/>
        <v/>
      </c>
      <c r="T49" s="94" t="str">
        <f t="shared" si="2"/>
        <v/>
      </c>
      <c r="U49" s="94" t="str">
        <f t="shared" si="3"/>
        <v/>
      </c>
      <c r="V49" s="94" t="str">
        <f t="shared" si="4"/>
        <v/>
      </c>
      <c r="W49" s="94" t="str">
        <f t="shared" si="5"/>
        <v/>
      </c>
      <c r="X49" s="94" t="str">
        <f t="shared" si="6"/>
        <v/>
      </c>
      <c r="Y49" s="94">
        <f t="shared" si="7"/>
        <v>0</v>
      </c>
      <c r="Z49" s="141" t="b">
        <f t="shared" si="8"/>
        <v>0</v>
      </c>
      <c r="AA49" s="141" t="b">
        <f t="shared" si="9"/>
        <v>0</v>
      </c>
      <c r="AB49" s="141" t="b">
        <f t="shared" si="10"/>
        <v>0</v>
      </c>
      <c r="AC49" s="141" t="b">
        <f t="shared" si="11"/>
        <v>0</v>
      </c>
      <c r="AD49" s="141" t="b">
        <f t="shared" si="12"/>
        <v>0</v>
      </c>
      <c r="AE49" s="141" t="b">
        <f t="shared" si="23"/>
        <v>0</v>
      </c>
      <c r="AF49" s="141" t="b">
        <f t="shared" si="13"/>
        <v>0</v>
      </c>
      <c r="AG49" s="141" t="b">
        <f t="shared" si="14"/>
        <v>0</v>
      </c>
      <c r="AH49" s="141" t="b">
        <f t="shared" si="15"/>
        <v>0</v>
      </c>
      <c r="AI49" s="141" t="b">
        <f t="shared" si="16"/>
        <v>0</v>
      </c>
      <c r="AJ49" s="146" t="str">
        <f t="shared" si="17"/>
        <v/>
      </c>
      <c r="AK49" s="143" t="str">
        <f t="shared" si="24"/>
        <v/>
      </c>
      <c r="AL49" s="216" t="str">
        <f t="shared" si="25"/>
        <v/>
      </c>
      <c r="AM49" s="144" t="str">
        <f t="shared" si="26"/>
        <v/>
      </c>
      <c r="AN49" s="145">
        <f t="shared" si="27"/>
        <v>0</v>
      </c>
      <c r="AO49" s="135" t="str">
        <f t="shared" si="28"/>
        <v/>
      </c>
      <c r="AP49" s="136" t="str">
        <f t="shared" si="29"/>
        <v/>
      </c>
      <c r="AQ49" s="126"/>
      <c r="AR49" s="144" t="str">
        <f t="shared" si="30"/>
        <v/>
      </c>
      <c r="AS49" s="219" t="str">
        <f t="shared" si="31"/>
        <v/>
      </c>
      <c r="AT49" s="219" t="str">
        <f t="shared" si="32"/>
        <v/>
      </c>
      <c r="AU49" s="219" t="str">
        <f t="shared" si="18"/>
        <v/>
      </c>
      <c r="AV49" s="218"/>
      <c r="AW49" s="219" t="str">
        <f t="shared" si="34"/>
        <v/>
      </c>
      <c r="AX49" s="219">
        <f t="shared" si="35"/>
        <v>0</v>
      </c>
      <c r="AY49" s="218"/>
      <c r="AZ49" s="217" t="str">
        <f t="shared" si="33"/>
        <v/>
      </c>
      <c r="BA49" s="60">
        <f t="shared" si="19"/>
        <v>0</v>
      </c>
    </row>
    <row r="50" spans="1:53" ht="15" customHeight="1" x14ac:dyDescent="0.25">
      <c r="A50">
        <v>33</v>
      </c>
      <c r="B50" s="17"/>
      <c r="C50" s="139"/>
      <c r="D50" s="174"/>
      <c r="E50" s="126"/>
      <c r="F50" s="126"/>
      <c r="G50" s="140"/>
      <c r="H50" s="148"/>
      <c r="I50" s="147"/>
      <c r="J50" s="147"/>
      <c r="K50" s="147"/>
      <c r="L50" s="147"/>
      <c r="M50" s="149"/>
      <c r="N50" s="287">
        <f t="shared" si="20"/>
        <v>0</v>
      </c>
      <c r="O50" s="288" t="str">
        <f t="shared" si="21"/>
        <v/>
      </c>
      <c r="P50" s="288" t="str">
        <f t="shared" si="0"/>
        <v/>
      </c>
      <c r="Q50" s="288" t="str">
        <f t="shared" si="0"/>
        <v/>
      </c>
      <c r="R50" s="288">
        <f t="shared" si="22"/>
        <v>0</v>
      </c>
      <c r="S50" s="94" t="str">
        <f t="shared" si="1"/>
        <v/>
      </c>
      <c r="T50" s="94" t="str">
        <f t="shared" si="2"/>
        <v/>
      </c>
      <c r="U50" s="94" t="str">
        <f t="shared" si="3"/>
        <v/>
      </c>
      <c r="V50" s="94" t="str">
        <f t="shared" si="4"/>
        <v/>
      </c>
      <c r="W50" s="94" t="str">
        <f t="shared" si="5"/>
        <v/>
      </c>
      <c r="X50" s="94" t="str">
        <f t="shared" si="6"/>
        <v/>
      </c>
      <c r="Y50" s="94">
        <f t="shared" si="7"/>
        <v>0</v>
      </c>
      <c r="Z50" s="141" t="b">
        <f t="shared" si="8"/>
        <v>0</v>
      </c>
      <c r="AA50" s="141" t="b">
        <f t="shared" si="9"/>
        <v>0</v>
      </c>
      <c r="AB50" s="141" t="b">
        <f t="shared" si="10"/>
        <v>0</v>
      </c>
      <c r="AC50" s="141" t="b">
        <f t="shared" si="11"/>
        <v>0</v>
      </c>
      <c r="AD50" s="141" t="b">
        <f t="shared" si="12"/>
        <v>0</v>
      </c>
      <c r="AE50" s="141" t="b">
        <f t="shared" si="23"/>
        <v>0</v>
      </c>
      <c r="AF50" s="141" t="b">
        <f t="shared" si="13"/>
        <v>0</v>
      </c>
      <c r="AG50" s="141" t="b">
        <f t="shared" si="14"/>
        <v>0</v>
      </c>
      <c r="AH50" s="141" t="b">
        <f t="shared" si="15"/>
        <v>0</v>
      </c>
      <c r="AI50" s="141" t="b">
        <f t="shared" si="16"/>
        <v>0</v>
      </c>
      <c r="AJ50" s="146" t="str">
        <f t="shared" si="17"/>
        <v/>
      </c>
      <c r="AK50" s="143" t="str">
        <f t="shared" si="24"/>
        <v/>
      </c>
      <c r="AL50" s="216" t="str">
        <f t="shared" si="25"/>
        <v/>
      </c>
      <c r="AM50" s="144" t="str">
        <f t="shared" si="26"/>
        <v/>
      </c>
      <c r="AN50" s="145">
        <f t="shared" si="27"/>
        <v>0</v>
      </c>
      <c r="AO50" s="135" t="str">
        <f t="shared" si="28"/>
        <v/>
      </c>
      <c r="AP50" s="136" t="str">
        <f t="shared" si="29"/>
        <v/>
      </c>
      <c r="AQ50" s="126"/>
      <c r="AR50" s="144" t="str">
        <f t="shared" si="30"/>
        <v/>
      </c>
      <c r="AS50" s="219" t="str">
        <f t="shared" si="31"/>
        <v/>
      </c>
      <c r="AT50" s="219" t="str">
        <f t="shared" si="32"/>
        <v/>
      </c>
      <c r="AU50" s="219" t="str">
        <f t="shared" si="18"/>
        <v/>
      </c>
      <c r="AV50" s="218"/>
      <c r="AW50" s="219" t="str">
        <f t="shared" si="34"/>
        <v/>
      </c>
      <c r="AX50" s="219">
        <f t="shared" si="35"/>
        <v>0</v>
      </c>
      <c r="AY50" s="218"/>
      <c r="AZ50" s="217" t="str">
        <f t="shared" si="33"/>
        <v/>
      </c>
      <c r="BA50" s="60">
        <f t="shared" si="19"/>
        <v>0</v>
      </c>
    </row>
    <row r="51" spans="1:53" ht="15" customHeight="1" x14ac:dyDescent="0.25">
      <c r="A51">
        <v>34</v>
      </c>
      <c r="B51" s="17"/>
      <c r="C51" s="139"/>
      <c r="D51" s="174"/>
      <c r="E51" s="126"/>
      <c r="F51" s="150"/>
      <c r="G51" s="140"/>
      <c r="H51" s="148"/>
      <c r="I51" s="147"/>
      <c r="J51" s="147"/>
      <c r="K51" s="147"/>
      <c r="L51" s="147"/>
      <c r="M51" s="149"/>
      <c r="N51" s="287">
        <f t="shared" si="20"/>
        <v>0</v>
      </c>
      <c r="O51" s="288" t="str">
        <f t="shared" si="21"/>
        <v/>
      </c>
      <c r="P51" s="288" t="str">
        <f t="shared" si="0"/>
        <v/>
      </c>
      <c r="Q51" s="288" t="str">
        <f t="shared" si="0"/>
        <v/>
      </c>
      <c r="R51" s="288">
        <f t="shared" si="22"/>
        <v>0</v>
      </c>
      <c r="S51" s="94" t="str">
        <f t="shared" si="1"/>
        <v/>
      </c>
      <c r="T51" s="94" t="str">
        <f t="shared" si="2"/>
        <v/>
      </c>
      <c r="U51" s="94" t="str">
        <f t="shared" si="3"/>
        <v/>
      </c>
      <c r="V51" s="94" t="str">
        <f t="shared" si="4"/>
        <v/>
      </c>
      <c r="W51" s="94" t="str">
        <f t="shared" si="5"/>
        <v/>
      </c>
      <c r="X51" s="94" t="str">
        <f t="shared" si="6"/>
        <v/>
      </c>
      <c r="Y51" s="94">
        <f t="shared" si="7"/>
        <v>0</v>
      </c>
      <c r="Z51" s="141" t="b">
        <f t="shared" si="8"/>
        <v>0</v>
      </c>
      <c r="AA51" s="141" t="b">
        <f t="shared" si="9"/>
        <v>0</v>
      </c>
      <c r="AB51" s="141" t="b">
        <f t="shared" si="10"/>
        <v>0</v>
      </c>
      <c r="AC51" s="141" t="b">
        <f t="shared" si="11"/>
        <v>0</v>
      </c>
      <c r="AD51" s="141" t="b">
        <f t="shared" si="12"/>
        <v>0</v>
      </c>
      <c r="AE51" s="141" t="b">
        <f t="shared" si="23"/>
        <v>0</v>
      </c>
      <c r="AF51" s="141" t="b">
        <f t="shared" si="13"/>
        <v>0</v>
      </c>
      <c r="AG51" s="141" t="b">
        <f t="shared" si="14"/>
        <v>0</v>
      </c>
      <c r="AH51" s="141" t="b">
        <f t="shared" si="15"/>
        <v>0</v>
      </c>
      <c r="AI51" s="141" t="b">
        <f t="shared" si="16"/>
        <v>0</v>
      </c>
      <c r="AJ51" s="146" t="str">
        <f t="shared" si="17"/>
        <v/>
      </c>
      <c r="AK51" s="143" t="str">
        <f t="shared" si="24"/>
        <v/>
      </c>
      <c r="AL51" s="216" t="str">
        <f t="shared" si="25"/>
        <v/>
      </c>
      <c r="AM51" s="144" t="str">
        <f t="shared" si="26"/>
        <v/>
      </c>
      <c r="AN51" s="145">
        <f t="shared" si="27"/>
        <v>0</v>
      </c>
      <c r="AO51" s="135" t="str">
        <f t="shared" si="28"/>
        <v/>
      </c>
      <c r="AP51" s="136" t="str">
        <f t="shared" si="29"/>
        <v/>
      </c>
      <c r="AQ51" s="126"/>
      <c r="AR51" s="144" t="str">
        <f t="shared" si="30"/>
        <v/>
      </c>
      <c r="AS51" s="219" t="str">
        <f t="shared" si="31"/>
        <v/>
      </c>
      <c r="AT51" s="219" t="str">
        <f t="shared" si="32"/>
        <v/>
      </c>
      <c r="AU51" s="219" t="str">
        <f t="shared" si="18"/>
        <v/>
      </c>
      <c r="AV51" s="218"/>
      <c r="AW51" s="219" t="str">
        <f t="shared" si="34"/>
        <v/>
      </c>
      <c r="AX51" s="219">
        <f t="shared" si="35"/>
        <v>0</v>
      </c>
      <c r="AY51" s="218"/>
      <c r="AZ51" s="217" t="str">
        <f t="shared" si="33"/>
        <v/>
      </c>
      <c r="BA51" s="60">
        <f t="shared" si="19"/>
        <v>0</v>
      </c>
    </row>
    <row r="52" spans="1:53" ht="15" customHeight="1" x14ac:dyDescent="0.25">
      <c r="A52">
        <v>35</v>
      </c>
      <c r="B52" s="17"/>
      <c r="C52" s="139"/>
      <c r="D52" s="174"/>
      <c r="E52" s="126"/>
      <c r="F52" s="150"/>
      <c r="G52" s="140"/>
      <c r="H52" s="148"/>
      <c r="I52" s="147"/>
      <c r="J52" s="147"/>
      <c r="K52" s="147"/>
      <c r="L52" s="147"/>
      <c r="M52" s="149"/>
      <c r="N52" s="287">
        <f t="shared" si="20"/>
        <v>0</v>
      </c>
      <c r="O52" s="288" t="str">
        <f t="shared" si="21"/>
        <v/>
      </c>
      <c r="P52" s="288" t="str">
        <f t="shared" si="0"/>
        <v/>
      </c>
      <c r="Q52" s="288" t="str">
        <f t="shared" si="0"/>
        <v/>
      </c>
      <c r="R52" s="288">
        <f t="shared" si="22"/>
        <v>0</v>
      </c>
      <c r="S52" s="94" t="str">
        <f t="shared" si="1"/>
        <v/>
      </c>
      <c r="T52" s="94" t="str">
        <f t="shared" si="2"/>
        <v/>
      </c>
      <c r="U52" s="94" t="str">
        <f t="shared" si="3"/>
        <v/>
      </c>
      <c r="V52" s="94" t="str">
        <f t="shared" si="4"/>
        <v/>
      </c>
      <c r="W52" s="94" t="str">
        <f t="shared" si="5"/>
        <v/>
      </c>
      <c r="X52" s="94" t="str">
        <f t="shared" si="6"/>
        <v/>
      </c>
      <c r="Y52" s="94">
        <f t="shared" si="7"/>
        <v>0</v>
      </c>
      <c r="Z52" s="141" t="b">
        <f t="shared" si="8"/>
        <v>0</v>
      </c>
      <c r="AA52" s="141" t="b">
        <f t="shared" si="9"/>
        <v>0</v>
      </c>
      <c r="AB52" s="141" t="b">
        <f t="shared" si="10"/>
        <v>0</v>
      </c>
      <c r="AC52" s="141" t="b">
        <f t="shared" si="11"/>
        <v>0</v>
      </c>
      <c r="AD52" s="141" t="b">
        <f t="shared" si="12"/>
        <v>0</v>
      </c>
      <c r="AE52" s="141" t="b">
        <f t="shared" si="23"/>
        <v>0</v>
      </c>
      <c r="AF52" s="141" t="b">
        <f t="shared" si="13"/>
        <v>0</v>
      </c>
      <c r="AG52" s="141" t="b">
        <f t="shared" si="14"/>
        <v>0</v>
      </c>
      <c r="AH52" s="141" t="b">
        <f t="shared" si="15"/>
        <v>0</v>
      </c>
      <c r="AI52" s="141" t="b">
        <f t="shared" si="16"/>
        <v>0</v>
      </c>
      <c r="AJ52" s="146" t="str">
        <f t="shared" si="17"/>
        <v/>
      </c>
      <c r="AK52" s="143" t="str">
        <f t="shared" si="24"/>
        <v/>
      </c>
      <c r="AL52" s="216" t="str">
        <f t="shared" si="25"/>
        <v/>
      </c>
      <c r="AM52" s="144" t="str">
        <f t="shared" si="26"/>
        <v/>
      </c>
      <c r="AN52" s="145">
        <f t="shared" si="27"/>
        <v>0</v>
      </c>
      <c r="AO52" s="135" t="str">
        <f t="shared" si="28"/>
        <v/>
      </c>
      <c r="AP52" s="136" t="str">
        <f t="shared" si="29"/>
        <v/>
      </c>
      <c r="AQ52" s="126"/>
      <c r="AR52" s="144" t="str">
        <f t="shared" si="30"/>
        <v/>
      </c>
      <c r="AS52" s="219" t="str">
        <f t="shared" si="31"/>
        <v/>
      </c>
      <c r="AT52" s="219" t="str">
        <f t="shared" si="32"/>
        <v/>
      </c>
      <c r="AU52" s="219" t="str">
        <f t="shared" si="18"/>
        <v/>
      </c>
      <c r="AV52" s="218"/>
      <c r="AW52" s="219" t="str">
        <f t="shared" si="34"/>
        <v/>
      </c>
      <c r="AX52" s="219">
        <f t="shared" si="35"/>
        <v>0</v>
      </c>
      <c r="AY52" s="218"/>
      <c r="AZ52" s="217" t="str">
        <f t="shared" si="33"/>
        <v/>
      </c>
      <c r="BA52" s="60">
        <f t="shared" si="19"/>
        <v>0</v>
      </c>
    </row>
    <row r="53" spans="1:53" ht="15" customHeight="1" thickBot="1" x14ac:dyDescent="0.3">
      <c r="A53">
        <v>36</v>
      </c>
      <c r="B53" s="17"/>
      <c r="C53" s="267"/>
      <c r="D53" s="174"/>
      <c r="E53" s="151"/>
      <c r="F53" s="152"/>
      <c r="G53" s="140"/>
      <c r="H53" s="148"/>
      <c r="I53" s="147"/>
      <c r="J53" s="147"/>
      <c r="K53" s="147"/>
      <c r="L53" s="147"/>
      <c r="M53" s="149"/>
      <c r="N53" s="287">
        <f t="shared" si="20"/>
        <v>0</v>
      </c>
      <c r="O53" s="288" t="str">
        <f t="shared" si="21"/>
        <v/>
      </c>
      <c r="P53" s="288" t="str">
        <f t="shared" si="0"/>
        <v/>
      </c>
      <c r="Q53" s="288" t="str">
        <f t="shared" si="0"/>
        <v/>
      </c>
      <c r="R53" s="288">
        <f t="shared" si="22"/>
        <v>0</v>
      </c>
      <c r="S53" s="94" t="str">
        <f t="shared" si="1"/>
        <v/>
      </c>
      <c r="T53" s="94" t="str">
        <f t="shared" si="2"/>
        <v/>
      </c>
      <c r="U53" s="94" t="str">
        <f t="shared" si="3"/>
        <v/>
      </c>
      <c r="V53" s="94" t="str">
        <f t="shared" si="4"/>
        <v/>
      </c>
      <c r="W53" s="94" t="str">
        <f t="shared" si="5"/>
        <v/>
      </c>
      <c r="X53" s="94" t="str">
        <f t="shared" si="6"/>
        <v/>
      </c>
      <c r="Y53" s="94">
        <f t="shared" si="7"/>
        <v>0</v>
      </c>
      <c r="Z53" s="141" t="b">
        <f t="shared" si="8"/>
        <v>0</v>
      </c>
      <c r="AA53" s="141" t="b">
        <f t="shared" si="9"/>
        <v>0</v>
      </c>
      <c r="AB53" s="141" t="b">
        <f t="shared" si="10"/>
        <v>0</v>
      </c>
      <c r="AC53" s="141" t="b">
        <f t="shared" si="11"/>
        <v>0</v>
      </c>
      <c r="AD53" s="141" t="b">
        <f t="shared" si="12"/>
        <v>0</v>
      </c>
      <c r="AE53" s="141" t="b">
        <f t="shared" si="23"/>
        <v>0</v>
      </c>
      <c r="AF53" s="141" t="b">
        <f t="shared" si="13"/>
        <v>0</v>
      </c>
      <c r="AG53" s="141" t="b">
        <f t="shared" si="14"/>
        <v>0</v>
      </c>
      <c r="AH53" s="141" t="b">
        <f t="shared" si="15"/>
        <v>0</v>
      </c>
      <c r="AI53" s="141" t="b">
        <f t="shared" si="16"/>
        <v>0</v>
      </c>
      <c r="AJ53" s="153" t="str">
        <f t="shared" si="17"/>
        <v/>
      </c>
      <c r="AK53" s="143" t="str">
        <f t="shared" si="24"/>
        <v/>
      </c>
      <c r="AL53" s="216" t="str">
        <f t="shared" si="25"/>
        <v/>
      </c>
      <c r="AM53" s="144" t="str">
        <f t="shared" si="26"/>
        <v/>
      </c>
      <c r="AN53" s="145">
        <f t="shared" si="27"/>
        <v>0</v>
      </c>
      <c r="AO53" s="135" t="str">
        <f t="shared" si="28"/>
        <v/>
      </c>
      <c r="AP53" s="136" t="str">
        <f t="shared" si="29"/>
        <v/>
      </c>
      <c r="AQ53" s="126"/>
      <c r="AR53" s="144" t="str">
        <f t="shared" si="30"/>
        <v/>
      </c>
      <c r="AS53" s="219" t="str">
        <f t="shared" si="31"/>
        <v/>
      </c>
      <c r="AT53" s="219" t="str">
        <f t="shared" si="32"/>
        <v/>
      </c>
      <c r="AU53" s="219" t="str">
        <f t="shared" si="18"/>
        <v/>
      </c>
      <c r="AV53" s="218"/>
      <c r="AW53" s="219" t="str">
        <f t="shared" si="34"/>
        <v/>
      </c>
      <c r="AX53" s="219">
        <f t="shared" si="35"/>
        <v>0</v>
      </c>
      <c r="AY53" s="218"/>
      <c r="AZ53" s="217" t="str">
        <f t="shared" si="33"/>
        <v/>
      </c>
      <c r="BA53" s="60">
        <f t="shared" si="19"/>
        <v>0</v>
      </c>
    </row>
    <row r="54" spans="1:53" ht="15" customHeight="1" thickBot="1" x14ac:dyDescent="0.3">
      <c r="A54" t="s">
        <v>105</v>
      </c>
      <c r="B54" s="64">
        <f>COUNTA(B18:B53)</f>
        <v>11</v>
      </c>
      <c r="C54" s="64"/>
      <c r="D54" s="279" t="s">
        <v>106</v>
      </c>
      <c r="E54" s="279"/>
      <c r="F54" s="279"/>
      <c r="G54" s="279"/>
      <c r="H54" s="154" t="str">
        <f t="shared" ref="H54:M54" si="36">IF(S56=0,"",IF(S56&gt;0,S55))</f>
        <v/>
      </c>
      <c r="I54" s="155" t="str">
        <f t="shared" si="36"/>
        <v/>
      </c>
      <c r="J54" s="155" t="str">
        <f t="shared" si="36"/>
        <v/>
      </c>
      <c r="K54" s="155" t="str">
        <f t="shared" si="36"/>
        <v/>
      </c>
      <c r="L54" s="155" t="str">
        <f t="shared" si="36"/>
        <v/>
      </c>
      <c r="M54" s="155" t="str">
        <f t="shared" si="36"/>
        <v/>
      </c>
      <c r="N54" s="155"/>
      <c r="O54" s="155"/>
      <c r="P54" s="155"/>
      <c r="Q54" s="155"/>
      <c r="R54" s="155"/>
      <c r="S54" s="156">
        <f t="shared" ref="S54:X54" si="37">SUM(S18:S53)</f>
        <v>0</v>
      </c>
      <c r="T54" s="156">
        <f t="shared" si="37"/>
        <v>0</v>
      </c>
      <c r="U54" s="156">
        <f t="shared" si="37"/>
        <v>0</v>
      </c>
      <c r="V54" s="156">
        <f t="shared" si="37"/>
        <v>0</v>
      </c>
      <c r="W54" s="156">
        <f t="shared" si="37"/>
        <v>0</v>
      </c>
      <c r="X54" s="156">
        <f t="shared" si="37"/>
        <v>0</v>
      </c>
      <c r="Y54" s="157">
        <f>SUM(Y18:Y53)*0.2</f>
        <v>0</v>
      </c>
      <c r="Z54" s="157">
        <f t="shared" ref="Z54:AI54" si="38">SUM(Z18:Z53)</f>
        <v>0</v>
      </c>
      <c r="AA54" s="157">
        <f t="shared" si="38"/>
        <v>0</v>
      </c>
      <c r="AB54" s="157">
        <f t="shared" si="38"/>
        <v>0</v>
      </c>
      <c r="AC54" s="157">
        <f t="shared" si="38"/>
        <v>0</v>
      </c>
      <c r="AD54" s="157">
        <f t="shared" si="38"/>
        <v>0</v>
      </c>
      <c r="AE54" s="157">
        <f t="shared" si="38"/>
        <v>0</v>
      </c>
      <c r="AF54" s="157">
        <f t="shared" si="38"/>
        <v>0</v>
      </c>
      <c r="AG54" s="157">
        <f t="shared" si="38"/>
        <v>0</v>
      </c>
      <c r="AH54" s="157">
        <f t="shared" si="38"/>
        <v>0</v>
      </c>
      <c r="AI54" s="157">
        <f t="shared" si="38"/>
        <v>0</v>
      </c>
      <c r="AJ54" s="158"/>
      <c r="AK54" s="220" t="str">
        <f>IF(Y57=0,"",IF(Y57&gt;0,$Y$55))</f>
        <v/>
      </c>
      <c r="AL54" s="220" t="str">
        <f>IF(Z57=0,"",IF(Z57&gt;0,$Y$55))</f>
        <v/>
      </c>
      <c r="AM54" s="159"/>
      <c r="AN54" s="159"/>
      <c r="AO54" s="160">
        <f>IF(B54=0,"",IF(B54&gt;0,AO55/B54))</f>
        <v>0</v>
      </c>
      <c r="AP54" s="160">
        <f>IF(B54=0,"",IF(B54&gt;0,AP55/B54))</f>
        <v>0</v>
      </c>
      <c r="AQ54" s="161">
        <f>IF(B54=0,"",IF(B54&gt;0,AQ56/B54))</f>
        <v>1</v>
      </c>
      <c r="AR54" s="162"/>
      <c r="AS54" s="222" t="s">
        <v>107</v>
      </c>
      <c r="AT54" s="222" t="s">
        <v>107</v>
      </c>
      <c r="AU54" s="222" t="s">
        <v>108</v>
      </c>
      <c r="AV54" s="223" t="str">
        <f>IF(AX54=0,"",IF(AX54&gt;0,AX54/AV55))</f>
        <v/>
      </c>
      <c r="AW54" s="224"/>
      <c r="AX54" s="224">
        <f>SUM(AX18:AX53)</f>
        <v>0</v>
      </c>
      <c r="AY54" s="223" t="str">
        <f>IF(BA54=0,"",IF(BA54&gt;0,BA54/AY55))</f>
        <v/>
      </c>
      <c r="AZ54" s="11"/>
      <c r="BA54" s="12">
        <f>SUM(BA18:BA53)</f>
        <v>0</v>
      </c>
    </row>
    <row r="55" spans="1:53" x14ac:dyDescent="0.25">
      <c r="D55" s="94"/>
      <c r="E55" s="163">
        <f>COUNTA(E18:E53)</f>
        <v>0</v>
      </c>
      <c r="F55" s="163">
        <f>COUNTA(F18:F53)</f>
        <v>0</v>
      </c>
      <c r="G55" s="94"/>
      <c r="H55" s="335" t="s">
        <v>34</v>
      </c>
      <c r="I55" s="329"/>
      <c r="J55" s="335" t="s">
        <v>35</v>
      </c>
      <c r="K55" s="329"/>
      <c r="L55" s="329" t="s">
        <v>36</v>
      </c>
      <c r="M55" s="329"/>
      <c r="N55" s="94"/>
      <c r="O55" s="94"/>
      <c r="P55" s="94"/>
      <c r="Q55" s="94"/>
      <c r="R55" s="94"/>
      <c r="S55" s="164" t="e">
        <f t="shared" ref="S55:X55" si="39">S54/S56</f>
        <v>#DIV/0!</v>
      </c>
      <c r="T55" s="164" t="e">
        <f t="shared" si="39"/>
        <v>#DIV/0!</v>
      </c>
      <c r="U55" s="164" t="e">
        <f t="shared" si="39"/>
        <v>#DIV/0!</v>
      </c>
      <c r="V55" s="164" t="e">
        <f t="shared" si="39"/>
        <v>#DIV/0!</v>
      </c>
      <c r="W55" s="164" t="e">
        <f t="shared" si="39"/>
        <v>#DIV/0!</v>
      </c>
      <c r="X55" s="164" t="e">
        <f t="shared" si="39"/>
        <v>#DIV/0!</v>
      </c>
      <c r="Y55" s="164" t="e">
        <f>Y54/Y57</f>
        <v>#DIV/0!</v>
      </c>
      <c r="Z55" s="141">
        <f>Z54/10</f>
        <v>0</v>
      </c>
      <c r="AA55" s="141">
        <f t="shared" ref="AA55:AI55" si="40">AA54/10</f>
        <v>0</v>
      </c>
      <c r="AB55" s="141">
        <f t="shared" si="40"/>
        <v>0</v>
      </c>
      <c r="AC55" s="141">
        <f t="shared" si="40"/>
        <v>0</v>
      </c>
      <c r="AD55" s="141">
        <f t="shared" si="40"/>
        <v>0</v>
      </c>
      <c r="AE55" s="141">
        <f t="shared" si="40"/>
        <v>0</v>
      </c>
      <c r="AF55" s="141">
        <f t="shared" si="40"/>
        <v>0</v>
      </c>
      <c r="AG55" s="141">
        <f t="shared" si="40"/>
        <v>0</v>
      </c>
      <c r="AH55" s="141">
        <f t="shared" si="40"/>
        <v>0</v>
      </c>
      <c r="AI55" s="141">
        <f t="shared" si="40"/>
        <v>0</v>
      </c>
      <c r="AJ55" s="141"/>
      <c r="AK55" s="98"/>
      <c r="AL55" s="98"/>
      <c r="AM55" s="98"/>
      <c r="AN55" s="98"/>
      <c r="AO55" s="165">
        <f>COUNTIF(AO18:AO53,1)</f>
        <v>0</v>
      </c>
      <c r="AP55" s="165">
        <f>SUM(AP18:AP52)</f>
        <v>0</v>
      </c>
      <c r="AQ55" s="163">
        <f>COUNTA(AQ18:AQ53)</f>
        <v>0</v>
      </c>
      <c r="AR55" s="98"/>
      <c r="AS55" s="119" t="str">
        <f>IF($AS$57=0,"",IF($D$2&lt;6,"",IF($D$2&gt;=6,(AS58+AS59)/AS57)))</f>
        <v/>
      </c>
      <c r="AT55" s="119" t="str">
        <f>IF($AS$57=0,"",IF($D$2&lt;6,"",IF($D$2&gt;=6,(AT58+AT59)/AT57)))</f>
        <v/>
      </c>
      <c r="AU55" s="119" t="str">
        <f>IF($AS$57=0,"",IF($D$2&lt;6,"",IF($D$2&gt;=6,(AU58+AU59)/AU57)))</f>
        <v/>
      </c>
      <c r="AV55" s="163">
        <f>COUNTA(AV18:AV53)</f>
        <v>0</v>
      </c>
      <c r="AW55" s="163"/>
      <c r="AX55" s="163"/>
      <c r="AY55" s="163">
        <f>COUNTA(AY18:AY53)</f>
        <v>0</v>
      </c>
      <c r="AZ55" s="3"/>
      <c r="BA55" s="3"/>
    </row>
    <row r="56" spans="1:53" ht="13.8" thickBot="1" x14ac:dyDescent="0.3">
      <c r="E56" s="3"/>
      <c r="F56" s="3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3">
        <f t="shared" ref="S56:X56" si="41">COUNTA(H18:H53)</f>
        <v>0</v>
      </c>
      <c r="T56" s="3">
        <f t="shared" si="41"/>
        <v>0</v>
      </c>
      <c r="U56" s="3">
        <f t="shared" si="41"/>
        <v>0</v>
      </c>
      <c r="V56" s="3">
        <f t="shared" si="41"/>
        <v>0</v>
      </c>
      <c r="W56" s="3">
        <f t="shared" si="41"/>
        <v>0</v>
      </c>
      <c r="X56" s="3">
        <f t="shared" si="41"/>
        <v>0</v>
      </c>
      <c r="Y56" s="3">
        <f>COUNTIF(Y18:Y53,0)</f>
        <v>36</v>
      </c>
      <c r="Z56" s="10" t="e">
        <f>Z54/D68*D70</f>
        <v>#DIV/0!</v>
      </c>
      <c r="AA56" s="10" t="e">
        <f>AA54/E68*E70</f>
        <v>#DIV/0!</v>
      </c>
      <c r="AB56" s="10" t="e">
        <f>AB54/F68*F70</f>
        <v>#DIV/0!</v>
      </c>
      <c r="AC56" s="10" t="e">
        <f>AC54/G68*G70</f>
        <v>#DIV/0!</v>
      </c>
      <c r="AD56" s="10" t="e">
        <f>AD54/H68*H70</f>
        <v>#DIV/0!</v>
      </c>
      <c r="AE56" s="10" t="e">
        <f>AE54/D69*D72</f>
        <v>#DIV/0!</v>
      </c>
      <c r="AF56" s="10" t="e">
        <f>AF54/E69*E72</f>
        <v>#DIV/0!</v>
      </c>
      <c r="AG56" s="10" t="e">
        <f>AG54/F69*F72</f>
        <v>#DIV/0!</v>
      </c>
      <c r="AH56" s="10" t="e">
        <f>AH54/G69*G72</f>
        <v>#DIV/0!</v>
      </c>
      <c r="AI56" s="10" t="e">
        <f>AI54/H69*H72</f>
        <v>#DIV/0!</v>
      </c>
      <c r="AO56" s="3"/>
      <c r="AP56" s="3"/>
      <c r="AQ56" s="2">
        <f>(B54-AQ55)</f>
        <v>11</v>
      </c>
      <c r="AR56" s="3"/>
      <c r="AS56" s="119" t="str">
        <f>IF($AS$57=0,"",IF($D$2&lt;6,"",IF($D$2&gt;=6,(AS59/AS57))))</f>
        <v/>
      </c>
      <c r="AT56" s="119" t="str">
        <f>IF($AS$57=0,"",IF($D$2&lt;6,"",IF($D$2&gt;=6,(AT59/AT57))))</f>
        <v/>
      </c>
      <c r="AU56" s="119" t="str">
        <f>IF($AS$57=0,"",IF($D$2&lt;6,"",IF($D$2&gt;=6,(AU59/AU57))))</f>
        <v/>
      </c>
      <c r="AV56" s="2"/>
      <c r="AW56" s="2"/>
      <c r="AX56" s="2"/>
      <c r="AY56" s="2"/>
      <c r="AZ56" s="3"/>
      <c r="BA56" s="3"/>
    </row>
    <row r="57" spans="1:53" ht="20.399999999999999" thickBot="1" x14ac:dyDescent="0.55000000000000004">
      <c r="B57" s="54" t="s">
        <v>26</v>
      </c>
      <c r="C57" s="54"/>
      <c r="D57" s="53">
        <f>D2</f>
        <v>8</v>
      </c>
      <c r="E57" s="86" t="str">
        <f>E2</f>
        <v>*</v>
      </c>
      <c r="F57" s="13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T57" s="3"/>
      <c r="U57" s="3"/>
      <c r="V57" s="3"/>
      <c r="W57" s="3"/>
      <c r="X57" s="3"/>
      <c r="Y57" s="3">
        <f>36-Y56</f>
        <v>0</v>
      </c>
      <c r="AE57" s="3"/>
      <c r="AO57" s="3"/>
      <c r="AP57" s="3"/>
      <c r="AQ57" s="2"/>
      <c r="AR57" s="3"/>
      <c r="AS57" s="72">
        <f t="shared" ref="AS57:AT57" si="42">COUNTIF(AS18:AS53,"&gt;""")</f>
        <v>0</v>
      </c>
      <c r="AT57" s="72">
        <f t="shared" si="42"/>
        <v>0</v>
      </c>
      <c r="AU57" s="72">
        <f>COUNTIF(AU18:AU53,"&gt;""")</f>
        <v>0</v>
      </c>
      <c r="AV57" s="2"/>
      <c r="AW57" s="2"/>
      <c r="AX57" s="2"/>
      <c r="AY57" s="2"/>
      <c r="AZ57" s="3"/>
      <c r="BA57" s="3"/>
    </row>
    <row r="58" spans="1:53" ht="20.399999999999999" thickBot="1" x14ac:dyDescent="0.55000000000000004">
      <c r="B58" s="54" t="s">
        <v>27</v>
      </c>
      <c r="C58" s="54"/>
      <c r="D58" s="280">
        <f>D3</f>
        <v>45692</v>
      </c>
      <c r="E58" s="281"/>
      <c r="F58" s="13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3"/>
      <c r="T58" s="3"/>
      <c r="U58" s="3"/>
      <c r="V58" s="3"/>
      <c r="W58" s="3"/>
      <c r="X58" s="3"/>
      <c r="Y58" s="3"/>
      <c r="AE58" s="3"/>
      <c r="AO58" s="3"/>
      <c r="AP58" s="3"/>
      <c r="AQ58" s="2"/>
      <c r="AR58" s="3"/>
      <c r="AS58" s="93">
        <f>COUNTIF(AS18:AS53,"1F")</f>
        <v>0</v>
      </c>
      <c r="AT58" s="93">
        <f t="shared" ref="AT58:AU58" si="43">COUNTIF(AT18:AT53,"1F")</f>
        <v>0</v>
      </c>
      <c r="AU58" s="93">
        <f t="shared" si="43"/>
        <v>0</v>
      </c>
      <c r="AV58" s="2"/>
      <c r="AW58" s="2"/>
      <c r="AX58" s="2"/>
      <c r="AY58" s="2"/>
      <c r="AZ58" s="3"/>
      <c r="BA58" s="3"/>
    </row>
    <row r="59" spans="1:53" ht="19.8" x14ac:dyDescent="0.5">
      <c r="B59" s="54"/>
      <c r="C59" s="54"/>
      <c r="D59" s="69"/>
      <c r="E59" s="69"/>
      <c r="F59" s="13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3"/>
      <c r="T59" s="3"/>
      <c r="U59" s="3"/>
      <c r="V59" s="3"/>
      <c r="W59" s="3"/>
      <c r="X59" s="3"/>
      <c r="Y59" s="3"/>
      <c r="AE59" s="3"/>
      <c r="AO59" s="3"/>
      <c r="AP59" s="3"/>
      <c r="AQ59" s="2"/>
      <c r="AR59" s="3"/>
      <c r="AS59" s="93">
        <f>COUNTIF(AS18:AS53,"2F")</f>
        <v>0</v>
      </c>
      <c r="AT59" s="93">
        <f t="shared" ref="AT59" si="44">COUNTIF(AT18:AT53,"2F")</f>
        <v>0</v>
      </c>
      <c r="AU59" s="93">
        <f>COUNTIF(AU18:AU53,"1S")</f>
        <v>0</v>
      </c>
      <c r="AV59" s="2"/>
      <c r="AW59" s="2"/>
      <c r="AX59" s="2"/>
      <c r="AY59" s="2"/>
      <c r="AZ59" s="3"/>
      <c r="BA59" s="3"/>
    </row>
    <row r="60" spans="1:53" ht="19.8" x14ac:dyDescent="0.5">
      <c r="B60" s="54"/>
      <c r="C60" s="54"/>
      <c r="D60" s="69"/>
      <c r="E60" s="69"/>
      <c r="F60" s="13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3"/>
      <c r="T60" s="3"/>
      <c r="U60" s="3"/>
      <c r="V60" s="3"/>
      <c r="W60" s="3"/>
      <c r="X60" s="3"/>
      <c r="Y60" s="3"/>
      <c r="AE60" s="3"/>
      <c r="AO60" s="3"/>
      <c r="AP60" s="3"/>
      <c r="AQ60" s="2"/>
      <c r="AR60" s="3"/>
      <c r="AS60" s="3"/>
      <c r="AT60" s="3"/>
      <c r="AU60" s="3"/>
      <c r="AV60" s="2"/>
      <c r="AW60" s="2"/>
      <c r="AX60" s="2"/>
      <c r="AY60" s="2"/>
      <c r="AZ60" s="3"/>
      <c r="BA60" s="3"/>
    </row>
    <row r="61" spans="1:53" x14ac:dyDescent="0.25">
      <c r="E61" s="13"/>
      <c r="F61" s="13"/>
      <c r="Z61" s="3"/>
      <c r="AE61" s="3"/>
      <c r="AO61" s="13"/>
      <c r="AP61" s="13"/>
    </row>
    <row r="62" spans="1:53" x14ac:dyDescent="0.25">
      <c r="D62" s="4" t="s">
        <v>54</v>
      </c>
      <c r="E62" s="4" t="s">
        <v>55</v>
      </c>
      <c r="F62" s="4" t="s">
        <v>56</v>
      </c>
      <c r="G62" s="3" t="s">
        <v>109</v>
      </c>
      <c r="H62" s="4" t="s">
        <v>58</v>
      </c>
      <c r="I62" s="4" t="s">
        <v>59</v>
      </c>
      <c r="J62" s="4" t="s">
        <v>110</v>
      </c>
      <c r="K62" s="4" t="s">
        <v>111</v>
      </c>
      <c r="L62" s="4" t="s">
        <v>112</v>
      </c>
      <c r="M62" s="4" t="s">
        <v>113</v>
      </c>
      <c r="AE62" s="3"/>
      <c r="AJ62" s="4" t="s">
        <v>114</v>
      </c>
      <c r="AK62" s="4" t="s">
        <v>114</v>
      </c>
      <c r="AL62" s="4" t="s">
        <v>114</v>
      </c>
      <c r="AO62" s="4" t="s">
        <v>115</v>
      </c>
      <c r="AQ62" s="4"/>
    </row>
    <row r="63" spans="1:53" x14ac:dyDescent="0.25">
      <c r="D63" s="10" t="e">
        <f>S55</f>
        <v>#DIV/0!</v>
      </c>
      <c r="E63" s="10" t="e">
        <f t="shared" ref="E63:I63" si="45">T55</f>
        <v>#DIV/0!</v>
      </c>
      <c r="F63" s="10" t="e">
        <f t="shared" si="45"/>
        <v>#DIV/0!</v>
      </c>
      <c r="G63" s="10" t="e">
        <f t="shared" si="45"/>
        <v>#DIV/0!</v>
      </c>
      <c r="H63" s="10" t="e">
        <f t="shared" si="45"/>
        <v>#DIV/0!</v>
      </c>
      <c r="I63" s="10" t="e">
        <f t="shared" si="45"/>
        <v>#DIV/0!</v>
      </c>
      <c r="J63" s="10" t="str">
        <f>$AK$54</f>
        <v/>
      </c>
      <c r="K63" s="14">
        <f>$AO$54</f>
        <v>0</v>
      </c>
      <c r="L63" s="10">
        <f>$AP$54</f>
        <v>0</v>
      </c>
      <c r="M63" s="10">
        <f>$AQ$54</f>
        <v>1</v>
      </c>
      <c r="N63" s="10"/>
      <c r="O63" s="10"/>
      <c r="P63" s="10"/>
      <c r="Q63" s="10"/>
      <c r="R63" s="10"/>
      <c r="AJ63" s="10" t="str">
        <f>$AV$54</f>
        <v/>
      </c>
      <c r="AK63" s="10" t="str">
        <f>$AV$54</f>
        <v/>
      </c>
      <c r="AL63" s="10" t="str">
        <f>$AV$54</f>
        <v/>
      </c>
      <c r="AM63" s="10"/>
      <c r="AN63" s="10"/>
      <c r="AO63" s="10" t="str">
        <f>$AY$54</f>
        <v/>
      </c>
      <c r="AQ63" s="13"/>
    </row>
    <row r="64" spans="1:53" x14ac:dyDescent="0.25">
      <c r="E64" s="13"/>
      <c r="F64" s="13"/>
      <c r="AO64" s="13"/>
      <c r="AP64" s="13"/>
    </row>
    <row r="65" spans="1:43" x14ac:dyDescent="0.25">
      <c r="E65" s="13"/>
      <c r="F65" s="13"/>
      <c r="AO65" s="13"/>
      <c r="AP65" s="13"/>
    </row>
    <row r="66" spans="1:43" x14ac:dyDescent="0.25">
      <c r="B66" s="5"/>
      <c r="C66" s="5"/>
      <c r="D66" s="4" t="str">
        <f>IF($E$7="ja","A",IF($E$7="nee",1))</f>
        <v>A</v>
      </c>
      <c r="E66" s="4" t="str">
        <f>IF($E$7="ja","B",IF($E$7="nee",2))</f>
        <v>B</v>
      </c>
      <c r="F66" s="4" t="str">
        <f>IF($E$7="ja","C",IF($E$7="nee",3))</f>
        <v>C</v>
      </c>
      <c r="G66" s="4" t="str">
        <f>IF($E$7="ja","D",IF($E$7="nee",4))</f>
        <v>D</v>
      </c>
      <c r="H66" s="4" t="str">
        <f>IF($E$7="ja","E",IF($E$7="nee",5))</f>
        <v>E</v>
      </c>
    </row>
    <row r="67" spans="1:43" s="4" customFormat="1" x14ac:dyDescent="0.25">
      <c r="A67"/>
      <c r="B67" s="5" t="s">
        <v>116</v>
      </c>
      <c r="C67" s="5"/>
      <c r="D67" s="10">
        <f>IF($E$7="ja",0.25,IF($E$7="nee",0.2))</f>
        <v>0.25</v>
      </c>
      <c r="E67" s="10">
        <f>IF($E$7="ja",0.25,IF($E$7="nee",0.2))</f>
        <v>0.25</v>
      </c>
      <c r="F67" s="10">
        <f>IF($E$7="ja",0.25,IF($E$7="nee",0.2))</f>
        <v>0.25</v>
      </c>
      <c r="G67" s="10">
        <f>IF($E$7="ja",0.15,IF($E$7="nee",0.2))</f>
        <v>0.15</v>
      </c>
      <c r="H67" s="10">
        <f>IF($E$7="ja",0.1,IF($E$7="nee",0.2))</f>
        <v>0.1</v>
      </c>
      <c r="AO67"/>
      <c r="AP67"/>
      <c r="AQ67"/>
    </row>
    <row r="68" spans="1:43" s="4" customFormat="1" x14ac:dyDescent="0.25">
      <c r="A68"/>
      <c r="B68" s="5"/>
      <c r="C68" s="5"/>
      <c r="D68" s="4">
        <f>COUNTIF($D$18:$D$53,"A")</f>
        <v>0</v>
      </c>
      <c r="E68" s="4">
        <f>COUNTIF($D$18:$D$53,"B")</f>
        <v>0</v>
      </c>
      <c r="F68" s="4">
        <f>COUNTIF($D$18:$D$53,"C")</f>
        <v>0</v>
      </c>
      <c r="G68" s="4">
        <f>COUNTIF($D$18:$D$53,"D")</f>
        <v>0</v>
      </c>
      <c r="H68" s="4">
        <f>COUNTIF($D$18:$D$53,"E")</f>
        <v>0</v>
      </c>
      <c r="AO68"/>
      <c r="AP68"/>
      <c r="AQ68"/>
    </row>
    <row r="69" spans="1:43" s="4" customFormat="1" x14ac:dyDescent="0.25">
      <c r="A69"/>
      <c r="B69" s="5"/>
      <c r="C69" s="5"/>
      <c r="D69" s="4">
        <f>COUNTIF($D$18:$D$53,1)</f>
        <v>0</v>
      </c>
      <c r="E69" s="4">
        <f>COUNTIF($D$18:$D$53,2)</f>
        <v>0</v>
      </c>
      <c r="F69" s="4">
        <f>COUNTIF($D$18:$D$53,3)</f>
        <v>0</v>
      </c>
      <c r="G69" s="4">
        <f>COUNTIF($D$18:$D$53,4)</f>
        <v>0</v>
      </c>
      <c r="H69" s="4">
        <f>COUNTIF($D$18:$D$53,5)</f>
        <v>0</v>
      </c>
      <c r="AO69"/>
      <c r="AP69"/>
      <c r="AQ69"/>
    </row>
    <row r="70" spans="1:43" s="4" customFormat="1" x14ac:dyDescent="0.25">
      <c r="A70"/>
      <c r="B70" s="5" t="s">
        <v>117</v>
      </c>
      <c r="C70" s="5"/>
      <c r="D70" s="10">
        <f>D68/$B$54</f>
        <v>0</v>
      </c>
      <c r="E70" s="10">
        <f>E68/$B$54</f>
        <v>0</v>
      </c>
      <c r="F70" s="10">
        <f>F68/$B$54</f>
        <v>0</v>
      </c>
      <c r="G70" s="10">
        <f>G68/$B$54</f>
        <v>0</v>
      </c>
      <c r="H70" s="10">
        <f>H68/$B$54</f>
        <v>0</v>
      </c>
      <c r="AO70"/>
      <c r="AP70"/>
      <c r="AQ70"/>
    </row>
    <row r="71" spans="1:43" s="4" customFormat="1" x14ac:dyDescent="0.25">
      <c r="A71"/>
      <c r="B71" s="5" t="s">
        <v>118</v>
      </c>
      <c r="C71" s="5"/>
      <c r="D71" s="10" t="e">
        <f>Z56</f>
        <v>#DIV/0!</v>
      </c>
      <c r="E71" s="10" t="e">
        <f>AA56</f>
        <v>#DIV/0!</v>
      </c>
      <c r="F71" s="10" t="e">
        <f>AB56</f>
        <v>#DIV/0!</v>
      </c>
      <c r="G71" s="10" t="e">
        <f>AC56</f>
        <v>#DIV/0!</v>
      </c>
      <c r="H71" s="10" t="e">
        <f>AD56</f>
        <v>#DIV/0!</v>
      </c>
      <c r="AO71"/>
      <c r="AP71"/>
      <c r="AQ71"/>
    </row>
    <row r="72" spans="1:43" s="4" customFormat="1" x14ac:dyDescent="0.25">
      <c r="A72"/>
      <c r="B72" s="5" t="s">
        <v>119</v>
      </c>
      <c r="C72" s="5"/>
      <c r="D72" s="10">
        <f>D69/$B$54</f>
        <v>0</v>
      </c>
      <c r="E72" s="10">
        <f>E69/$B$54</f>
        <v>0</v>
      </c>
      <c r="F72" s="10">
        <f>F69/$B$54</f>
        <v>0</v>
      </c>
      <c r="G72" s="10">
        <f>G69/$B$54</f>
        <v>0</v>
      </c>
      <c r="H72" s="10">
        <f>H69/$B$54</f>
        <v>0</v>
      </c>
      <c r="AO72"/>
      <c r="AP72"/>
      <c r="AQ72"/>
    </row>
    <row r="73" spans="1:43" s="4" customFormat="1" x14ac:dyDescent="0.25">
      <c r="A73"/>
      <c r="B73" s="5" t="s">
        <v>120</v>
      </c>
      <c r="C73" s="5"/>
      <c r="D73" s="10" t="e">
        <f>AE56</f>
        <v>#DIV/0!</v>
      </c>
      <c r="E73" s="10" t="e">
        <f>AF56</f>
        <v>#DIV/0!</v>
      </c>
      <c r="F73" s="10" t="e">
        <f>AG56</f>
        <v>#DIV/0!</v>
      </c>
      <c r="G73" s="10" t="e">
        <f>AH56</f>
        <v>#DIV/0!</v>
      </c>
      <c r="H73" s="10" t="e">
        <f>AI56</f>
        <v>#DIV/0!</v>
      </c>
      <c r="AO73"/>
      <c r="AP73"/>
      <c r="AQ73"/>
    </row>
    <row r="74" spans="1:43" s="4" customFormat="1" x14ac:dyDescent="0.25">
      <c r="A74"/>
      <c r="B74" s="5" t="s">
        <v>121</v>
      </c>
      <c r="C74" s="5"/>
      <c r="D74" s="10">
        <f>IF($E$7="ja",D70,IF($E7="nee",D72))</f>
        <v>0</v>
      </c>
      <c r="E74" s="10">
        <f>IF($E$7="ja",E70,IF($E7="nee",E72))</f>
        <v>0</v>
      </c>
      <c r="F74" s="10">
        <f>IF($E$7="ja",F70,IF($E7="nee",F72))</f>
        <v>0</v>
      </c>
      <c r="G74" s="10">
        <f>IF($E$7="ja",G70,IF($E7="nee",G72))</f>
        <v>0</v>
      </c>
      <c r="H74" s="10">
        <f>IF($E$7="ja",H70,IF($E7="nee",H72))</f>
        <v>0</v>
      </c>
      <c r="AO74"/>
      <c r="AP74"/>
      <c r="AQ74"/>
    </row>
    <row r="75" spans="1:43" s="4" customFormat="1" x14ac:dyDescent="0.25">
      <c r="A75"/>
      <c r="B75" s="5" t="s">
        <v>122</v>
      </c>
      <c r="C75" s="5"/>
      <c r="D75" s="10" t="e">
        <f>IF($E$7="ja",D71,IF($E$7="nee",D73))</f>
        <v>#DIV/0!</v>
      </c>
      <c r="E75" s="10" t="e">
        <f>IF($E$7="ja",E71,IF($E$7="nee",E73))</f>
        <v>#DIV/0!</v>
      </c>
      <c r="F75" s="10" t="e">
        <f>IF($E$7="ja",F71,IF($E$7="nee",F73))</f>
        <v>#DIV/0!</v>
      </c>
      <c r="G75" s="10" t="e">
        <f>IF($E$7="ja",G71,IF($E$7="nee",G73))</f>
        <v>#DIV/0!</v>
      </c>
      <c r="H75" s="10" t="e">
        <f>IF($E$7="ja",H71,IF($E$7="nee",H73))</f>
        <v>#DIV/0!</v>
      </c>
      <c r="AO75"/>
      <c r="AP75"/>
      <c r="AQ75"/>
    </row>
  </sheetData>
  <sheetProtection sheet="1" objects="1" scenarios="1"/>
  <mergeCells count="8">
    <mergeCell ref="J55:K55"/>
    <mergeCell ref="L55:M55"/>
    <mergeCell ref="B5:AY5"/>
    <mergeCell ref="J10:K10"/>
    <mergeCell ref="L10:M10"/>
    <mergeCell ref="AS10:AU10"/>
    <mergeCell ref="H10:I10"/>
    <mergeCell ref="H55:I55"/>
  </mergeCells>
  <phoneticPr fontId="48" type="noConversion"/>
  <conditionalFormatting sqref="B18:D53">
    <cfRule type="cellIs" dxfId="451" priority="71" stopIfTrue="1" operator="equal">
      <formula>""</formula>
    </cfRule>
  </conditionalFormatting>
  <conditionalFormatting sqref="E7:E8 D9">
    <cfRule type="cellIs" dxfId="450" priority="95" stopIfTrue="1" operator="equal">
      <formula>"nee"</formula>
    </cfRule>
    <cfRule type="cellIs" dxfId="449" priority="94" stopIfTrue="1" operator="equal">
      <formula>"ja"</formula>
    </cfRule>
  </conditionalFormatting>
  <conditionalFormatting sqref="E18:E53">
    <cfRule type="cellIs" dxfId="448" priority="106" stopIfTrue="1" operator="equal">
      <formula>""</formula>
    </cfRule>
  </conditionalFormatting>
  <conditionalFormatting sqref="E18:F53">
    <cfRule type="cellIs" dxfId="447" priority="104" stopIfTrue="1" operator="equal">
      <formula>"x"</formula>
    </cfRule>
  </conditionalFormatting>
  <conditionalFormatting sqref="F18:F53">
    <cfRule type="cellIs" dxfId="446" priority="105" stopIfTrue="1" operator="equal">
      <formula>""</formula>
    </cfRule>
  </conditionalFormatting>
  <conditionalFormatting sqref="G11:G13">
    <cfRule type="expression" dxfId="445" priority="29" stopIfTrue="1">
      <formula>$J$3="ja"</formula>
    </cfRule>
    <cfRule type="expression" dxfId="444" priority="30" stopIfTrue="1">
      <formula>$L$3="ja"</formula>
    </cfRule>
  </conditionalFormatting>
  <conditionalFormatting sqref="G18:G53">
    <cfRule type="cellIs" dxfId="443" priority="81" stopIfTrue="1" operator="greaterThan">
      <formula>""</formula>
    </cfRule>
    <cfRule type="cellIs" dxfId="442" priority="80" stopIfTrue="1" operator="equal">
      <formula>""</formula>
    </cfRule>
  </conditionalFormatting>
  <conditionalFormatting sqref="H11:H13">
    <cfRule type="expression" dxfId="441" priority="27">
      <formula>$K$2="ja"</formula>
    </cfRule>
    <cfRule type="expression" dxfId="440" priority="31" stopIfTrue="1">
      <formula>$J$2="ja"</formula>
    </cfRule>
    <cfRule type="expression" dxfId="439" priority="32" stopIfTrue="1">
      <formula>$L$2="ja"</formula>
    </cfRule>
  </conditionalFormatting>
  <conditionalFormatting sqref="H18:M53">
    <cfRule type="cellIs" dxfId="438" priority="93" stopIfTrue="1" operator="notEqual">
      <formula>$D18</formula>
    </cfRule>
    <cfRule type="cellIs" dxfId="437" priority="91" stopIfTrue="1" operator="equal">
      <formula>0</formula>
    </cfRule>
    <cfRule type="cellIs" dxfId="436" priority="92" stopIfTrue="1" operator="lessThanOrEqual">
      <formula>$D18</formula>
    </cfRule>
  </conditionalFormatting>
  <conditionalFormatting sqref="I11:I13">
    <cfRule type="expression" dxfId="435" priority="33" stopIfTrue="1">
      <formula>$J$3="ja"</formula>
    </cfRule>
  </conditionalFormatting>
  <conditionalFormatting sqref="I11:J13">
    <cfRule type="expression" dxfId="434" priority="25">
      <formula>$M$2="ja"</formula>
    </cfRule>
  </conditionalFormatting>
  <conditionalFormatting sqref="I11:K13">
    <cfRule type="expression" dxfId="433" priority="24">
      <formula>$L$3="ja"</formula>
    </cfRule>
  </conditionalFormatting>
  <conditionalFormatting sqref="J11:J13">
    <cfRule type="expression" dxfId="432" priority="26">
      <formula>$K$2="ja"</formula>
    </cfRule>
    <cfRule type="expression" dxfId="431" priority="28">
      <formula>$L$2="ja"</formula>
    </cfRule>
  </conditionalFormatting>
  <conditionalFormatting sqref="J11:R13">
    <cfRule type="expression" dxfId="430" priority="20">
      <formula>$J$3="ja"</formula>
    </cfRule>
  </conditionalFormatting>
  <conditionalFormatting sqref="L11:R13">
    <cfRule type="expression" dxfId="429" priority="19">
      <formula>$K$2="ja"</formula>
    </cfRule>
    <cfRule type="expression" dxfId="428" priority="21" stopIfTrue="1">
      <formula>$L$2="ja"</formula>
    </cfRule>
    <cfRule type="expression" dxfId="427" priority="22" stopIfTrue="1">
      <formula>$M$2="ja"</formula>
    </cfRule>
    <cfRule type="expression" dxfId="426" priority="23" stopIfTrue="1">
      <formula>$S$2="ja"</formula>
    </cfRule>
  </conditionalFormatting>
  <conditionalFormatting sqref="AJ18:AJ53">
    <cfRule type="cellIs" dxfId="425" priority="103" stopIfTrue="1" operator="notEqual">
      <formula>""</formula>
    </cfRule>
  </conditionalFormatting>
  <conditionalFormatting sqref="AL11:AL13">
    <cfRule type="cellIs" dxfId="422" priority="17" stopIfTrue="1" operator="lessThan">
      <formula>1</formula>
    </cfRule>
    <cfRule type="cellIs" dxfId="421" priority="16" stopIfTrue="1" operator="equal">
      <formula>1</formula>
    </cfRule>
  </conditionalFormatting>
  <conditionalFormatting sqref="AL18:AL53">
    <cfRule type="expression" dxfId="420" priority="67">
      <formula>$G18=""</formula>
    </cfRule>
    <cfRule type="expression" dxfId="419" priority="68">
      <formula>$AM18=""</formula>
    </cfRule>
    <cfRule type="expression" dxfId="418" priority="70">
      <formula>$AM18&gt;=$AR18</formula>
    </cfRule>
    <cfRule type="expression" dxfId="417" priority="69">
      <formula>$AM18&lt;$AR18</formula>
    </cfRule>
  </conditionalFormatting>
  <conditionalFormatting sqref="AL18:AL54">
    <cfRule type="expression" dxfId="416" priority="66">
      <formula>$B18&gt;0</formula>
    </cfRule>
  </conditionalFormatting>
  <conditionalFormatting sqref="AM18:AN53 AZ18:BA53">
    <cfRule type="expression" dxfId="415" priority="79" stopIfTrue="1">
      <formula>$L$3="ja"</formula>
    </cfRule>
  </conditionalFormatting>
  <conditionalFormatting sqref="AO18:AO53">
    <cfRule type="cellIs" dxfId="414" priority="83" stopIfTrue="1" operator="equal">
      <formula>""</formula>
    </cfRule>
    <cfRule type="cellIs" dxfId="413" priority="82" stopIfTrue="1" operator="equal">
      <formula>1</formula>
    </cfRule>
  </conditionalFormatting>
  <conditionalFormatting sqref="AP18:AP53">
    <cfRule type="cellIs" dxfId="412" priority="85" stopIfTrue="1" operator="equal">
      <formula>""</formula>
    </cfRule>
    <cfRule type="cellIs" dxfId="411" priority="84" stopIfTrue="1" operator="equal">
      <formula>1</formula>
    </cfRule>
  </conditionalFormatting>
  <conditionalFormatting sqref="AQ18:AQ53">
    <cfRule type="expression" dxfId="410" priority="64" stopIfTrue="1">
      <formula>$B18&gt;0</formula>
    </cfRule>
    <cfRule type="cellIs" dxfId="409" priority="63" stopIfTrue="1" operator="equal">
      <formula>"x"</formula>
    </cfRule>
    <cfRule type="cellIs" dxfId="408" priority="65" stopIfTrue="1" operator="equal">
      <formula>""</formula>
    </cfRule>
  </conditionalFormatting>
  <conditionalFormatting sqref="AR18:AR54">
    <cfRule type="expression" dxfId="407" priority="62" stopIfTrue="1">
      <formula>$L$3="ja"</formula>
    </cfRule>
  </conditionalFormatting>
  <conditionalFormatting sqref="AR54">
    <cfRule type="expression" dxfId="406" priority="61" stopIfTrue="1">
      <formula>$J$3="ja"</formula>
    </cfRule>
  </conditionalFormatting>
  <conditionalFormatting sqref="AS11:AS13">
    <cfRule type="expression" dxfId="405" priority="12" stopIfTrue="1">
      <formula>$J$3="ja"</formula>
    </cfRule>
  </conditionalFormatting>
  <conditionalFormatting sqref="AS11:AT13">
    <cfRule type="expression" dxfId="404" priority="15">
      <formula>$L$3="ja"</formula>
    </cfRule>
    <cfRule type="expression" dxfId="403" priority="14">
      <formula>$M$2="ja"</formula>
    </cfRule>
  </conditionalFormatting>
  <conditionalFormatting sqref="AS18:AT53">
    <cfRule type="cellIs" dxfId="402" priority="36" operator="equal">
      <formula>"2F"</formula>
    </cfRule>
  </conditionalFormatting>
  <conditionalFormatting sqref="AS18:AU53">
    <cfRule type="expression" dxfId="401" priority="40" stopIfTrue="1">
      <formula>$L$3="ja"</formula>
    </cfRule>
    <cfRule type="cellIs" dxfId="400" priority="38" operator="equal">
      <formula>"&lt;1F"</formula>
    </cfRule>
    <cfRule type="cellIs" dxfId="399" priority="39" operator="equal">
      <formula>"1F"</formula>
    </cfRule>
  </conditionalFormatting>
  <conditionalFormatting sqref="AS54:AU54">
    <cfRule type="expression" dxfId="398" priority="48" stopIfTrue="1">
      <formula>$L$3="ja"</formula>
    </cfRule>
  </conditionalFormatting>
  <conditionalFormatting sqref="AS54:AY54">
    <cfRule type="expression" dxfId="397" priority="49" stopIfTrue="1">
      <formula>$J$3="ja"</formula>
    </cfRule>
  </conditionalFormatting>
  <conditionalFormatting sqref="AT11:AT13">
    <cfRule type="expression" dxfId="396" priority="13">
      <formula>$L$2="ja"</formula>
    </cfRule>
  </conditionalFormatting>
  <conditionalFormatting sqref="AT11:AU13">
    <cfRule type="expression" dxfId="395" priority="7">
      <formula>$K$2="ja"</formula>
    </cfRule>
  </conditionalFormatting>
  <conditionalFormatting sqref="AT11:AV13">
    <cfRule type="expression" dxfId="394" priority="8">
      <formula>$J$3="ja"</formula>
    </cfRule>
  </conditionalFormatting>
  <conditionalFormatting sqref="AU11:AU13">
    <cfRule type="expression" dxfId="393" priority="9" stopIfTrue="1">
      <formula>$L$2="ja"</formula>
    </cfRule>
    <cfRule type="expression" dxfId="392" priority="11" stopIfTrue="1">
      <formula>$S$2="ja"</formula>
    </cfRule>
    <cfRule type="expression" dxfId="391" priority="10" stopIfTrue="1">
      <formula>$M$2="ja"</formula>
    </cfRule>
  </conditionalFormatting>
  <conditionalFormatting sqref="AU18:AU53">
    <cfRule type="cellIs" dxfId="390" priority="37" operator="equal">
      <formula>"1S"</formula>
    </cfRule>
  </conditionalFormatting>
  <conditionalFormatting sqref="AV11:AV13 AY11:AY13">
    <cfRule type="expression" dxfId="389" priority="18" stopIfTrue="1">
      <formula>$L$3="ja"</formula>
    </cfRule>
  </conditionalFormatting>
  <conditionalFormatting sqref="AV18:AV53">
    <cfRule type="expression" dxfId="388" priority="46">
      <formula>$AW18&gt;=$AR18</formula>
    </cfRule>
    <cfRule type="expression" dxfId="387" priority="45">
      <formula>$AW18&lt;$AR18</formula>
    </cfRule>
    <cfRule type="expression" dxfId="386" priority="44">
      <formula>$AW18=""</formula>
    </cfRule>
  </conditionalFormatting>
  <conditionalFormatting sqref="AV54:AY54">
    <cfRule type="expression" dxfId="385" priority="59" stopIfTrue="1">
      <formula>$L$3="ja"</formula>
    </cfRule>
  </conditionalFormatting>
  <conditionalFormatting sqref="AW18:AX53">
    <cfRule type="expression" dxfId="384" priority="47" stopIfTrue="1">
      <formula>$L$3="ja"</formula>
    </cfRule>
  </conditionalFormatting>
  <conditionalFormatting sqref="AY18:AY53">
    <cfRule type="expression" dxfId="383" priority="41">
      <formula>$AZ18=""</formula>
    </cfRule>
    <cfRule type="expression" dxfId="382" priority="43">
      <formula>$AZ18&gt;=$AW18</formula>
    </cfRule>
    <cfRule type="expression" dxfId="381" priority="42">
      <formula>$AZ18&lt;$AW18</formula>
    </cfRule>
  </conditionalFormatting>
  <conditionalFormatting sqref="BA54">
    <cfRule type="expression" dxfId="380" priority="97" stopIfTrue="1">
      <formula>$L$3="ja"</formula>
    </cfRule>
    <cfRule type="expression" dxfId="379" priority="96" stopIfTrue="1">
      <formula>$J$3="ja"</formula>
    </cfRule>
  </conditionalFormatting>
  <conditionalFormatting sqref="AK18:AK53">
    <cfRule type="expression" dxfId="46" priority="1" stopIfTrue="1">
      <formula>$AK18=1</formula>
    </cfRule>
    <cfRule type="expression" dxfId="45" priority="6" stopIfTrue="1">
      <formula>$AK18&lt;$AK$54</formula>
    </cfRule>
  </conditionalFormatting>
  <conditionalFormatting sqref="AK11:AK13">
    <cfRule type="cellIs" dxfId="44" priority="3" stopIfTrue="1" operator="equal">
      <formula>1</formula>
    </cfRule>
    <cfRule type="cellIs" dxfId="43" priority="4" stopIfTrue="1" operator="lessThan">
      <formula>1</formula>
    </cfRule>
  </conditionalFormatting>
  <conditionalFormatting sqref="AK18:AK53">
    <cfRule type="expression" dxfId="42" priority="5">
      <formula>$AK18&gt;=$AK$54</formula>
    </cfRule>
  </conditionalFormatting>
  <conditionalFormatting sqref="AK18:AK53">
    <cfRule type="cellIs" dxfId="41" priority="2" operator="equal">
      <formula>""</formula>
    </cfRule>
  </conditionalFormatting>
  <dataValidations count="5">
    <dataValidation type="list" allowBlank="1" showInputMessage="1" showErrorMessage="1" sqref="G18:G53" xr:uid="{33509D4B-B8EA-41B0-ACDC-5AB4E44288D4}">
      <formula1>"PRO,BBL,BBL/Kader,Kader,Kader/TL,TL,TL/Havo,Havo,Havo/Vwo,Vwo,"</formula1>
    </dataValidation>
    <dataValidation type="list" allowBlank="1" showInputMessage="1" showErrorMessage="1" sqref="AY18:AY53 AV18:AV53" xr:uid="{F1156A01-B1FC-4A4D-86D4-2BE97C588EA9}">
      <formula1>"PRO,LWOO,BBL,BBL/Kader,Kader,Kader/TL,TL,TL/Havo,Havo,Havo/Vwo,Vwo,"</formula1>
    </dataValidation>
    <dataValidation type="list" allowBlank="1" showInputMessage="1" showErrorMessage="1" sqref="E7" xr:uid="{19845E9E-5C06-4E41-AFF8-1AD36327B06C}">
      <formula1>"ja,nee,"</formula1>
    </dataValidation>
    <dataValidation type="list" allowBlank="1" showInputMessage="1" showErrorMessage="1" sqref="D2" xr:uid="{439AD988-4007-43A5-B016-261CBEBCFBA2}">
      <formula1>"3,4,5,6,7,8,"</formula1>
    </dataValidation>
    <dataValidation type="list" allowBlank="1" showInputMessage="1" showErrorMessage="1" sqref="E2" xr:uid="{1990B67A-1D78-4FD5-8416-0CCF5C1ADDDB}">
      <formula1>"*,--,A,B,C,D,E,F,G,H,I,J,"</formula1>
    </dataValidation>
  </dataValidations>
  <pageMargins left="0.9055118110236221" right="0.27559055118110237" top="0.59055118110236227" bottom="0.23622047244094491" header="0.11811023622047245" footer="0.15748031496062992"/>
  <pageSetup paperSize="9" scale="56" orientation="landscape" r:id="rId1"/>
  <headerFooter alignWithMargins="0">
    <oddFooter>&amp;L&amp;8© Meesterwerk</oddFooter>
  </headerFooter>
  <colBreaks count="1" manualBreakCount="1">
    <brk id="51" min="1" max="55" man="1"/>
  </colBreaks>
  <drawing r:id="rId2"/>
  <legacyDrawing r:id="rId3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72855-08CE-4D1C-A4CF-DFDEB888E6D3}">
  <sheetPr codeName="Blad7">
    <tabColor rgb="FFCC00FF"/>
  </sheetPr>
  <dimension ref="A1:BA75"/>
  <sheetViews>
    <sheetView showGridLines="0" showRowColHeaders="0" showWhiteSpace="0" zoomScale="85" zoomScaleNormal="85" workbookViewId="0"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RowHeight="13.2" x14ac:dyDescent="0.25"/>
  <cols>
    <col min="1" max="1" width="3.6640625" customWidth="1"/>
    <col min="2" max="2" width="20.6640625" customWidth="1"/>
    <col min="3" max="3" width="10.6640625" customWidth="1"/>
    <col min="4" max="4" width="10.6640625" style="4" customWidth="1"/>
    <col min="5" max="6" width="10.6640625" customWidth="1"/>
    <col min="7" max="13" width="10.6640625" style="4" customWidth="1"/>
    <col min="14" max="19" width="10.5546875" style="4" hidden="1" customWidth="1"/>
    <col min="20" max="36" width="9.33203125" style="4" hidden="1" customWidth="1"/>
    <col min="37" max="38" width="10.6640625" style="4" customWidth="1"/>
    <col min="39" max="40" width="11.33203125" style="4" hidden="1" customWidth="1"/>
    <col min="41" max="43" width="10.6640625" customWidth="1"/>
    <col min="44" max="44" width="9.33203125" style="4" hidden="1" customWidth="1"/>
    <col min="45" max="47" width="9.33203125" style="4" customWidth="1"/>
    <col min="48" max="48" width="10.6640625" style="4" customWidth="1"/>
    <col min="49" max="50" width="9.33203125" style="4" hidden="1" customWidth="1"/>
    <col min="51" max="51" width="10.6640625" style="4" customWidth="1"/>
    <col min="52" max="53" width="9.33203125" style="4" hidden="1" customWidth="1"/>
    <col min="54" max="54" width="9.5546875" customWidth="1"/>
  </cols>
  <sheetData>
    <row r="1" spans="1:53" ht="13.8" thickBot="1" x14ac:dyDescent="0.3"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</row>
    <row r="2" spans="1:53" ht="20.399999999999999" thickBot="1" x14ac:dyDescent="0.55000000000000004">
      <c r="A2" s="52"/>
      <c r="B2" s="54" t="s">
        <v>26</v>
      </c>
      <c r="C2" s="54"/>
      <c r="D2" s="53">
        <v>8</v>
      </c>
      <c r="E2" s="71"/>
      <c r="F2" s="13"/>
      <c r="G2" s="167"/>
      <c r="H2" s="167"/>
      <c r="J2" s="72" t="b">
        <f>IF($D$2=3,"ja",IF($D$2="3A","ja",IF($D$2="3B","ja",IF($D$2="3C","ja"))))</f>
        <v>0</v>
      </c>
      <c r="K2" s="72" t="b">
        <f>IF($D$2=5,"ja",IF($D$2="5A","ja",IF($D$2="5B","ja",IF($D$2="5C","ja"))))</f>
        <v>0</v>
      </c>
      <c r="L2" s="72" t="b">
        <f>IF($D$2=4,"ja",IF($D$2="4A","ja",IF($D$2="4B","ja",IF($D$2="4C","ja"))))</f>
        <v>0</v>
      </c>
      <c r="M2" s="72" t="b">
        <f>IF($D$2=6,"ja",IF($D$2="6A","ja",IF($D$2="6B","ja",IF($D$2="6C","ja"))))</f>
        <v>0</v>
      </c>
      <c r="N2" s="72"/>
      <c r="O2" s="72"/>
      <c r="P2" s="72"/>
      <c r="Q2" s="72"/>
      <c r="R2" s="72"/>
      <c r="S2" s="70" t="str">
        <f>IF($D$2=8,"ja",IF($D$2="8A","ja",IF($D$2="8B","ja",IF($D$2="8C","ja"))))</f>
        <v>ja</v>
      </c>
      <c r="T2" s="70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70"/>
      <c r="AM2" s="3"/>
      <c r="AN2" s="3"/>
    </row>
    <row r="3" spans="1:53" ht="20.399999999999999" thickBot="1" x14ac:dyDescent="0.55000000000000004">
      <c r="A3" s="52"/>
      <c r="B3" s="54" t="s">
        <v>27</v>
      </c>
      <c r="C3" s="54"/>
      <c r="D3" s="324">
        <v>45692</v>
      </c>
      <c r="E3" s="325"/>
      <c r="F3" s="13"/>
      <c r="G3" s="168"/>
      <c r="H3" s="168"/>
      <c r="I3" s="3"/>
      <c r="J3" s="72" t="b">
        <f>IF($D$2=7,"ja",IF($D$2="7A","ja",IF($D$2="7B","ja",IF($D$2="7C","ja"))))</f>
        <v>0</v>
      </c>
      <c r="K3" s="72"/>
      <c r="L3" s="72" t="str">
        <f>IF($D$2=8,"ja",IF($D$2="8A","ja",IF($D$2="8B","ja",IF($D$2="8C","ja"))))</f>
        <v>ja</v>
      </c>
      <c r="M3" s="72"/>
      <c r="N3" s="72"/>
      <c r="O3" s="72"/>
      <c r="P3" s="72"/>
      <c r="Q3" s="72"/>
      <c r="R3" s="72"/>
      <c r="S3" s="70"/>
      <c r="T3" s="70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70"/>
      <c r="AM3" s="3"/>
      <c r="AN3" s="3"/>
    </row>
    <row r="4" spans="1:53" ht="19.8" x14ac:dyDescent="0.45">
      <c r="B4" s="1"/>
      <c r="C4" s="1"/>
      <c r="D4" s="51"/>
      <c r="E4" s="51"/>
      <c r="F4" s="1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70"/>
      <c r="AM4" s="3"/>
      <c r="AN4" s="3"/>
    </row>
    <row r="5" spans="1:53" s="94" customFormat="1" ht="20.100000000000001" customHeight="1" x14ac:dyDescent="0.25">
      <c r="B5" s="330" t="s">
        <v>28</v>
      </c>
      <c r="C5" s="331"/>
      <c r="D5" s="331"/>
      <c r="E5" s="331"/>
      <c r="F5" s="331"/>
      <c r="G5" s="331"/>
      <c r="H5" s="331"/>
      <c r="I5" s="331"/>
      <c r="J5" s="331"/>
      <c r="K5" s="331"/>
      <c r="L5" s="331"/>
      <c r="M5" s="331"/>
      <c r="N5" s="331"/>
      <c r="O5" s="331"/>
      <c r="P5" s="331"/>
      <c r="Q5" s="331"/>
      <c r="R5" s="331"/>
      <c r="S5" s="331"/>
      <c r="T5" s="331"/>
      <c r="U5" s="331"/>
      <c r="V5" s="331"/>
      <c r="W5" s="331"/>
      <c r="X5" s="331"/>
      <c r="Y5" s="331"/>
      <c r="Z5" s="331"/>
      <c r="AA5" s="331"/>
      <c r="AB5" s="331"/>
      <c r="AC5" s="331"/>
      <c r="AD5" s="331"/>
      <c r="AE5" s="331"/>
      <c r="AF5" s="331"/>
      <c r="AG5" s="331"/>
      <c r="AH5" s="331"/>
      <c r="AI5" s="331"/>
      <c r="AJ5" s="331"/>
      <c r="AK5" s="331"/>
      <c r="AL5" s="331"/>
      <c r="AM5" s="331"/>
      <c r="AN5" s="331"/>
      <c r="AO5" s="331"/>
      <c r="AP5" s="331"/>
      <c r="AQ5" s="331"/>
      <c r="AR5" s="331"/>
      <c r="AS5" s="331"/>
      <c r="AT5" s="331"/>
      <c r="AU5" s="331"/>
      <c r="AV5" s="331"/>
      <c r="AW5" s="331"/>
      <c r="AX5" s="331"/>
      <c r="AY5" s="332"/>
    </row>
    <row r="6" spans="1:53" x14ac:dyDescent="0.25"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</row>
    <row r="7" spans="1:53" x14ac:dyDescent="0.25">
      <c r="B7" s="333" t="s">
        <v>29</v>
      </c>
      <c r="C7" s="334"/>
      <c r="D7" s="334"/>
      <c r="E7" s="49" t="s">
        <v>30</v>
      </c>
      <c r="I7" s="3"/>
      <c r="J7" s="3"/>
      <c r="K7" s="3"/>
    </row>
    <row r="8" spans="1:53" x14ac:dyDescent="0.25">
      <c r="B8" s="333" t="s">
        <v>31</v>
      </c>
      <c r="C8" s="334"/>
      <c r="D8" s="334"/>
      <c r="E8" s="50" t="str">
        <f>IF(E7="ja","nee",IF(E7="nee","ja",IF(E7="","")))</f>
        <v>nee</v>
      </c>
    </row>
    <row r="9" spans="1:53" x14ac:dyDescent="0.25">
      <c r="B9" s="15"/>
      <c r="C9" s="15"/>
      <c r="D9" s="16"/>
    </row>
    <row r="10" spans="1:53" s="94" customFormat="1" ht="20.100000000000001" customHeight="1" x14ac:dyDescent="0.25">
      <c r="B10" s="134" t="s">
        <v>32</v>
      </c>
      <c r="C10" s="137" t="s">
        <v>33</v>
      </c>
      <c r="D10" s="137" t="s">
        <v>33</v>
      </c>
      <c r="E10" s="137" t="s">
        <v>33</v>
      </c>
      <c r="F10" s="137" t="s">
        <v>33</v>
      </c>
      <c r="G10" s="138" t="s">
        <v>33</v>
      </c>
      <c r="H10" s="326" t="s">
        <v>34</v>
      </c>
      <c r="I10" s="327"/>
      <c r="J10" s="326" t="s">
        <v>35</v>
      </c>
      <c r="K10" s="327"/>
      <c r="L10" s="326" t="s">
        <v>36</v>
      </c>
      <c r="M10" s="327"/>
      <c r="AK10" s="137" t="s">
        <v>33</v>
      </c>
      <c r="AL10" s="137" t="s">
        <v>33</v>
      </c>
      <c r="AM10" s="137"/>
      <c r="AN10" s="137"/>
      <c r="AO10" s="137" t="s">
        <v>33</v>
      </c>
      <c r="AP10" s="137" t="s">
        <v>33</v>
      </c>
      <c r="AQ10" s="137" t="s">
        <v>33</v>
      </c>
      <c r="AR10" s="136"/>
      <c r="AS10" s="336" t="s">
        <v>37</v>
      </c>
      <c r="AT10" s="337"/>
      <c r="AU10" s="327"/>
      <c r="AV10" s="137" t="s">
        <v>33</v>
      </c>
      <c r="AW10" s="137"/>
      <c r="AX10" s="137"/>
      <c r="AY10" s="137" t="s">
        <v>33</v>
      </c>
    </row>
    <row r="11" spans="1:53" x14ac:dyDescent="0.25">
      <c r="B11" s="286" t="s">
        <v>38</v>
      </c>
      <c r="C11" s="338" t="s">
        <v>39</v>
      </c>
      <c r="D11" s="23" t="s">
        <v>40</v>
      </c>
      <c r="E11" s="26" t="s">
        <v>41</v>
      </c>
      <c r="F11" s="26" t="s">
        <v>42</v>
      </c>
      <c r="G11" s="29" t="s">
        <v>43</v>
      </c>
      <c r="H11" s="30" t="s">
        <v>44</v>
      </c>
      <c r="I11" s="29" t="s">
        <v>45</v>
      </c>
      <c r="J11" s="31" t="s">
        <v>46</v>
      </c>
      <c r="K11" s="31" t="s">
        <v>47</v>
      </c>
      <c r="L11" s="29" t="s">
        <v>48</v>
      </c>
      <c r="M11" s="29" t="s">
        <v>49</v>
      </c>
      <c r="N11" s="133" t="s">
        <v>50</v>
      </c>
      <c r="O11" s="133" t="s">
        <v>51</v>
      </c>
      <c r="P11" s="133" t="s">
        <v>52</v>
      </c>
      <c r="Q11" s="133" t="s">
        <v>51</v>
      </c>
      <c r="R11" s="133" t="s">
        <v>53</v>
      </c>
      <c r="S11" s="4" t="s">
        <v>54</v>
      </c>
      <c r="T11" s="4" t="s">
        <v>55</v>
      </c>
      <c r="U11" s="4" t="s">
        <v>56</v>
      </c>
      <c r="V11" s="3" t="s">
        <v>57</v>
      </c>
      <c r="W11" s="4" t="s">
        <v>58</v>
      </c>
      <c r="X11" s="4" t="s">
        <v>59</v>
      </c>
      <c r="Y11" s="4" t="s">
        <v>60</v>
      </c>
      <c r="AJ11" s="43" t="s">
        <v>53</v>
      </c>
      <c r="AK11" s="66" t="s">
        <v>61</v>
      </c>
      <c r="AL11" s="66" t="s">
        <v>43</v>
      </c>
      <c r="AM11" s="6" t="s">
        <v>62</v>
      </c>
      <c r="AN11" s="6" t="s">
        <v>63</v>
      </c>
      <c r="AO11" s="46" t="s">
        <v>42</v>
      </c>
      <c r="AP11" s="38" t="s">
        <v>41</v>
      </c>
      <c r="AQ11" s="23" t="s">
        <v>64</v>
      </c>
      <c r="AR11" s="22" t="s">
        <v>62</v>
      </c>
      <c r="AS11" s="29" t="s">
        <v>45</v>
      </c>
      <c r="AT11" s="31" t="s">
        <v>46</v>
      </c>
      <c r="AU11" s="29" t="s">
        <v>49</v>
      </c>
      <c r="AV11" s="29" t="s">
        <v>65</v>
      </c>
      <c r="AW11" s="6" t="s">
        <v>62</v>
      </c>
      <c r="AX11" s="6" t="s">
        <v>63</v>
      </c>
      <c r="AY11" s="29" t="s">
        <v>66</v>
      </c>
      <c r="AZ11" s="6" t="s">
        <v>62</v>
      </c>
      <c r="BA11" s="6" t="s">
        <v>63</v>
      </c>
    </row>
    <row r="12" spans="1:53" x14ac:dyDescent="0.25">
      <c r="B12" s="41"/>
      <c r="C12" s="339"/>
      <c r="D12" s="24" t="s">
        <v>67</v>
      </c>
      <c r="E12" s="27" t="s">
        <v>68</v>
      </c>
      <c r="F12" s="27"/>
      <c r="G12" s="32" t="s">
        <v>69</v>
      </c>
      <c r="H12" s="33" t="s">
        <v>70</v>
      </c>
      <c r="I12" s="32" t="s">
        <v>71</v>
      </c>
      <c r="J12" s="34"/>
      <c r="K12" s="34" t="s">
        <v>46</v>
      </c>
      <c r="L12" s="32" t="s">
        <v>72</v>
      </c>
      <c r="M12" s="32" t="s">
        <v>73</v>
      </c>
      <c r="N12" s="133"/>
      <c r="O12" s="133" t="s">
        <v>74</v>
      </c>
      <c r="P12" s="133" t="s">
        <v>75</v>
      </c>
      <c r="Q12" s="133" t="s">
        <v>76</v>
      </c>
      <c r="R12" s="133" t="s">
        <v>77</v>
      </c>
      <c r="S12" s="4" t="s">
        <v>70</v>
      </c>
      <c r="T12" s="4" t="s">
        <v>71</v>
      </c>
      <c r="U12" s="4" t="s">
        <v>56</v>
      </c>
      <c r="V12" s="4" t="s">
        <v>56</v>
      </c>
      <c r="W12" s="4" t="s">
        <v>72</v>
      </c>
      <c r="X12" s="4" t="s">
        <v>73</v>
      </c>
      <c r="Z12" s="4" t="s">
        <v>78</v>
      </c>
      <c r="AA12" s="4" t="s">
        <v>79</v>
      </c>
      <c r="AB12" s="4" t="s">
        <v>80</v>
      </c>
      <c r="AC12" s="4" t="s">
        <v>81</v>
      </c>
      <c r="AD12" s="4" t="s">
        <v>82</v>
      </c>
      <c r="AE12" s="4">
        <v>1</v>
      </c>
      <c r="AF12" s="4">
        <v>2</v>
      </c>
      <c r="AG12" s="4">
        <v>3</v>
      </c>
      <c r="AH12" s="4">
        <v>4</v>
      </c>
      <c r="AI12" s="4">
        <v>5</v>
      </c>
      <c r="AJ12" s="44" t="s">
        <v>83</v>
      </c>
      <c r="AK12" s="67" t="s">
        <v>84</v>
      </c>
      <c r="AL12" s="67" t="s">
        <v>85</v>
      </c>
      <c r="AM12" s="8"/>
      <c r="AN12" s="8"/>
      <c r="AO12" s="47"/>
      <c r="AP12" s="39" t="s">
        <v>68</v>
      </c>
      <c r="AQ12" s="24" t="s">
        <v>86</v>
      </c>
      <c r="AR12" s="20"/>
      <c r="AS12" s="32" t="s">
        <v>71</v>
      </c>
      <c r="AT12" s="34"/>
      <c r="AU12" s="32" t="s">
        <v>73</v>
      </c>
      <c r="AV12" s="32" t="s">
        <v>69</v>
      </c>
      <c r="AW12" s="8"/>
      <c r="AX12" s="8"/>
      <c r="AY12" s="32" t="s">
        <v>87</v>
      </c>
      <c r="AZ12" s="8"/>
      <c r="BA12" s="8"/>
    </row>
    <row r="13" spans="1:53" s="13" customFormat="1" x14ac:dyDescent="0.25">
      <c r="B13" s="42"/>
      <c r="C13" s="340"/>
      <c r="D13" s="25"/>
      <c r="E13" s="28"/>
      <c r="F13" s="28"/>
      <c r="G13" s="36"/>
      <c r="H13" s="35" t="s">
        <v>88</v>
      </c>
      <c r="I13" s="36" t="s">
        <v>88</v>
      </c>
      <c r="J13" s="37" t="s">
        <v>88</v>
      </c>
      <c r="K13" s="37" t="s">
        <v>88</v>
      </c>
      <c r="L13" s="36" t="s">
        <v>89</v>
      </c>
      <c r="M13" s="36" t="s">
        <v>89</v>
      </c>
      <c r="N13" s="133"/>
      <c r="O13" s="133"/>
      <c r="P13" s="133"/>
      <c r="Q13" s="133"/>
      <c r="R13" s="13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45"/>
      <c r="AK13" s="55" t="s">
        <v>90</v>
      </c>
      <c r="AL13" s="55" t="s">
        <v>91</v>
      </c>
      <c r="AM13" s="7"/>
      <c r="AN13" s="7"/>
      <c r="AO13" s="48" t="s">
        <v>92</v>
      </c>
      <c r="AP13" s="18" t="s">
        <v>93</v>
      </c>
      <c r="AQ13" s="25" t="s">
        <v>94</v>
      </c>
      <c r="AR13" s="20"/>
      <c r="AS13" s="36" t="s">
        <v>88</v>
      </c>
      <c r="AT13" s="37" t="s">
        <v>88</v>
      </c>
      <c r="AU13" s="36" t="s">
        <v>89</v>
      </c>
      <c r="AV13" s="36" t="s">
        <v>95</v>
      </c>
      <c r="AW13" s="7"/>
      <c r="AX13" s="7"/>
      <c r="AY13" s="36" t="s">
        <v>96</v>
      </c>
      <c r="AZ13" s="7"/>
      <c r="BA13" s="7"/>
    </row>
    <row r="14" spans="1:53" s="13" customFormat="1" hidden="1" x14ac:dyDescent="0.25">
      <c r="B14" s="61" t="s">
        <v>97</v>
      </c>
      <c r="C14" s="61"/>
      <c r="D14" s="62" t="s">
        <v>78</v>
      </c>
      <c r="E14" s="63" t="s">
        <v>98</v>
      </c>
      <c r="F14" s="63" t="s">
        <v>81</v>
      </c>
      <c r="G14" s="62" t="s">
        <v>78</v>
      </c>
      <c r="H14" s="62" t="s">
        <v>99</v>
      </c>
      <c r="I14" s="62" t="s">
        <v>79</v>
      </c>
      <c r="J14" s="63" t="s">
        <v>98</v>
      </c>
      <c r="K14" s="63"/>
      <c r="L14" s="62" t="s">
        <v>100</v>
      </c>
      <c r="M14" s="62" t="s">
        <v>101</v>
      </c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44"/>
      <c r="AK14" s="65" t="s">
        <v>82</v>
      </c>
      <c r="AL14" s="65" t="s">
        <v>82</v>
      </c>
      <c r="AM14" s="3"/>
      <c r="AN14" s="3"/>
      <c r="AO14" s="57" t="s">
        <v>81</v>
      </c>
      <c r="AP14" s="55" t="s">
        <v>98</v>
      </c>
      <c r="AQ14" s="7" t="s">
        <v>98</v>
      </c>
      <c r="AR14" s="3"/>
      <c r="AS14" s="3"/>
      <c r="AT14" s="3"/>
      <c r="AU14" s="3"/>
      <c r="AV14" s="3" t="s">
        <v>102</v>
      </c>
      <c r="AW14" s="3"/>
      <c r="AX14" s="3"/>
      <c r="AY14" s="56" t="s">
        <v>102</v>
      </c>
      <c r="AZ14" s="3"/>
      <c r="BA14" s="3"/>
    </row>
    <row r="15" spans="1:53" s="13" customFormat="1" hidden="1" x14ac:dyDescent="0.25">
      <c r="B15" s="61" t="s">
        <v>81</v>
      </c>
      <c r="C15" s="61"/>
      <c r="D15" s="62"/>
      <c r="E15" s="63"/>
      <c r="F15" s="63"/>
      <c r="G15" s="62"/>
      <c r="H15" s="62"/>
      <c r="I15" s="62"/>
      <c r="J15" s="63"/>
      <c r="K15" s="63"/>
      <c r="L15" s="62"/>
      <c r="M15" s="62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44"/>
      <c r="AK15" s="65"/>
      <c r="AL15" s="65"/>
      <c r="AM15" s="3"/>
      <c r="AN15" s="3"/>
      <c r="AO15" s="57"/>
      <c r="AP15" s="55"/>
      <c r="AQ15" s="7"/>
      <c r="AR15" s="3"/>
      <c r="AS15" s="3"/>
      <c r="AT15" s="3"/>
      <c r="AU15" s="3"/>
      <c r="AV15" s="3"/>
      <c r="AW15" s="3"/>
      <c r="AX15" s="3"/>
      <c r="AY15" s="56"/>
      <c r="AZ15" s="3"/>
      <c r="BA15" s="3"/>
    </row>
    <row r="16" spans="1:53" s="13" customFormat="1" hidden="1" x14ac:dyDescent="0.25">
      <c r="B16" s="61" t="s">
        <v>103</v>
      </c>
      <c r="C16" s="61"/>
      <c r="D16" s="62"/>
      <c r="E16" s="63"/>
      <c r="F16" s="63"/>
      <c r="G16" s="62"/>
      <c r="H16" s="62"/>
      <c r="I16" s="62"/>
      <c r="J16" s="63"/>
      <c r="K16" s="63"/>
      <c r="L16" s="62"/>
      <c r="M16" s="62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44"/>
      <c r="AK16" s="65"/>
      <c r="AL16" s="65"/>
      <c r="AM16" s="3"/>
      <c r="AN16" s="3"/>
      <c r="AO16" s="57"/>
      <c r="AP16" s="55"/>
      <c r="AQ16" s="7"/>
      <c r="AR16" s="3"/>
      <c r="AS16" s="3"/>
      <c r="AT16" s="3"/>
      <c r="AU16" s="3"/>
      <c r="AV16" s="3"/>
      <c r="AW16" s="3"/>
      <c r="AX16" s="3"/>
      <c r="AY16" s="56"/>
      <c r="AZ16" s="3"/>
      <c r="BA16" s="3"/>
    </row>
    <row r="17" spans="1:53" s="13" customFormat="1" hidden="1" x14ac:dyDescent="0.25">
      <c r="B17" s="61" t="s">
        <v>104</v>
      </c>
      <c r="C17" s="61"/>
      <c r="D17" s="62"/>
      <c r="E17" s="63"/>
      <c r="F17" s="63"/>
      <c r="G17" s="62"/>
      <c r="H17" s="62"/>
      <c r="I17" s="62"/>
      <c r="J17" s="63"/>
      <c r="K17" s="63"/>
      <c r="L17" s="62"/>
      <c r="M17" s="62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44"/>
      <c r="AK17" s="65"/>
      <c r="AL17" s="65"/>
      <c r="AM17" s="3"/>
      <c r="AN17" s="3"/>
      <c r="AO17" s="57"/>
      <c r="AP17" s="55"/>
      <c r="AQ17" s="7"/>
      <c r="AR17" s="3"/>
      <c r="AS17" s="3"/>
      <c r="AT17" s="3"/>
      <c r="AU17" s="3"/>
      <c r="AV17" s="3"/>
      <c r="AW17" s="3"/>
      <c r="AX17" s="3"/>
      <c r="AY17" s="56"/>
      <c r="AZ17" s="3"/>
      <c r="BA17" s="3"/>
    </row>
    <row r="18" spans="1:53" ht="15" customHeight="1" x14ac:dyDescent="0.25">
      <c r="A18">
        <v>1</v>
      </c>
      <c r="B18" s="237" t="str">
        <f>'8E7'!B18</f>
        <v>leerling 1</v>
      </c>
      <c r="C18" s="234">
        <f>'8E7'!C18</f>
        <v>0</v>
      </c>
      <c r="D18" s="234" t="str">
        <f>IF('8E7'!D18="","",IF('8E7'!D18&gt;0,'8E7'!D18))</f>
        <v/>
      </c>
      <c r="E18" s="139"/>
      <c r="F18" s="139"/>
      <c r="G18" s="140"/>
      <c r="H18" s="179"/>
      <c r="I18" s="178"/>
      <c r="J18" s="178"/>
      <c r="K18" s="178"/>
      <c r="L18" s="178"/>
      <c r="M18" s="177"/>
      <c r="N18" s="287">
        <f>COUNTA(I18,J18,M18)</f>
        <v>0</v>
      </c>
      <c r="O18" s="288" t="str">
        <f>IF(M18="E",1,IF(M18="D",2,IF(M18="C",3,IF(M18="B",4,IF(M18="A",5,IF(M18=5,1,IF(M18=4,2,IF(M18=3,3,IF(M18=2,4,IF(M18=1,5,IF(M18="","")))))))))))</f>
        <v/>
      </c>
      <c r="P18" s="288" t="str">
        <f t="shared" ref="P18:P53" si="0">IF(I18="E",1,IF(I18="D",2,IF(I18="C",3,IF(I18="B",4,IF(I18="A",5,IF(I18=5,1,IF(I18=4,2,IF(I18=3,3,IF(I18=2,4,IF(I18=1,5,IF(I18="","")))))))))))</f>
        <v/>
      </c>
      <c r="Q18" s="288" t="str">
        <f t="shared" ref="Q18:Q53" si="1">IF(J18="E",1,IF(J18="D",2,IF(J18="C",3,IF(J18="B",4,IF(J18="A",5,IF(J18=5,1,IF(J18=4,2,IF(J18=3,3,IF(J18=2,4,IF(J18=1,5,IF(J18="","")))))))))))</f>
        <v/>
      </c>
      <c r="R18" s="288">
        <f>IF(N18&lt;3,2,IF($D$2&lt;6,0,IF($D$2&gt;=6,SUM(O18:Q18))))</f>
        <v>2</v>
      </c>
      <c r="S18" s="94" t="str">
        <f t="shared" ref="S18:S53" si="2">IF(D18="","",IF(H18="","",IF(H18=$D18,1,IF(H18&lt;$D18,1,IF(H18&gt;$D18,"",IF(H18="A+",1))))))</f>
        <v/>
      </c>
      <c r="T18" s="94" t="str">
        <f t="shared" ref="T18:T53" si="3">IF(D18="","",IF(I18="","",IF(I18=$D18,1,IF(I18&lt;$D18,1,IF(I18&gt;$D18,"",IF(I18="A+",1))))))</f>
        <v/>
      </c>
      <c r="U18" s="94" t="str">
        <f t="shared" ref="U18:U53" si="4">IF(D18="","",IF(J18="","",IF(J18=$D18,1,IF(J18&lt;$D18,1,IF(J18&gt;$D18,"",IF(J18="A+",1))))))</f>
        <v/>
      </c>
      <c r="V18" s="94" t="str">
        <f>IF(D18="","",IF(K18="","",IF(K18=$D18,1,IF(K18&lt;$D18,1,IF(K18&gt;$D18,"",IF(K18="A+",1))))))</f>
        <v/>
      </c>
      <c r="W18" s="94" t="str">
        <f t="shared" ref="W18:W53" si="5">IF(D18="","",IF(L18="","",IF(L18=$D18,1,IF(L18&lt;$D18,1,IF(L18&gt;$D18,"",IF(L18="A+",1))))))</f>
        <v/>
      </c>
      <c r="X18" s="94" t="str">
        <f t="shared" ref="X18:X53" si="6">IF(D18="","",IF(M18="","",IF(M18=$D18,1,IF(M18&lt;$D18,1,IF(M18&gt;$D18,"",IF(M18="A+",1))))))</f>
        <v/>
      </c>
      <c r="Y18" s="94">
        <f t="shared" ref="Y18:Y53" si="7">SUM(S18:X18)</f>
        <v>0</v>
      </c>
      <c r="Z18" s="141" t="b">
        <f t="shared" ref="Z18:Z53" si="8">IF($D18="A",$AK18)</f>
        <v>0</v>
      </c>
      <c r="AA18" s="141" t="b">
        <f t="shared" ref="AA18:AA53" si="9">IF($D18="B",$AK18)</f>
        <v>0</v>
      </c>
      <c r="AB18" s="141" t="b">
        <f t="shared" ref="AB18:AB53" si="10">IF($D18="C",$AK18)</f>
        <v>0</v>
      </c>
      <c r="AC18" s="141" t="b">
        <f t="shared" ref="AC18:AC53" si="11">IF($D18="D",$AK18)</f>
        <v>0</v>
      </c>
      <c r="AD18" s="141" t="b">
        <f t="shared" ref="AD18:AD53" si="12">IF($D18="E",$AK18)</f>
        <v>0</v>
      </c>
      <c r="AE18" s="141" t="b">
        <f>IF($D18=1,$AK18)</f>
        <v>0</v>
      </c>
      <c r="AF18" s="141" t="b">
        <f>IF($D18=2,$AK18)</f>
        <v>0</v>
      </c>
      <c r="AG18" s="141" t="b">
        <f>IF($D18=3,$AK18)</f>
        <v>0</v>
      </c>
      <c r="AH18" s="141" t="b">
        <f>IF($D18=4,$AK18)</f>
        <v>0</v>
      </c>
      <c r="AI18" s="141" t="b">
        <f>IF($D18=5,$AK18)</f>
        <v>0</v>
      </c>
      <c r="AJ18" s="142" t="str">
        <f t="shared" ref="AJ18:AJ53" si="13">IF(D18="","",IF(D18&gt;0,COUNTA(H18:M18)))</f>
        <v/>
      </c>
      <c r="AK18" s="143" t="str">
        <f>IF(AJ18=0,"",IF(AJ18="","",IF(AJ18&gt;0,Y18/AJ18)))</f>
        <v/>
      </c>
      <c r="AL18" s="216" t="str">
        <f>IF($D$2&lt;6,"",IF(N18&lt;3,"",IF(R18=15,"Vwo",IF(R18&gt;13,"Havo/Vwo",IF(R18=13,"Havo",IF(R18&gt;11,"TL/Havo",IF(R18=11,"TL",IF(R18&gt;9,"Kader/TL",IF(R18=9,"Kader",IF(R18&gt;6,"BBL/Kader",IF(R18=6,"BBL",IF(R18&gt;3,"PRO/BBL",IF(R18=3,"PRO")))))))))))))</f>
        <v/>
      </c>
      <c r="AM18" s="144" t="str">
        <f>IF(AL18="","",IF(AL18="PRO",1,IF(AL18="LWOO",2,IF(AL18="BBL",3,IF(AL18="BBL/Kader",4,IF(AL18="Kader",5,IF(AL18="Kader/TL",6,IF(AL18="TL",7,IF(AL18="TL/Havo",8,IF(AL18="Havo",9,IF(AL18="Havo/VWO",10,IF(AL18="VWO",11))))))))))))</f>
        <v/>
      </c>
      <c r="AN18" s="145">
        <f>IF(AM18="",0,IF(AM18&lt;AR18,0,IF(AM18&gt;=AR18,1)))</f>
        <v>0</v>
      </c>
      <c r="AO18" s="135" t="str">
        <f>IF(F18="","",IF(F18="x",1))</f>
        <v/>
      </c>
      <c r="AP18" s="136" t="str">
        <f>IF(E18="","",IF(E18="X",1))</f>
        <v/>
      </c>
      <c r="AQ18" s="126"/>
      <c r="AR18" s="144" t="str">
        <f>IF(G18="","",IF(G18="PRO",1,IF(G18="LWOO",2,IF(G18="BBL",3,IF(G18="BBL/Kader",4,IF(G18="Kader",5,IF(G18="Kader/TL",6,IF(G18="TL",7,IF(G18="TL/Havo",8,IF(G18="Havo",9,IF(G18="Havo/VWO",10,IF(G18="VWO",11))))))))))))</f>
        <v/>
      </c>
      <c r="AS18" s="219" t="str">
        <f>IF($D$2&lt;6,"",IF($N18&lt;3,"",IF(P18=1,"&lt;1F",IF(P18&gt;3,"2F",IF(P18&gt;1,"1F")))))</f>
        <v/>
      </c>
      <c r="AT18" s="219" t="str">
        <f>IF($D$2&lt;6,"",IF($N18&lt;3,"",IF(Q18=1,"&lt;1F",IF(Q18&gt;3,"2F",IF(Q18&gt;1,"1F")))))</f>
        <v/>
      </c>
      <c r="AU18" s="219" t="str">
        <f>IF($D$2&lt;6,"",IF($N18&lt;3,"",IF(O18&lt;=2,"&lt;1F",IF(O18&gt;3,"1S",IF(O18&gt;2,"1F")))))</f>
        <v/>
      </c>
      <c r="AV18" s="218"/>
      <c r="AW18" s="219"/>
      <c r="AX18" s="219"/>
      <c r="AY18" s="218"/>
      <c r="AZ18" s="217" t="str">
        <f>IF(AY18="","",IF(AY18="PRO",1,IF(AY18="LWOO",2,IF(AY18="BBL",3,IF(AY18="BBL/Kader",4,IF(AY18="Kader",5,IF(AY18="Kader/TL",6,IF(AY18="TL",7,IF(AY18="TL/Havo",8,IF(AY18="Havo",9,IF(AY18="Havo/VWO",10,IF(AY18="VWO",11))))))))))))</f>
        <v/>
      </c>
      <c r="BA18" s="60">
        <f t="shared" ref="BA18:BA53" si="14">IF(AZ18="",0,IF(AZ18&lt;AW18,0,IF(AZ18&gt;=AW18,1)))</f>
        <v>0</v>
      </c>
    </row>
    <row r="19" spans="1:53" ht="15" customHeight="1" x14ac:dyDescent="0.25">
      <c r="A19">
        <v>2</v>
      </c>
      <c r="B19" s="237" t="str">
        <f>'8E7'!B19</f>
        <v>leerling 2</v>
      </c>
      <c r="C19" s="234">
        <f>'8E7'!C19</f>
        <v>0</v>
      </c>
      <c r="D19" s="234" t="str">
        <f>IF('8E7'!D19="","",IF('8E7'!D19&gt;0,'8E7'!D19))</f>
        <v/>
      </c>
      <c r="E19" s="150"/>
      <c r="F19" s="150"/>
      <c r="G19" s="140"/>
      <c r="H19" s="179"/>
      <c r="I19" s="178"/>
      <c r="J19" s="178"/>
      <c r="K19" s="178"/>
      <c r="L19" s="178"/>
      <c r="M19" s="177"/>
      <c r="N19" s="287">
        <f t="shared" ref="N19:N53" si="15">COUNTA(I19,J19,M19)</f>
        <v>0</v>
      </c>
      <c r="O19" s="288" t="str">
        <f t="shared" ref="O19:O53" si="16">IF(M19="E",1,IF(M19="D",2,IF(M19="C",3,IF(M19="B",4,IF(M19="A",5,IF(M19=5,1,IF(M19=4,2,IF(M19=3,3,IF(M19=2,4,IF(M19=1,5,IF(M19="","")))))))))))</f>
        <v/>
      </c>
      <c r="P19" s="288" t="str">
        <f t="shared" si="0"/>
        <v/>
      </c>
      <c r="Q19" s="288" t="str">
        <f t="shared" si="1"/>
        <v/>
      </c>
      <c r="R19" s="288">
        <f t="shared" ref="R19:R53" si="17">IF($D$2&lt;6,0,IF($D$2&gt;=6,SUM(O19:Q19)))</f>
        <v>0</v>
      </c>
      <c r="S19" s="94" t="str">
        <f t="shared" si="2"/>
        <v/>
      </c>
      <c r="T19" s="94" t="str">
        <f t="shared" si="3"/>
        <v/>
      </c>
      <c r="U19" s="94" t="str">
        <f t="shared" si="4"/>
        <v/>
      </c>
      <c r="V19" s="94" t="str">
        <f t="shared" ref="V19:V53" si="18">IF(D19="","",IF(K19="","",IF(K19=$D19,1,IF(K19&lt;$D19,1,IF(K19&gt;$D19,"",IF(K19="A+",1))))))</f>
        <v/>
      </c>
      <c r="W19" s="94" t="str">
        <f t="shared" si="5"/>
        <v/>
      </c>
      <c r="X19" s="94" t="str">
        <f t="shared" si="6"/>
        <v/>
      </c>
      <c r="Y19" s="94">
        <f t="shared" si="7"/>
        <v>0</v>
      </c>
      <c r="Z19" s="141" t="b">
        <f t="shared" si="8"/>
        <v>0</v>
      </c>
      <c r="AA19" s="141" t="b">
        <f t="shared" si="9"/>
        <v>0</v>
      </c>
      <c r="AB19" s="141" t="b">
        <f t="shared" si="10"/>
        <v>0</v>
      </c>
      <c r="AC19" s="141" t="b">
        <f t="shared" si="11"/>
        <v>0</v>
      </c>
      <c r="AD19" s="141" t="b">
        <f t="shared" si="12"/>
        <v>0</v>
      </c>
      <c r="AE19" s="141" t="b">
        <f t="shared" ref="AE19:AE53" si="19">IF($D19="1",$AK19)</f>
        <v>0</v>
      </c>
      <c r="AF19" s="141" t="b">
        <f t="shared" ref="AF19:AF53" si="20">IF($D19=2,$AK19)</f>
        <v>0</v>
      </c>
      <c r="AG19" s="141" t="b">
        <f t="shared" ref="AG19:AG53" si="21">IF($D19=3,$AK19)</f>
        <v>0</v>
      </c>
      <c r="AH19" s="141" t="b">
        <f t="shared" ref="AH19:AH53" si="22">IF($D19=4,$AK19)</f>
        <v>0</v>
      </c>
      <c r="AI19" s="141" t="b">
        <f t="shared" ref="AI19:AI53" si="23">IF($D19=5,$AK19)</f>
        <v>0</v>
      </c>
      <c r="AJ19" s="146" t="str">
        <f t="shared" si="13"/>
        <v/>
      </c>
      <c r="AK19" s="143" t="str">
        <f t="shared" ref="AK19:AK53" si="24">IF(AJ19=0,"",IF(AJ19="","",IF(AJ19&gt;0,Y19/AJ19)))</f>
        <v/>
      </c>
      <c r="AL19" s="216" t="str">
        <f t="shared" ref="AL19:AL53" si="25">IF($D$2&lt;6,"",IF(N19&lt;3,"",IF(R19=15,"Vwo",IF(R19&gt;13,"Havo/Vwo",IF(R19=13,"Havo",IF(R19&gt;11,"TL/Havo",IF(R19=11,"TL",IF(R19&gt;9,"Kader/TL",IF(R19=9,"Kader",IF(R19&gt;6,"BBL/Kader",IF(R19=6,"BBL",IF(R19&gt;3,"PRO/BBL",IF(R19=3,"PRO")))))))))))))</f>
        <v/>
      </c>
      <c r="AM19" s="144" t="str">
        <f t="shared" ref="AM19:AM53" si="26">IF(AL19="","",IF(AL19="PRO",1,IF(AL19="LWOO",2,IF(AL19="BBL",3,IF(AL19="BBL/Kader",4,IF(AL19="Kader",5,IF(AL19="Kader/TL",6,IF(AL19="TL",7,IF(AL19="TL/Havo",8,IF(AL19="Havo",9,IF(AL19="Havo/VWO",10,IF(AL19="VWO",11))))))))))))</f>
        <v/>
      </c>
      <c r="AN19" s="145">
        <f t="shared" ref="AN19:AN53" si="27">IF(AM19="",0,IF(AM19&lt;AR19,0,IF(AM19&gt;=AR19,1)))</f>
        <v>0</v>
      </c>
      <c r="AO19" s="135" t="str">
        <f t="shared" ref="AO19:AO53" si="28">IF(F19="","",IF(F19="x",1))</f>
        <v/>
      </c>
      <c r="AP19" s="136" t="str">
        <f t="shared" ref="AP19:AP53" si="29">IF(E19="","",IF(E19="X",1))</f>
        <v/>
      </c>
      <c r="AQ19" s="126"/>
      <c r="AR19" s="144" t="str">
        <f t="shared" ref="AR19:AR53" si="30">IF(G19="","",IF(G19="PRO",1,IF(G19="LWOO",2,IF(G19="BBL",3,IF(G19="BBL/Kader",4,IF(G19="Kader",5,IF(G19="Kader/TL",6,IF(G19="TL",7,IF(G19="TL/Havo",8,IF(G19="Havo",9,IF(G19="Havo/VWO",10,IF(G19="VWO",11))))))))))))</f>
        <v/>
      </c>
      <c r="AS19" s="219" t="str">
        <f t="shared" ref="AS19:AS53" si="31">IF($D$2&lt;6,"",IF(N19&lt;3,"",IF(P19=1,"&lt;1F",IF(P19&gt;3,"2F",IF(P19&gt;1,"1F")))))</f>
        <v/>
      </c>
      <c r="AT19" s="219" t="str">
        <f t="shared" ref="AT19:AT53" si="32">IF($D$2&lt;6,"",IF($N19&lt;3,"",IF(Q19=1,"&lt;1F",IF(Q19&gt;3,"2F",IF(Q19&gt;1,"1F")))))</f>
        <v/>
      </c>
      <c r="AU19" s="219" t="str">
        <f t="shared" ref="AU19:AU53" si="33">IF($D$2&lt;6,"",IF($N19&lt;3,"",IF(O19&lt;=2,"&lt;1F",IF(O19&gt;3,"1S",IF(O19&gt;2,"1F")))))</f>
        <v/>
      </c>
      <c r="AV19" s="218"/>
      <c r="AW19" s="219"/>
      <c r="AX19" s="219"/>
      <c r="AY19" s="218"/>
      <c r="AZ19" s="217" t="str">
        <f t="shared" ref="AZ19:AZ53" si="34">IF(AY19="","",IF(AY19="PRO",1,IF(AY19="LWOO",2,IF(AY19="BBL",3,IF(AY19="BBL/Kader",4,IF(AY19="Kader",5,IF(AY19="Kader/TL",6,IF(AY19="TL",7,IF(AY19="TL/Havo",8,IF(AY19="Havo",9,IF(AY19="Havo/VWO",10,IF(AY19="VWO",11))))))))))))</f>
        <v/>
      </c>
      <c r="BA19" s="60">
        <f t="shared" si="14"/>
        <v>0</v>
      </c>
    </row>
    <row r="20" spans="1:53" ht="15" customHeight="1" x14ac:dyDescent="0.25">
      <c r="A20">
        <v>3</v>
      </c>
      <c r="B20" s="237" t="str">
        <f>'8E7'!B20</f>
        <v>leerling 3</v>
      </c>
      <c r="C20" s="234">
        <f>'8E7'!C20</f>
        <v>0</v>
      </c>
      <c r="D20" s="234" t="str">
        <f>IF('8E7'!D20="","",IF('8E7'!D20&gt;0,'8E7'!D20))</f>
        <v/>
      </c>
      <c r="E20" s="150"/>
      <c r="F20" s="126"/>
      <c r="G20" s="140"/>
      <c r="H20" s="179"/>
      <c r="I20" s="178"/>
      <c r="J20" s="178"/>
      <c r="K20" s="178"/>
      <c r="L20" s="178"/>
      <c r="M20" s="177"/>
      <c r="N20" s="287">
        <f t="shared" si="15"/>
        <v>0</v>
      </c>
      <c r="O20" s="288" t="str">
        <f t="shared" si="16"/>
        <v/>
      </c>
      <c r="P20" s="288" t="str">
        <f t="shared" si="0"/>
        <v/>
      </c>
      <c r="Q20" s="288" t="str">
        <f t="shared" si="1"/>
        <v/>
      </c>
      <c r="R20" s="288">
        <f t="shared" si="17"/>
        <v>0</v>
      </c>
      <c r="S20" s="94" t="str">
        <f t="shared" si="2"/>
        <v/>
      </c>
      <c r="T20" s="94" t="str">
        <f t="shared" si="3"/>
        <v/>
      </c>
      <c r="U20" s="94" t="str">
        <f t="shared" si="4"/>
        <v/>
      </c>
      <c r="V20" s="94" t="str">
        <f t="shared" si="18"/>
        <v/>
      </c>
      <c r="W20" s="94" t="str">
        <f t="shared" si="5"/>
        <v/>
      </c>
      <c r="X20" s="94" t="str">
        <f t="shared" si="6"/>
        <v/>
      </c>
      <c r="Y20" s="94">
        <f t="shared" si="7"/>
        <v>0</v>
      </c>
      <c r="Z20" s="141" t="b">
        <f t="shared" si="8"/>
        <v>0</v>
      </c>
      <c r="AA20" s="141" t="b">
        <f t="shared" si="9"/>
        <v>0</v>
      </c>
      <c r="AB20" s="141" t="b">
        <f t="shared" si="10"/>
        <v>0</v>
      </c>
      <c r="AC20" s="141" t="b">
        <f t="shared" si="11"/>
        <v>0</v>
      </c>
      <c r="AD20" s="141" t="b">
        <f t="shared" si="12"/>
        <v>0</v>
      </c>
      <c r="AE20" s="141" t="b">
        <f t="shared" si="19"/>
        <v>0</v>
      </c>
      <c r="AF20" s="141" t="b">
        <f t="shared" si="20"/>
        <v>0</v>
      </c>
      <c r="AG20" s="141" t="b">
        <f t="shared" si="21"/>
        <v>0</v>
      </c>
      <c r="AH20" s="141" t="b">
        <f t="shared" si="22"/>
        <v>0</v>
      </c>
      <c r="AI20" s="141" t="b">
        <f t="shared" si="23"/>
        <v>0</v>
      </c>
      <c r="AJ20" s="146" t="str">
        <f t="shared" si="13"/>
        <v/>
      </c>
      <c r="AK20" s="143" t="str">
        <f t="shared" si="24"/>
        <v/>
      </c>
      <c r="AL20" s="216" t="str">
        <f t="shared" si="25"/>
        <v/>
      </c>
      <c r="AM20" s="144" t="str">
        <f t="shared" si="26"/>
        <v/>
      </c>
      <c r="AN20" s="145">
        <f t="shared" si="27"/>
        <v>0</v>
      </c>
      <c r="AO20" s="135" t="str">
        <f t="shared" si="28"/>
        <v/>
      </c>
      <c r="AP20" s="136" t="str">
        <f t="shared" si="29"/>
        <v/>
      </c>
      <c r="AQ20" s="126"/>
      <c r="AR20" s="144" t="str">
        <f t="shared" si="30"/>
        <v/>
      </c>
      <c r="AS20" s="219" t="str">
        <f t="shared" si="31"/>
        <v/>
      </c>
      <c r="AT20" s="219" t="str">
        <f t="shared" si="32"/>
        <v/>
      </c>
      <c r="AU20" s="219" t="str">
        <f t="shared" si="33"/>
        <v/>
      </c>
      <c r="AV20" s="218"/>
      <c r="AW20" s="219"/>
      <c r="AX20" s="219"/>
      <c r="AY20" s="218"/>
      <c r="AZ20" s="217" t="str">
        <f t="shared" si="34"/>
        <v/>
      </c>
      <c r="BA20" s="60">
        <f t="shared" si="14"/>
        <v>0</v>
      </c>
    </row>
    <row r="21" spans="1:53" ht="15" customHeight="1" x14ac:dyDescent="0.25">
      <c r="A21">
        <v>4</v>
      </c>
      <c r="B21" s="237" t="str">
        <f>'8E7'!B21</f>
        <v>leerling 4</v>
      </c>
      <c r="C21" s="234">
        <f>'8E7'!C21</f>
        <v>0</v>
      </c>
      <c r="D21" s="234" t="str">
        <f>IF('8E7'!D21="","",IF('8E7'!D21&gt;0,'8E7'!D21))</f>
        <v/>
      </c>
      <c r="E21" s="126"/>
      <c r="F21" s="126"/>
      <c r="G21" s="140"/>
      <c r="H21" s="179"/>
      <c r="I21" s="178"/>
      <c r="J21" s="178"/>
      <c r="K21" s="178"/>
      <c r="L21" s="178"/>
      <c r="M21" s="177"/>
      <c r="N21" s="287">
        <f t="shared" si="15"/>
        <v>0</v>
      </c>
      <c r="O21" s="288" t="str">
        <f t="shared" si="16"/>
        <v/>
      </c>
      <c r="P21" s="288" t="str">
        <f t="shared" si="0"/>
        <v/>
      </c>
      <c r="Q21" s="288" t="str">
        <f t="shared" si="1"/>
        <v/>
      </c>
      <c r="R21" s="288">
        <f t="shared" si="17"/>
        <v>0</v>
      </c>
      <c r="S21" s="94" t="str">
        <f t="shared" si="2"/>
        <v/>
      </c>
      <c r="T21" s="94" t="str">
        <f t="shared" si="3"/>
        <v/>
      </c>
      <c r="U21" s="94" t="str">
        <f t="shared" si="4"/>
        <v/>
      </c>
      <c r="V21" s="94" t="str">
        <f t="shared" si="18"/>
        <v/>
      </c>
      <c r="W21" s="94" t="str">
        <f t="shared" si="5"/>
        <v/>
      </c>
      <c r="X21" s="94" t="str">
        <f t="shared" si="6"/>
        <v/>
      </c>
      <c r="Y21" s="94">
        <f t="shared" si="7"/>
        <v>0</v>
      </c>
      <c r="Z21" s="141" t="b">
        <f t="shared" si="8"/>
        <v>0</v>
      </c>
      <c r="AA21" s="141" t="b">
        <f t="shared" si="9"/>
        <v>0</v>
      </c>
      <c r="AB21" s="141" t="b">
        <f t="shared" si="10"/>
        <v>0</v>
      </c>
      <c r="AC21" s="141" t="b">
        <f t="shared" si="11"/>
        <v>0</v>
      </c>
      <c r="AD21" s="141" t="b">
        <f t="shared" si="12"/>
        <v>0</v>
      </c>
      <c r="AE21" s="141" t="b">
        <f t="shared" si="19"/>
        <v>0</v>
      </c>
      <c r="AF21" s="141" t="b">
        <f t="shared" si="20"/>
        <v>0</v>
      </c>
      <c r="AG21" s="141" t="b">
        <f t="shared" si="21"/>
        <v>0</v>
      </c>
      <c r="AH21" s="141" t="b">
        <f t="shared" si="22"/>
        <v>0</v>
      </c>
      <c r="AI21" s="141" t="b">
        <f t="shared" si="23"/>
        <v>0</v>
      </c>
      <c r="AJ21" s="146" t="str">
        <f t="shared" si="13"/>
        <v/>
      </c>
      <c r="AK21" s="143" t="str">
        <f t="shared" si="24"/>
        <v/>
      </c>
      <c r="AL21" s="216" t="str">
        <f t="shared" si="25"/>
        <v/>
      </c>
      <c r="AM21" s="144" t="str">
        <f t="shared" si="26"/>
        <v/>
      </c>
      <c r="AN21" s="145">
        <f t="shared" si="27"/>
        <v>0</v>
      </c>
      <c r="AO21" s="135" t="str">
        <f t="shared" si="28"/>
        <v/>
      </c>
      <c r="AP21" s="136" t="str">
        <f t="shared" si="29"/>
        <v/>
      </c>
      <c r="AQ21" s="126"/>
      <c r="AR21" s="144" t="str">
        <f t="shared" si="30"/>
        <v/>
      </c>
      <c r="AS21" s="219" t="str">
        <f t="shared" si="31"/>
        <v/>
      </c>
      <c r="AT21" s="219" t="str">
        <f t="shared" si="32"/>
        <v/>
      </c>
      <c r="AU21" s="219" t="str">
        <f t="shared" si="33"/>
        <v/>
      </c>
      <c r="AV21" s="218"/>
      <c r="AW21" s="219"/>
      <c r="AX21" s="219"/>
      <c r="AY21" s="218"/>
      <c r="AZ21" s="217" t="str">
        <f t="shared" si="34"/>
        <v/>
      </c>
      <c r="BA21" s="60">
        <f t="shared" si="14"/>
        <v>0</v>
      </c>
    </row>
    <row r="22" spans="1:53" ht="15" customHeight="1" x14ac:dyDescent="0.25">
      <c r="A22">
        <v>5</v>
      </c>
      <c r="B22" s="237" t="str">
        <f>'8E7'!B22</f>
        <v>leerling 5</v>
      </c>
      <c r="C22" s="234">
        <f>'8E7'!C22</f>
        <v>0</v>
      </c>
      <c r="D22" s="234" t="str">
        <f>IF('8E7'!D22="","",IF('8E7'!D22&gt;0,'8E7'!D22))</f>
        <v/>
      </c>
      <c r="E22" s="126"/>
      <c r="F22" s="126"/>
      <c r="G22" s="140"/>
      <c r="H22" s="179"/>
      <c r="I22" s="178"/>
      <c r="J22" s="178"/>
      <c r="K22" s="178"/>
      <c r="L22" s="178"/>
      <c r="M22" s="177"/>
      <c r="N22" s="287">
        <f t="shared" si="15"/>
        <v>0</v>
      </c>
      <c r="O22" s="288" t="str">
        <f t="shared" si="16"/>
        <v/>
      </c>
      <c r="P22" s="288" t="str">
        <f t="shared" si="0"/>
        <v/>
      </c>
      <c r="Q22" s="288" t="str">
        <f t="shared" si="1"/>
        <v/>
      </c>
      <c r="R22" s="288">
        <f t="shared" si="17"/>
        <v>0</v>
      </c>
      <c r="S22" s="94" t="str">
        <f t="shared" si="2"/>
        <v/>
      </c>
      <c r="T22" s="94" t="str">
        <f t="shared" si="3"/>
        <v/>
      </c>
      <c r="U22" s="94" t="str">
        <f t="shared" si="4"/>
        <v/>
      </c>
      <c r="V22" s="94" t="str">
        <f t="shared" si="18"/>
        <v/>
      </c>
      <c r="W22" s="94" t="str">
        <f t="shared" si="5"/>
        <v/>
      </c>
      <c r="X22" s="94" t="str">
        <f t="shared" si="6"/>
        <v/>
      </c>
      <c r="Y22" s="94">
        <f t="shared" si="7"/>
        <v>0</v>
      </c>
      <c r="Z22" s="141" t="b">
        <f t="shared" si="8"/>
        <v>0</v>
      </c>
      <c r="AA22" s="141" t="b">
        <f t="shared" si="9"/>
        <v>0</v>
      </c>
      <c r="AB22" s="141" t="b">
        <f t="shared" si="10"/>
        <v>0</v>
      </c>
      <c r="AC22" s="141" t="b">
        <f t="shared" si="11"/>
        <v>0</v>
      </c>
      <c r="AD22" s="141" t="b">
        <f t="shared" si="12"/>
        <v>0</v>
      </c>
      <c r="AE22" s="141" t="b">
        <f t="shared" si="19"/>
        <v>0</v>
      </c>
      <c r="AF22" s="141" t="b">
        <f t="shared" si="20"/>
        <v>0</v>
      </c>
      <c r="AG22" s="141" t="b">
        <f t="shared" si="21"/>
        <v>0</v>
      </c>
      <c r="AH22" s="141" t="b">
        <f t="shared" si="22"/>
        <v>0</v>
      </c>
      <c r="AI22" s="141" t="b">
        <f t="shared" si="23"/>
        <v>0</v>
      </c>
      <c r="AJ22" s="146" t="str">
        <f t="shared" si="13"/>
        <v/>
      </c>
      <c r="AK22" s="143" t="str">
        <f t="shared" si="24"/>
        <v/>
      </c>
      <c r="AL22" s="216" t="str">
        <f t="shared" si="25"/>
        <v/>
      </c>
      <c r="AM22" s="144" t="str">
        <f t="shared" si="26"/>
        <v/>
      </c>
      <c r="AN22" s="145">
        <f t="shared" si="27"/>
        <v>0</v>
      </c>
      <c r="AO22" s="135" t="str">
        <f t="shared" si="28"/>
        <v/>
      </c>
      <c r="AP22" s="136" t="str">
        <f t="shared" si="29"/>
        <v/>
      </c>
      <c r="AQ22" s="126"/>
      <c r="AR22" s="144" t="str">
        <f t="shared" si="30"/>
        <v/>
      </c>
      <c r="AS22" s="219" t="str">
        <f t="shared" si="31"/>
        <v/>
      </c>
      <c r="AT22" s="219" t="str">
        <f t="shared" si="32"/>
        <v/>
      </c>
      <c r="AU22" s="219" t="str">
        <f t="shared" si="33"/>
        <v/>
      </c>
      <c r="AV22" s="218"/>
      <c r="AW22" s="219"/>
      <c r="AX22" s="219"/>
      <c r="AY22" s="218"/>
      <c r="AZ22" s="217" t="str">
        <f t="shared" si="34"/>
        <v/>
      </c>
      <c r="BA22" s="60">
        <f t="shared" si="14"/>
        <v>0</v>
      </c>
    </row>
    <row r="23" spans="1:53" ht="15" customHeight="1" x14ac:dyDescent="0.25">
      <c r="A23">
        <v>6</v>
      </c>
      <c r="B23" s="237" t="str">
        <f>'8E7'!B23</f>
        <v>leerling 6</v>
      </c>
      <c r="C23" s="234">
        <f>'8E7'!C23</f>
        <v>0</v>
      </c>
      <c r="D23" s="234" t="str">
        <f>IF('8E7'!D23="","",IF('8E7'!D23&gt;0,'8E7'!D23))</f>
        <v/>
      </c>
      <c r="E23" s="126"/>
      <c r="F23" s="126"/>
      <c r="G23" s="140"/>
      <c r="H23" s="179"/>
      <c r="I23" s="178"/>
      <c r="J23" s="178"/>
      <c r="K23" s="178"/>
      <c r="L23" s="178"/>
      <c r="M23" s="177"/>
      <c r="N23" s="287">
        <f t="shared" si="15"/>
        <v>0</v>
      </c>
      <c r="O23" s="288" t="str">
        <f t="shared" si="16"/>
        <v/>
      </c>
      <c r="P23" s="288" t="str">
        <f t="shared" si="0"/>
        <v/>
      </c>
      <c r="Q23" s="288" t="str">
        <f t="shared" si="1"/>
        <v/>
      </c>
      <c r="R23" s="288">
        <f t="shared" si="17"/>
        <v>0</v>
      </c>
      <c r="S23" s="94" t="str">
        <f t="shared" si="2"/>
        <v/>
      </c>
      <c r="T23" s="94" t="str">
        <f t="shared" si="3"/>
        <v/>
      </c>
      <c r="U23" s="94" t="str">
        <f t="shared" si="4"/>
        <v/>
      </c>
      <c r="V23" s="94" t="str">
        <f t="shared" si="18"/>
        <v/>
      </c>
      <c r="W23" s="94" t="str">
        <f t="shared" si="5"/>
        <v/>
      </c>
      <c r="X23" s="94" t="str">
        <f t="shared" si="6"/>
        <v/>
      </c>
      <c r="Y23" s="94">
        <f t="shared" si="7"/>
        <v>0</v>
      </c>
      <c r="Z23" s="141" t="b">
        <f t="shared" si="8"/>
        <v>0</v>
      </c>
      <c r="AA23" s="141" t="b">
        <f t="shared" si="9"/>
        <v>0</v>
      </c>
      <c r="AB23" s="141" t="b">
        <f t="shared" si="10"/>
        <v>0</v>
      </c>
      <c r="AC23" s="141" t="b">
        <f t="shared" si="11"/>
        <v>0</v>
      </c>
      <c r="AD23" s="141" t="b">
        <f t="shared" si="12"/>
        <v>0</v>
      </c>
      <c r="AE23" s="141" t="b">
        <f t="shared" si="19"/>
        <v>0</v>
      </c>
      <c r="AF23" s="141" t="b">
        <f t="shared" si="20"/>
        <v>0</v>
      </c>
      <c r="AG23" s="141" t="b">
        <f t="shared" si="21"/>
        <v>0</v>
      </c>
      <c r="AH23" s="141" t="b">
        <f t="shared" si="22"/>
        <v>0</v>
      </c>
      <c r="AI23" s="141" t="b">
        <f t="shared" si="23"/>
        <v>0</v>
      </c>
      <c r="AJ23" s="146" t="str">
        <f t="shared" si="13"/>
        <v/>
      </c>
      <c r="AK23" s="143" t="str">
        <f t="shared" si="24"/>
        <v/>
      </c>
      <c r="AL23" s="216" t="str">
        <f t="shared" si="25"/>
        <v/>
      </c>
      <c r="AM23" s="144" t="str">
        <f>IF(AL23="","",IF(AL23="PRO",1,IF(AL23="PRO/BBL",2,IF(AL23="BBL",3,IF(AL23="BBL/Kader",4,IF(AL23="Kader",5,IF(AL23="Kader/TL",6,IF(AL23="TL",7,IF(AL23="TL/Havo",8,IF(AL23="Havo",9,IF(AL23="Havo/VWO",10,IF(AL23="VWO",11))))))))))))</f>
        <v/>
      </c>
      <c r="AN23" s="145">
        <f t="shared" si="27"/>
        <v>0</v>
      </c>
      <c r="AO23" s="135" t="str">
        <f t="shared" si="28"/>
        <v/>
      </c>
      <c r="AP23" s="136" t="str">
        <f t="shared" si="29"/>
        <v/>
      </c>
      <c r="AQ23" s="126"/>
      <c r="AR23" s="144" t="str">
        <f t="shared" si="30"/>
        <v/>
      </c>
      <c r="AS23" s="219" t="str">
        <f t="shared" si="31"/>
        <v/>
      </c>
      <c r="AT23" s="219" t="str">
        <f t="shared" si="32"/>
        <v/>
      </c>
      <c r="AU23" s="219" t="str">
        <f t="shared" si="33"/>
        <v/>
      </c>
      <c r="AV23" s="218"/>
      <c r="AW23" s="219"/>
      <c r="AX23" s="219"/>
      <c r="AY23" s="218"/>
      <c r="AZ23" s="217" t="str">
        <f t="shared" si="34"/>
        <v/>
      </c>
      <c r="BA23" s="60">
        <f t="shared" si="14"/>
        <v>0</v>
      </c>
    </row>
    <row r="24" spans="1:53" ht="15" customHeight="1" x14ac:dyDescent="0.25">
      <c r="A24">
        <v>7</v>
      </c>
      <c r="B24" s="237" t="str">
        <f>'8E7'!B24</f>
        <v>leerling 7</v>
      </c>
      <c r="C24" s="234">
        <f>'8E7'!C24</f>
        <v>0</v>
      </c>
      <c r="D24" s="234" t="str">
        <f>IF('8E7'!D24="","",IF('8E7'!D24&gt;0,'8E7'!D24))</f>
        <v/>
      </c>
      <c r="E24" s="150"/>
      <c r="F24" s="150"/>
      <c r="G24" s="140"/>
      <c r="H24" s="179"/>
      <c r="I24" s="178"/>
      <c r="J24" s="178"/>
      <c r="K24" s="178"/>
      <c r="L24" s="178"/>
      <c r="M24" s="177"/>
      <c r="N24" s="287">
        <f t="shared" si="15"/>
        <v>0</v>
      </c>
      <c r="O24" s="288" t="str">
        <f t="shared" si="16"/>
        <v/>
      </c>
      <c r="P24" s="288" t="str">
        <f t="shared" si="0"/>
        <v/>
      </c>
      <c r="Q24" s="288" t="str">
        <f t="shared" si="1"/>
        <v/>
      </c>
      <c r="R24" s="288">
        <f t="shared" si="17"/>
        <v>0</v>
      </c>
      <c r="S24" s="94" t="str">
        <f t="shared" si="2"/>
        <v/>
      </c>
      <c r="T24" s="94" t="str">
        <f t="shared" si="3"/>
        <v/>
      </c>
      <c r="U24" s="94" t="str">
        <f t="shared" si="4"/>
        <v/>
      </c>
      <c r="V24" s="94" t="str">
        <f t="shared" si="18"/>
        <v/>
      </c>
      <c r="W24" s="94" t="str">
        <f t="shared" si="5"/>
        <v/>
      </c>
      <c r="X24" s="94" t="str">
        <f t="shared" si="6"/>
        <v/>
      </c>
      <c r="Y24" s="94">
        <f t="shared" si="7"/>
        <v>0</v>
      </c>
      <c r="Z24" s="141" t="b">
        <f t="shared" si="8"/>
        <v>0</v>
      </c>
      <c r="AA24" s="141" t="b">
        <f t="shared" si="9"/>
        <v>0</v>
      </c>
      <c r="AB24" s="141" t="b">
        <f t="shared" si="10"/>
        <v>0</v>
      </c>
      <c r="AC24" s="141" t="b">
        <f t="shared" si="11"/>
        <v>0</v>
      </c>
      <c r="AD24" s="141" t="b">
        <f t="shared" si="12"/>
        <v>0</v>
      </c>
      <c r="AE24" s="141" t="b">
        <f t="shared" si="19"/>
        <v>0</v>
      </c>
      <c r="AF24" s="141" t="b">
        <f t="shared" si="20"/>
        <v>0</v>
      </c>
      <c r="AG24" s="141" t="b">
        <f t="shared" si="21"/>
        <v>0</v>
      </c>
      <c r="AH24" s="141" t="b">
        <f t="shared" si="22"/>
        <v>0</v>
      </c>
      <c r="AI24" s="141" t="b">
        <f t="shared" si="23"/>
        <v>0</v>
      </c>
      <c r="AJ24" s="146" t="str">
        <f t="shared" si="13"/>
        <v/>
      </c>
      <c r="AK24" s="143" t="str">
        <f t="shared" si="24"/>
        <v/>
      </c>
      <c r="AL24" s="216" t="str">
        <f t="shared" si="25"/>
        <v/>
      </c>
      <c r="AM24" s="144" t="str">
        <f t="shared" si="26"/>
        <v/>
      </c>
      <c r="AN24" s="145">
        <f t="shared" si="27"/>
        <v>0</v>
      </c>
      <c r="AO24" s="135" t="str">
        <f t="shared" si="28"/>
        <v/>
      </c>
      <c r="AP24" s="136" t="str">
        <f t="shared" si="29"/>
        <v/>
      </c>
      <c r="AQ24" s="126"/>
      <c r="AR24" s="144" t="str">
        <f t="shared" si="30"/>
        <v/>
      </c>
      <c r="AS24" s="219" t="str">
        <f t="shared" si="31"/>
        <v/>
      </c>
      <c r="AT24" s="219" t="str">
        <f t="shared" si="32"/>
        <v/>
      </c>
      <c r="AU24" s="219" t="str">
        <f t="shared" si="33"/>
        <v/>
      </c>
      <c r="AV24" s="218"/>
      <c r="AW24" s="219"/>
      <c r="AX24" s="219"/>
      <c r="AY24" s="218"/>
      <c r="AZ24" s="217" t="str">
        <f t="shared" si="34"/>
        <v/>
      </c>
      <c r="BA24" s="60">
        <f t="shared" si="14"/>
        <v>0</v>
      </c>
    </row>
    <row r="25" spans="1:53" ht="15" customHeight="1" x14ac:dyDescent="0.25">
      <c r="A25">
        <v>8</v>
      </c>
      <c r="B25" s="237" t="str">
        <f>'8E7'!B25</f>
        <v>leerling 8</v>
      </c>
      <c r="C25" s="234">
        <f>'8E7'!C25</f>
        <v>0</v>
      </c>
      <c r="D25" s="234" t="str">
        <f>IF('8E7'!D25="","",IF('8E7'!D25&gt;0,'8E7'!D25))</f>
        <v/>
      </c>
      <c r="E25" s="126"/>
      <c r="F25" s="126"/>
      <c r="G25" s="140"/>
      <c r="H25" s="148"/>
      <c r="I25" s="178"/>
      <c r="J25" s="178"/>
      <c r="K25" s="178"/>
      <c r="L25" s="147"/>
      <c r="M25" s="177"/>
      <c r="N25" s="287">
        <f t="shared" si="15"/>
        <v>0</v>
      </c>
      <c r="O25" s="288" t="str">
        <f t="shared" si="16"/>
        <v/>
      </c>
      <c r="P25" s="288" t="str">
        <f t="shared" si="0"/>
        <v/>
      </c>
      <c r="Q25" s="288" t="str">
        <f t="shared" si="1"/>
        <v/>
      </c>
      <c r="R25" s="288">
        <f t="shared" si="17"/>
        <v>0</v>
      </c>
      <c r="S25" s="94" t="str">
        <f t="shared" si="2"/>
        <v/>
      </c>
      <c r="T25" s="94" t="str">
        <f t="shared" si="3"/>
        <v/>
      </c>
      <c r="U25" s="94" t="str">
        <f t="shared" si="4"/>
        <v/>
      </c>
      <c r="V25" s="94" t="str">
        <f t="shared" si="18"/>
        <v/>
      </c>
      <c r="W25" s="94" t="str">
        <f t="shared" si="5"/>
        <v/>
      </c>
      <c r="X25" s="94" t="str">
        <f t="shared" si="6"/>
        <v/>
      </c>
      <c r="Y25" s="94">
        <f t="shared" si="7"/>
        <v>0</v>
      </c>
      <c r="Z25" s="141" t="b">
        <f t="shared" si="8"/>
        <v>0</v>
      </c>
      <c r="AA25" s="141" t="b">
        <f t="shared" si="9"/>
        <v>0</v>
      </c>
      <c r="AB25" s="141" t="b">
        <f t="shared" si="10"/>
        <v>0</v>
      </c>
      <c r="AC25" s="141" t="b">
        <f t="shared" si="11"/>
        <v>0</v>
      </c>
      <c r="AD25" s="141" t="b">
        <f t="shared" si="12"/>
        <v>0</v>
      </c>
      <c r="AE25" s="141" t="b">
        <f t="shared" si="19"/>
        <v>0</v>
      </c>
      <c r="AF25" s="141" t="b">
        <f t="shared" si="20"/>
        <v>0</v>
      </c>
      <c r="AG25" s="141" t="b">
        <f t="shared" si="21"/>
        <v>0</v>
      </c>
      <c r="AH25" s="141" t="b">
        <f t="shared" si="22"/>
        <v>0</v>
      </c>
      <c r="AI25" s="141" t="b">
        <f t="shared" si="23"/>
        <v>0</v>
      </c>
      <c r="AJ25" s="146" t="str">
        <f t="shared" si="13"/>
        <v/>
      </c>
      <c r="AK25" s="143" t="str">
        <f t="shared" si="24"/>
        <v/>
      </c>
      <c r="AL25" s="216" t="str">
        <f t="shared" si="25"/>
        <v/>
      </c>
      <c r="AM25" s="144" t="str">
        <f t="shared" si="26"/>
        <v/>
      </c>
      <c r="AN25" s="145">
        <f t="shared" si="27"/>
        <v>0</v>
      </c>
      <c r="AO25" s="135" t="str">
        <f t="shared" si="28"/>
        <v/>
      </c>
      <c r="AP25" s="136" t="str">
        <f t="shared" si="29"/>
        <v/>
      </c>
      <c r="AQ25" s="126"/>
      <c r="AR25" s="144" t="str">
        <f t="shared" si="30"/>
        <v/>
      </c>
      <c r="AS25" s="219" t="str">
        <f t="shared" si="31"/>
        <v/>
      </c>
      <c r="AT25" s="219" t="str">
        <f t="shared" si="32"/>
        <v/>
      </c>
      <c r="AU25" s="219" t="str">
        <f t="shared" si="33"/>
        <v/>
      </c>
      <c r="AV25" s="218"/>
      <c r="AW25" s="219" t="str">
        <f t="shared" ref="AW25:AW53" si="35">IF(AV25="","",IF(AV25="PRO",1,IF(AV25="LWOO",2,IF(AV25="BBL",3,IF(AV25="BBL/Kader",4,IF(AV25="Kader",5,IF(AV25="Kader/TL",6,IF(AV25="TL",7,IF(AV25="TL/Havo",8,IF(AV25="Havo",9,IF(AV25="Havo/VWO",10,IF(AV25="VWO",11))))))))))))</f>
        <v/>
      </c>
      <c r="AX25" s="219">
        <f t="shared" ref="AX25:AX53" si="36">IF(AW25="",0,IF(AW25&lt;AR25,0,IF(AW25&gt;=AR25,1)))</f>
        <v>0</v>
      </c>
      <c r="AY25" s="218"/>
      <c r="AZ25" s="217" t="str">
        <f t="shared" si="34"/>
        <v/>
      </c>
      <c r="BA25" s="60">
        <f t="shared" si="14"/>
        <v>0</v>
      </c>
    </row>
    <row r="26" spans="1:53" ht="15" customHeight="1" x14ac:dyDescent="0.25">
      <c r="A26">
        <v>9</v>
      </c>
      <c r="B26" s="237" t="str">
        <f>'8E7'!B26</f>
        <v>leerling 9</v>
      </c>
      <c r="C26" s="234">
        <f>'8E7'!C26</f>
        <v>0</v>
      </c>
      <c r="D26" s="234" t="str">
        <f>IF('8E7'!D26="","",IF('8E7'!D26&gt;0,'8E7'!D26))</f>
        <v/>
      </c>
      <c r="E26" s="126"/>
      <c r="F26" s="126"/>
      <c r="G26" s="140"/>
      <c r="H26" s="148"/>
      <c r="I26" s="178"/>
      <c r="J26" s="178"/>
      <c r="K26" s="178"/>
      <c r="L26" s="147"/>
      <c r="M26" s="177"/>
      <c r="N26" s="287">
        <f t="shared" si="15"/>
        <v>0</v>
      </c>
      <c r="O26" s="288" t="str">
        <f t="shared" si="16"/>
        <v/>
      </c>
      <c r="P26" s="288" t="str">
        <f t="shared" si="0"/>
        <v/>
      </c>
      <c r="Q26" s="288" t="str">
        <f t="shared" si="1"/>
        <v/>
      </c>
      <c r="R26" s="288">
        <f t="shared" si="17"/>
        <v>0</v>
      </c>
      <c r="S26" s="94" t="str">
        <f t="shared" si="2"/>
        <v/>
      </c>
      <c r="T26" s="94" t="str">
        <f t="shared" si="3"/>
        <v/>
      </c>
      <c r="U26" s="94" t="str">
        <f t="shared" si="4"/>
        <v/>
      </c>
      <c r="V26" s="94" t="str">
        <f t="shared" si="18"/>
        <v/>
      </c>
      <c r="W26" s="94" t="str">
        <f t="shared" si="5"/>
        <v/>
      </c>
      <c r="X26" s="94" t="str">
        <f t="shared" si="6"/>
        <v/>
      </c>
      <c r="Y26" s="94">
        <f t="shared" si="7"/>
        <v>0</v>
      </c>
      <c r="Z26" s="141" t="b">
        <f t="shared" si="8"/>
        <v>0</v>
      </c>
      <c r="AA26" s="141" t="b">
        <f t="shared" si="9"/>
        <v>0</v>
      </c>
      <c r="AB26" s="141" t="b">
        <f t="shared" si="10"/>
        <v>0</v>
      </c>
      <c r="AC26" s="141" t="b">
        <f t="shared" si="11"/>
        <v>0</v>
      </c>
      <c r="AD26" s="141" t="b">
        <f t="shared" si="12"/>
        <v>0</v>
      </c>
      <c r="AE26" s="141" t="b">
        <f t="shared" si="19"/>
        <v>0</v>
      </c>
      <c r="AF26" s="141" t="b">
        <f t="shared" si="20"/>
        <v>0</v>
      </c>
      <c r="AG26" s="141" t="b">
        <f t="shared" si="21"/>
        <v>0</v>
      </c>
      <c r="AH26" s="141" t="b">
        <f t="shared" si="22"/>
        <v>0</v>
      </c>
      <c r="AI26" s="141" t="b">
        <f t="shared" si="23"/>
        <v>0</v>
      </c>
      <c r="AJ26" s="146" t="str">
        <f t="shared" si="13"/>
        <v/>
      </c>
      <c r="AK26" s="143" t="str">
        <f t="shared" si="24"/>
        <v/>
      </c>
      <c r="AL26" s="216" t="str">
        <f t="shared" si="25"/>
        <v/>
      </c>
      <c r="AM26" s="144" t="str">
        <f t="shared" si="26"/>
        <v/>
      </c>
      <c r="AN26" s="145">
        <f t="shared" si="27"/>
        <v>0</v>
      </c>
      <c r="AO26" s="135" t="str">
        <f t="shared" si="28"/>
        <v/>
      </c>
      <c r="AP26" s="136" t="str">
        <f t="shared" si="29"/>
        <v/>
      </c>
      <c r="AQ26" s="126"/>
      <c r="AR26" s="144" t="str">
        <f t="shared" si="30"/>
        <v/>
      </c>
      <c r="AS26" s="219" t="str">
        <f t="shared" si="31"/>
        <v/>
      </c>
      <c r="AT26" s="219" t="str">
        <f t="shared" si="32"/>
        <v/>
      </c>
      <c r="AU26" s="219" t="str">
        <f t="shared" si="33"/>
        <v/>
      </c>
      <c r="AV26" s="218"/>
      <c r="AW26" s="219" t="str">
        <f t="shared" si="35"/>
        <v/>
      </c>
      <c r="AX26" s="219">
        <f t="shared" si="36"/>
        <v>0</v>
      </c>
      <c r="AY26" s="218"/>
      <c r="AZ26" s="217" t="str">
        <f t="shared" si="34"/>
        <v/>
      </c>
      <c r="BA26" s="60">
        <f t="shared" si="14"/>
        <v>0</v>
      </c>
    </row>
    <row r="27" spans="1:53" ht="15" customHeight="1" x14ac:dyDescent="0.25">
      <c r="A27">
        <v>10</v>
      </c>
      <c r="B27" s="237" t="str">
        <f>'8E7'!B27</f>
        <v>leerling 10</v>
      </c>
      <c r="C27" s="234">
        <f>'8E7'!C27</f>
        <v>0</v>
      </c>
      <c r="D27" s="234" t="str">
        <f>IF('8E7'!D27="","",IF('8E7'!D27&gt;0,'8E7'!D27))</f>
        <v/>
      </c>
      <c r="E27" s="126"/>
      <c r="F27" s="126"/>
      <c r="G27" s="140"/>
      <c r="H27" s="148"/>
      <c r="I27" s="178"/>
      <c r="J27" s="178"/>
      <c r="K27" s="178"/>
      <c r="L27" s="147"/>
      <c r="M27" s="177"/>
      <c r="N27" s="287">
        <f t="shared" si="15"/>
        <v>0</v>
      </c>
      <c r="O27" s="288" t="str">
        <f t="shared" si="16"/>
        <v/>
      </c>
      <c r="P27" s="288" t="str">
        <f t="shared" si="0"/>
        <v/>
      </c>
      <c r="Q27" s="288" t="str">
        <f t="shared" si="1"/>
        <v/>
      </c>
      <c r="R27" s="288">
        <f t="shared" si="17"/>
        <v>0</v>
      </c>
      <c r="S27" s="94" t="str">
        <f t="shared" si="2"/>
        <v/>
      </c>
      <c r="T27" s="94" t="str">
        <f t="shared" si="3"/>
        <v/>
      </c>
      <c r="U27" s="94" t="str">
        <f t="shared" si="4"/>
        <v/>
      </c>
      <c r="V27" s="94" t="str">
        <f t="shared" si="18"/>
        <v/>
      </c>
      <c r="W27" s="94" t="str">
        <f t="shared" si="5"/>
        <v/>
      </c>
      <c r="X27" s="94" t="str">
        <f t="shared" si="6"/>
        <v/>
      </c>
      <c r="Y27" s="94">
        <f t="shared" si="7"/>
        <v>0</v>
      </c>
      <c r="Z27" s="141" t="b">
        <f t="shared" si="8"/>
        <v>0</v>
      </c>
      <c r="AA27" s="141" t="b">
        <f t="shared" si="9"/>
        <v>0</v>
      </c>
      <c r="AB27" s="141" t="b">
        <f t="shared" si="10"/>
        <v>0</v>
      </c>
      <c r="AC27" s="141" t="b">
        <f t="shared" si="11"/>
        <v>0</v>
      </c>
      <c r="AD27" s="141" t="b">
        <f t="shared" si="12"/>
        <v>0</v>
      </c>
      <c r="AE27" s="141" t="b">
        <f t="shared" si="19"/>
        <v>0</v>
      </c>
      <c r="AF27" s="141" t="b">
        <f t="shared" si="20"/>
        <v>0</v>
      </c>
      <c r="AG27" s="141" t="b">
        <f t="shared" si="21"/>
        <v>0</v>
      </c>
      <c r="AH27" s="141" t="b">
        <f t="shared" si="22"/>
        <v>0</v>
      </c>
      <c r="AI27" s="141" t="b">
        <f t="shared" si="23"/>
        <v>0</v>
      </c>
      <c r="AJ27" s="146" t="str">
        <f t="shared" si="13"/>
        <v/>
      </c>
      <c r="AK27" s="143" t="str">
        <f t="shared" si="24"/>
        <v/>
      </c>
      <c r="AL27" s="216" t="str">
        <f t="shared" si="25"/>
        <v/>
      </c>
      <c r="AM27" s="144" t="str">
        <f t="shared" si="26"/>
        <v/>
      </c>
      <c r="AN27" s="145">
        <f t="shared" si="27"/>
        <v>0</v>
      </c>
      <c r="AO27" s="135" t="str">
        <f t="shared" si="28"/>
        <v/>
      </c>
      <c r="AP27" s="136" t="str">
        <f t="shared" si="29"/>
        <v/>
      </c>
      <c r="AQ27" s="126"/>
      <c r="AR27" s="144" t="str">
        <f t="shared" si="30"/>
        <v/>
      </c>
      <c r="AS27" s="219" t="str">
        <f t="shared" si="31"/>
        <v/>
      </c>
      <c r="AT27" s="219" t="str">
        <f t="shared" si="32"/>
        <v/>
      </c>
      <c r="AU27" s="219" t="str">
        <f t="shared" si="33"/>
        <v/>
      </c>
      <c r="AV27" s="218"/>
      <c r="AW27" s="219" t="str">
        <f t="shared" si="35"/>
        <v/>
      </c>
      <c r="AX27" s="219">
        <f t="shared" si="36"/>
        <v>0</v>
      </c>
      <c r="AY27" s="218"/>
      <c r="AZ27" s="217" t="str">
        <f t="shared" si="34"/>
        <v/>
      </c>
      <c r="BA27" s="60">
        <f t="shared" si="14"/>
        <v>0</v>
      </c>
    </row>
    <row r="28" spans="1:53" ht="15" customHeight="1" x14ac:dyDescent="0.25">
      <c r="A28">
        <v>11</v>
      </c>
      <c r="B28" s="237" t="str">
        <f>'8E7'!B28</f>
        <v>leerling 11</v>
      </c>
      <c r="C28" s="234">
        <f>'8E7'!C28</f>
        <v>0</v>
      </c>
      <c r="D28" s="234" t="str">
        <f>IF('8E7'!D28="","",IF('8E7'!D28&gt;0,'8E7'!D28))</f>
        <v/>
      </c>
      <c r="E28" s="126"/>
      <c r="F28" s="126"/>
      <c r="G28" s="140"/>
      <c r="H28" s="148"/>
      <c r="I28" s="178"/>
      <c r="J28" s="178"/>
      <c r="K28" s="178"/>
      <c r="L28" s="147"/>
      <c r="M28" s="177"/>
      <c r="N28" s="287">
        <f t="shared" si="15"/>
        <v>0</v>
      </c>
      <c r="O28" s="288" t="str">
        <f t="shared" si="16"/>
        <v/>
      </c>
      <c r="P28" s="288" t="str">
        <f t="shared" si="0"/>
        <v/>
      </c>
      <c r="Q28" s="288" t="str">
        <f t="shared" si="1"/>
        <v/>
      </c>
      <c r="R28" s="288">
        <f t="shared" si="17"/>
        <v>0</v>
      </c>
      <c r="S28" s="94" t="str">
        <f t="shared" si="2"/>
        <v/>
      </c>
      <c r="T28" s="94" t="str">
        <f t="shared" si="3"/>
        <v/>
      </c>
      <c r="U28" s="94" t="str">
        <f t="shared" si="4"/>
        <v/>
      </c>
      <c r="V28" s="94" t="str">
        <f t="shared" si="18"/>
        <v/>
      </c>
      <c r="W28" s="94" t="str">
        <f t="shared" si="5"/>
        <v/>
      </c>
      <c r="X28" s="94" t="str">
        <f t="shared" si="6"/>
        <v/>
      </c>
      <c r="Y28" s="94">
        <f t="shared" si="7"/>
        <v>0</v>
      </c>
      <c r="Z28" s="141" t="b">
        <f t="shared" si="8"/>
        <v>0</v>
      </c>
      <c r="AA28" s="141" t="b">
        <f t="shared" si="9"/>
        <v>0</v>
      </c>
      <c r="AB28" s="141" t="b">
        <f t="shared" si="10"/>
        <v>0</v>
      </c>
      <c r="AC28" s="141" t="b">
        <f t="shared" si="11"/>
        <v>0</v>
      </c>
      <c r="AD28" s="141" t="b">
        <f t="shared" si="12"/>
        <v>0</v>
      </c>
      <c r="AE28" s="141" t="b">
        <f t="shared" si="19"/>
        <v>0</v>
      </c>
      <c r="AF28" s="141" t="b">
        <f t="shared" si="20"/>
        <v>0</v>
      </c>
      <c r="AG28" s="141" t="b">
        <f t="shared" si="21"/>
        <v>0</v>
      </c>
      <c r="AH28" s="141" t="b">
        <f t="shared" si="22"/>
        <v>0</v>
      </c>
      <c r="AI28" s="141" t="b">
        <f t="shared" si="23"/>
        <v>0</v>
      </c>
      <c r="AJ28" s="146" t="str">
        <f t="shared" si="13"/>
        <v/>
      </c>
      <c r="AK28" s="143" t="str">
        <f t="shared" si="24"/>
        <v/>
      </c>
      <c r="AL28" s="216" t="str">
        <f t="shared" si="25"/>
        <v/>
      </c>
      <c r="AM28" s="144" t="str">
        <f t="shared" si="26"/>
        <v/>
      </c>
      <c r="AN28" s="145">
        <f t="shared" si="27"/>
        <v>0</v>
      </c>
      <c r="AO28" s="135" t="str">
        <f t="shared" si="28"/>
        <v/>
      </c>
      <c r="AP28" s="136" t="str">
        <f t="shared" si="29"/>
        <v/>
      </c>
      <c r="AQ28" s="126"/>
      <c r="AR28" s="144" t="str">
        <f t="shared" si="30"/>
        <v/>
      </c>
      <c r="AS28" s="219" t="str">
        <f t="shared" si="31"/>
        <v/>
      </c>
      <c r="AT28" s="219" t="str">
        <f t="shared" si="32"/>
        <v/>
      </c>
      <c r="AU28" s="219" t="str">
        <f t="shared" si="33"/>
        <v/>
      </c>
      <c r="AV28" s="218"/>
      <c r="AW28" s="219" t="str">
        <f t="shared" si="35"/>
        <v/>
      </c>
      <c r="AX28" s="219">
        <f t="shared" si="36"/>
        <v>0</v>
      </c>
      <c r="AY28" s="218"/>
      <c r="AZ28" s="217" t="str">
        <f t="shared" si="34"/>
        <v/>
      </c>
      <c r="BA28" s="60">
        <f t="shared" si="14"/>
        <v>0</v>
      </c>
    </row>
    <row r="29" spans="1:53" ht="15" customHeight="1" x14ac:dyDescent="0.25">
      <c r="A29">
        <v>12</v>
      </c>
      <c r="B29" s="237">
        <f>'8E7'!B29</f>
        <v>0</v>
      </c>
      <c r="C29" s="234">
        <f>'8E7'!C29</f>
        <v>0</v>
      </c>
      <c r="D29" s="234" t="str">
        <f>IF('8E7'!D29="","",IF('8E7'!D29&gt;0,'8E7'!D29))</f>
        <v/>
      </c>
      <c r="E29" s="126"/>
      <c r="F29" s="126"/>
      <c r="G29" s="140"/>
      <c r="H29" s="148"/>
      <c r="I29" s="147"/>
      <c r="J29" s="147"/>
      <c r="K29" s="147"/>
      <c r="L29" s="147"/>
      <c r="M29" s="177"/>
      <c r="N29" s="287">
        <f t="shared" si="15"/>
        <v>0</v>
      </c>
      <c r="O29" s="288" t="str">
        <f t="shared" si="16"/>
        <v/>
      </c>
      <c r="P29" s="288" t="str">
        <f t="shared" si="0"/>
        <v/>
      </c>
      <c r="Q29" s="288" t="str">
        <f t="shared" si="1"/>
        <v/>
      </c>
      <c r="R29" s="288">
        <f t="shared" si="17"/>
        <v>0</v>
      </c>
      <c r="S29" s="94" t="str">
        <f t="shared" si="2"/>
        <v/>
      </c>
      <c r="T29" s="94" t="str">
        <f t="shared" si="3"/>
        <v/>
      </c>
      <c r="U29" s="94" t="str">
        <f t="shared" si="4"/>
        <v/>
      </c>
      <c r="V29" s="94" t="str">
        <f t="shared" si="18"/>
        <v/>
      </c>
      <c r="W29" s="94" t="str">
        <f t="shared" si="5"/>
        <v/>
      </c>
      <c r="X29" s="94" t="str">
        <f t="shared" si="6"/>
        <v/>
      </c>
      <c r="Y29" s="94">
        <f t="shared" si="7"/>
        <v>0</v>
      </c>
      <c r="Z29" s="141" t="b">
        <f t="shared" si="8"/>
        <v>0</v>
      </c>
      <c r="AA29" s="141" t="b">
        <f t="shared" si="9"/>
        <v>0</v>
      </c>
      <c r="AB29" s="141" t="b">
        <f t="shared" si="10"/>
        <v>0</v>
      </c>
      <c r="AC29" s="141" t="b">
        <f t="shared" si="11"/>
        <v>0</v>
      </c>
      <c r="AD29" s="141" t="b">
        <f t="shared" si="12"/>
        <v>0</v>
      </c>
      <c r="AE29" s="141" t="b">
        <f t="shared" si="19"/>
        <v>0</v>
      </c>
      <c r="AF29" s="141" t="b">
        <f t="shared" si="20"/>
        <v>0</v>
      </c>
      <c r="AG29" s="141" t="b">
        <f t="shared" si="21"/>
        <v>0</v>
      </c>
      <c r="AH29" s="141" t="b">
        <f t="shared" si="22"/>
        <v>0</v>
      </c>
      <c r="AI29" s="141" t="b">
        <f t="shared" si="23"/>
        <v>0</v>
      </c>
      <c r="AJ29" s="146" t="str">
        <f t="shared" si="13"/>
        <v/>
      </c>
      <c r="AK29" s="143" t="str">
        <f t="shared" si="24"/>
        <v/>
      </c>
      <c r="AL29" s="216" t="str">
        <f t="shared" si="25"/>
        <v/>
      </c>
      <c r="AM29" s="144" t="str">
        <f t="shared" si="26"/>
        <v/>
      </c>
      <c r="AN29" s="145">
        <f t="shared" si="27"/>
        <v>0</v>
      </c>
      <c r="AO29" s="135" t="str">
        <f t="shared" si="28"/>
        <v/>
      </c>
      <c r="AP29" s="136" t="str">
        <f t="shared" si="29"/>
        <v/>
      </c>
      <c r="AQ29" s="126"/>
      <c r="AR29" s="144" t="str">
        <f t="shared" si="30"/>
        <v/>
      </c>
      <c r="AS29" s="219" t="str">
        <f t="shared" si="31"/>
        <v/>
      </c>
      <c r="AT29" s="219" t="str">
        <f t="shared" si="32"/>
        <v/>
      </c>
      <c r="AU29" s="219" t="str">
        <f t="shared" si="33"/>
        <v/>
      </c>
      <c r="AV29" s="218"/>
      <c r="AW29" s="219" t="str">
        <f t="shared" si="35"/>
        <v/>
      </c>
      <c r="AX29" s="219">
        <f t="shared" si="36"/>
        <v>0</v>
      </c>
      <c r="AY29" s="218"/>
      <c r="AZ29" s="217" t="str">
        <f t="shared" si="34"/>
        <v/>
      </c>
      <c r="BA29" s="60">
        <f t="shared" si="14"/>
        <v>0</v>
      </c>
    </row>
    <row r="30" spans="1:53" ht="15" customHeight="1" x14ac:dyDescent="0.25">
      <c r="A30">
        <v>13</v>
      </c>
      <c r="B30" s="237">
        <f>'8E7'!B30</f>
        <v>0</v>
      </c>
      <c r="C30" s="234">
        <f>'8E7'!C30</f>
        <v>0</v>
      </c>
      <c r="D30" s="234" t="str">
        <f>IF('8E7'!D30="","",IF('8E7'!D30&gt;0,'8E7'!D30))</f>
        <v/>
      </c>
      <c r="E30" s="126"/>
      <c r="F30" s="126"/>
      <c r="G30" s="140"/>
      <c r="H30" s="148"/>
      <c r="I30" s="147"/>
      <c r="J30" s="147"/>
      <c r="K30" s="147"/>
      <c r="L30" s="147"/>
      <c r="M30" s="149"/>
      <c r="N30" s="287">
        <f t="shared" si="15"/>
        <v>0</v>
      </c>
      <c r="O30" s="288" t="str">
        <f t="shared" si="16"/>
        <v/>
      </c>
      <c r="P30" s="288" t="str">
        <f t="shared" si="0"/>
        <v/>
      </c>
      <c r="Q30" s="288" t="str">
        <f t="shared" si="1"/>
        <v/>
      </c>
      <c r="R30" s="288">
        <f t="shared" si="17"/>
        <v>0</v>
      </c>
      <c r="S30" s="94" t="str">
        <f t="shared" si="2"/>
        <v/>
      </c>
      <c r="T30" s="94" t="str">
        <f t="shared" si="3"/>
        <v/>
      </c>
      <c r="U30" s="94" t="str">
        <f t="shared" si="4"/>
        <v/>
      </c>
      <c r="V30" s="94" t="str">
        <f t="shared" si="18"/>
        <v/>
      </c>
      <c r="W30" s="94" t="str">
        <f t="shared" si="5"/>
        <v/>
      </c>
      <c r="X30" s="94" t="str">
        <f t="shared" si="6"/>
        <v/>
      </c>
      <c r="Y30" s="94">
        <f t="shared" si="7"/>
        <v>0</v>
      </c>
      <c r="Z30" s="141" t="b">
        <f t="shared" si="8"/>
        <v>0</v>
      </c>
      <c r="AA30" s="141" t="b">
        <f t="shared" si="9"/>
        <v>0</v>
      </c>
      <c r="AB30" s="141" t="b">
        <f t="shared" si="10"/>
        <v>0</v>
      </c>
      <c r="AC30" s="141" t="b">
        <f t="shared" si="11"/>
        <v>0</v>
      </c>
      <c r="AD30" s="141" t="b">
        <f t="shared" si="12"/>
        <v>0</v>
      </c>
      <c r="AE30" s="141" t="b">
        <f t="shared" si="19"/>
        <v>0</v>
      </c>
      <c r="AF30" s="141" t="b">
        <f t="shared" si="20"/>
        <v>0</v>
      </c>
      <c r="AG30" s="141" t="b">
        <f t="shared" si="21"/>
        <v>0</v>
      </c>
      <c r="AH30" s="141" t="b">
        <f t="shared" si="22"/>
        <v>0</v>
      </c>
      <c r="AI30" s="141" t="b">
        <f t="shared" si="23"/>
        <v>0</v>
      </c>
      <c r="AJ30" s="146" t="str">
        <f t="shared" si="13"/>
        <v/>
      </c>
      <c r="AK30" s="143" t="str">
        <f t="shared" si="24"/>
        <v/>
      </c>
      <c r="AL30" s="216" t="str">
        <f t="shared" si="25"/>
        <v/>
      </c>
      <c r="AM30" s="144" t="str">
        <f t="shared" si="26"/>
        <v/>
      </c>
      <c r="AN30" s="145">
        <f t="shared" si="27"/>
        <v>0</v>
      </c>
      <c r="AO30" s="135" t="str">
        <f t="shared" si="28"/>
        <v/>
      </c>
      <c r="AP30" s="136" t="str">
        <f t="shared" si="29"/>
        <v/>
      </c>
      <c r="AQ30" s="126"/>
      <c r="AR30" s="144" t="str">
        <f t="shared" si="30"/>
        <v/>
      </c>
      <c r="AS30" s="219" t="str">
        <f t="shared" si="31"/>
        <v/>
      </c>
      <c r="AT30" s="219" t="str">
        <f t="shared" si="32"/>
        <v/>
      </c>
      <c r="AU30" s="219" t="str">
        <f t="shared" si="33"/>
        <v/>
      </c>
      <c r="AV30" s="218"/>
      <c r="AW30" s="219" t="str">
        <f t="shared" si="35"/>
        <v/>
      </c>
      <c r="AX30" s="219">
        <f t="shared" si="36"/>
        <v>0</v>
      </c>
      <c r="AY30" s="218"/>
      <c r="AZ30" s="217" t="str">
        <f t="shared" si="34"/>
        <v/>
      </c>
      <c r="BA30" s="60">
        <f t="shared" si="14"/>
        <v>0</v>
      </c>
    </row>
    <row r="31" spans="1:53" ht="15" customHeight="1" x14ac:dyDescent="0.25">
      <c r="A31">
        <v>14</v>
      </c>
      <c r="B31" s="237">
        <f>'8E7'!B31</f>
        <v>0</v>
      </c>
      <c r="C31" s="234">
        <f>'8E7'!C31</f>
        <v>0</v>
      </c>
      <c r="D31" s="234" t="str">
        <f>IF('8E7'!D31="","",IF('8E7'!D31&gt;0,'8E7'!D31))</f>
        <v/>
      </c>
      <c r="E31" s="126"/>
      <c r="F31" s="126"/>
      <c r="G31" s="140"/>
      <c r="H31" s="148"/>
      <c r="I31" s="147"/>
      <c r="J31" s="147"/>
      <c r="K31" s="147"/>
      <c r="L31" s="147"/>
      <c r="M31" s="149"/>
      <c r="N31" s="287">
        <f t="shared" si="15"/>
        <v>0</v>
      </c>
      <c r="O31" s="288" t="str">
        <f t="shared" si="16"/>
        <v/>
      </c>
      <c r="P31" s="288" t="str">
        <f t="shared" si="0"/>
        <v/>
      </c>
      <c r="Q31" s="288" t="str">
        <f t="shared" si="1"/>
        <v/>
      </c>
      <c r="R31" s="288">
        <f t="shared" si="17"/>
        <v>0</v>
      </c>
      <c r="S31" s="94" t="str">
        <f t="shared" si="2"/>
        <v/>
      </c>
      <c r="T31" s="94" t="str">
        <f t="shared" si="3"/>
        <v/>
      </c>
      <c r="U31" s="94" t="str">
        <f t="shared" si="4"/>
        <v/>
      </c>
      <c r="V31" s="94" t="str">
        <f t="shared" si="18"/>
        <v/>
      </c>
      <c r="W31" s="94" t="str">
        <f t="shared" si="5"/>
        <v/>
      </c>
      <c r="X31" s="94" t="str">
        <f t="shared" si="6"/>
        <v/>
      </c>
      <c r="Y31" s="94">
        <f t="shared" si="7"/>
        <v>0</v>
      </c>
      <c r="Z31" s="141" t="b">
        <f t="shared" si="8"/>
        <v>0</v>
      </c>
      <c r="AA31" s="141" t="b">
        <f t="shared" si="9"/>
        <v>0</v>
      </c>
      <c r="AB31" s="141" t="b">
        <f t="shared" si="10"/>
        <v>0</v>
      </c>
      <c r="AC31" s="141" t="b">
        <f t="shared" si="11"/>
        <v>0</v>
      </c>
      <c r="AD31" s="141" t="b">
        <f t="shared" si="12"/>
        <v>0</v>
      </c>
      <c r="AE31" s="141" t="b">
        <f t="shared" si="19"/>
        <v>0</v>
      </c>
      <c r="AF31" s="141" t="b">
        <f t="shared" si="20"/>
        <v>0</v>
      </c>
      <c r="AG31" s="141" t="b">
        <f t="shared" si="21"/>
        <v>0</v>
      </c>
      <c r="AH31" s="141" t="b">
        <f t="shared" si="22"/>
        <v>0</v>
      </c>
      <c r="AI31" s="141" t="b">
        <f t="shared" si="23"/>
        <v>0</v>
      </c>
      <c r="AJ31" s="146" t="str">
        <f t="shared" si="13"/>
        <v/>
      </c>
      <c r="AK31" s="143" t="str">
        <f t="shared" si="24"/>
        <v/>
      </c>
      <c r="AL31" s="216" t="str">
        <f t="shared" si="25"/>
        <v/>
      </c>
      <c r="AM31" s="144" t="str">
        <f t="shared" si="26"/>
        <v/>
      </c>
      <c r="AN31" s="145">
        <f t="shared" si="27"/>
        <v>0</v>
      </c>
      <c r="AO31" s="135" t="str">
        <f t="shared" si="28"/>
        <v/>
      </c>
      <c r="AP31" s="136" t="str">
        <f t="shared" si="29"/>
        <v/>
      </c>
      <c r="AQ31" s="126"/>
      <c r="AR31" s="144" t="str">
        <f t="shared" si="30"/>
        <v/>
      </c>
      <c r="AS31" s="219" t="str">
        <f t="shared" si="31"/>
        <v/>
      </c>
      <c r="AT31" s="219" t="str">
        <f t="shared" si="32"/>
        <v/>
      </c>
      <c r="AU31" s="219" t="str">
        <f t="shared" si="33"/>
        <v/>
      </c>
      <c r="AV31" s="218"/>
      <c r="AW31" s="219" t="str">
        <f t="shared" si="35"/>
        <v/>
      </c>
      <c r="AX31" s="219">
        <f t="shared" si="36"/>
        <v>0</v>
      </c>
      <c r="AY31" s="218"/>
      <c r="AZ31" s="217" t="str">
        <f t="shared" si="34"/>
        <v/>
      </c>
      <c r="BA31" s="60">
        <f t="shared" si="14"/>
        <v>0</v>
      </c>
    </row>
    <row r="32" spans="1:53" ht="15" customHeight="1" x14ac:dyDescent="0.25">
      <c r="A32">
        <v>15</v>
      </c>
      <c r="B32" s="237">
        <f>'8E7'!B32</f>
        <v>0</v>
      </c>
      <c r="C32" s="234">
        <f>'8E7'!C32</f>
        <v>0</v>
      </c>
      <c r="D32" s="234" t="str">
        <f>IF('8E7'!D32="","",IF('8E7'!D32&gt;0,'8E7'!D32))</f>
        <v/>
      </c>
      <c r="E32" s="126"/>
      <c r="F32" s="126"/>
      <c r="G32" s="140"/>
      <c r="H32" s="148"/>
      <c r="I32" s="147"/>
      <c r="J32" s="147"/>
      <c r="K32" s="147"/>
      <c r="L32" s="147"/>
      <c r="M32" s="177"/>
      <c r="N32" s="287">
        <f t="shared" si="15"/>
        <v>0</v>
      </c>
      <c r="O32" s="288" t="str">
        <f t="shared" si="16"/>
        <v/>
      </c>
      <c r="P32" s="288" t="str">
        <f t="shared" si="0"/>
        <v/>
      </c>
      <c r="Q32" s="288" t="str">
        <f t="shared" si="1"/>
        <v/>
      </c>
      <c r="R32" s="288">
        <f t="shared" si="17"/>
        <v>0</v>
      </c>
      <c r="S32" s="94" t="str">
        <f t="shared" si="2"/>
        <v/>
      </c>
      <c r="T32" s="94" t="str">
        <f t="shared" si="3"/>
        <v/>
      </c>
      <c r="U32" s="94" t="str">
        <f t="shared" si="4"/>
        <v/>
      </c>
      <c r="V32" s="94" t="str">
        <f t="shared" si="18"/>
        <v/>
      </c>
      <c r="W32" s="94" t="str">
        <f t="shared" si="5"/>
        <v/>
      </c>
      <c r="X32" s="94" t="str">
        <f t="shared" si="6"/>
        <v/>
      </c>
      <c r="Y32" s="94">
        <f t="shared" si="7"/>
        <v>0</v>
      </c>
      <c r="Z32" s="141" t="b">
        <f t="shared" si="8"/>
        <v>0</v>
      </c>
      <c r="AA32" s="141" t="b">
        <f t="shared" si="9"/>
        <v>0</v>
      </c>
      <c r="AB32" s="141" t="b">
        <f t="shared" si="10"/>
        <v>0</v>
      </c>
      <c r="AC32" s="141" t="b">
        <f t="shared" si="11"/>
        <v>0</v>
      </c>
      <c r="AD32" s="141" t="b">
        <f t="shared" si="12"/>
        <v>0</v>
      </c>
      <c r="AE32" s="141" t="b">
        <f t="shared" si="19"/>
        <v>0</v>
      </c>
      <c r="AF32" s="141" t="b">
        <f t="shared" si="20"/>
        <v>0</v>
      </c>
      <c r="AG32" s="141" t="b">
        <f t="shared" si="21"/>
        <v>0</v>
      </c>
      <c r="AH32" s="141" t="b">
        <f t="shared" si="22"/>
        <v>0</v>
      </c>
      <c r="AI32" s="141" t="b">
        <f t="shared" si="23"/>
        <v>0</v>
      </c>
      <c r="AJ32" s="146" t="str">
        <f t="shared" si="13"/>
        <v/>
      </c>
      <c r="AK32" s="143" t="str">
        <f t="shared" si="24"/>
        <v/>
      </c>
      <c r="AL32" s="216" t="str">
        <f t="shared" si="25"/>
        <v/>
      </c>
      <c r="AM32" s="144" t="str">
        <f t="shared" si="26"/>
        <v/>
      </c>
      <c r="AN32" s="145">
        <f t="shared" si="27"/>
        <v>0</v>
      </c>
      <c r="AO32" s="135" t="str">
        <f t="shared" si="28"/>
        <v/>
      </c>
      <c r="AP32" s="136" t="str">
        <f t="shared" si="29"/>
        <v/>
      </c>
      <c r="AQ32" s="126"/>
      <c r="AR32" s="144" t="str">
        <f t="shared" si="30"/>
        <v/>
      </c>
      <c r="AS32" s="219" t="str">
        <f t="shared" si="31"/>
        <v/>
      </c>
      <c r="AT32" s="219" t="str">
        <f t="shared" si="32"/>
        <v/>
      </c>
      <c r="AU32" s="219" t="str">
        <f t="shared" si="33"/>
        <v/>
      </c>
      <c r="AV32" s="218"/>
      <c r="AW32" s="219" t="str">
        <f t="shared" si="35"/>
        <v/>
      </c>
      <c r="AX32" s="219">
        <f t="shared" si="36"/>
        <v>0</v>
      </c>
      <c r="AY32" s="218"/>
      <c r="AZ32" s="217" t="str">
        <f t="shared" si="34"/>
        <v/>
      </c>
      <c r="BA32" s="60">
        <f t="shared" si="14"/>
        <v>0</v>
      </c>
    </row>
    <row r="33" spans="1:53" ht="15" customHeight="1" x14ac:dyDescent="0.25">
      <c r="A33">
        <v>16</v>
      </c>
      <c r="B33" s="237">
        <f>'8E7'!B33</f>
        <v>0</v>
      </c>
      <c r="C33" s="234">
        <f>'8E7'!C33</f>
        <v>0</v>
      </c>
      <c r="D33" s="234" t="str">
        <f>IF('8E7'!D33="","",IF('8E7'!D33&gt;0,'8E7'!D33))</f>
        <v/>
      </c>
      <c r="E33" s="126"/>
      <c r="F33" s="126"/>
      <c r="G33" s="140"/>
      <c r="H33" s="148"/>
      <c r="I33" s="147"/>
      <c r="J33" s="147"/>
      <c r="K33" s="147"/>
      <c r="L33" s="147"/>
      <c r="M33" s="149"/>
      <c r="N33" s="287">
        <f t="shared" si="15"/>
        <v>0</v>
      </c>
      <c r="O33" s="288" t="str">
        <f t="shared" si="16"/>
        <v/>
      </c>
      <c r="P33" s="288" t="str">
        <f t="shared" si="0"/>
        <v/>
      </c>
      <c r="Q33" s="288" t="str">
        <f t="shared" si="1"/>
        <v/>
      </c>
      <c r="R33" s="288">
        <f t="shared" si="17"/>
        <v>0</v>
      </c>
      <c r="S33" s="94" t="str">
        <f t="shared" si="2"/>
        <v/>
      </c>
      <c r="T33" s="94" t="str">
        <f t="shared" si="3"/>
        <v/>
      </c>
      <c r="U33" s="94" t="str">
        <f t="shared" si="4"/>
        <v/>
      </c>
      <c r="V33" s="94" t="str">
        <f t="shared" si="18"/>
        <v/>
      </c>
      <c r="W33" s="94" t="str">
        <f t="shared" si="5"/>
        <v/>
      </c>
      <c r="X33" s="94" t="str">
        <f t="shared" si="6"/>
        <v/>
      </c>
      <c r="Y33" s="94">
        <f t="shared" si="7"/>
        <v>0</v>
      </c>
      <c r="Z33" s="141" t="b">
        <f t="shared" si="8"/>
        <v>0</v>
      </c>
      <c r="AA33" s="141" t="b">
        <f t="shared" si="9"/>
        <v>0</v>
      </c>
      <c r="AB33" s="141" t="b">
        <f t="shared" si="10"/>
        <v>0</v>
      </c>
      <c r="AC33" s="141" t="b">
        <f t="shared" si="11"/>
        <v>0</v>
      </c>
      <c r="AD33" s="141" t="b">
        <f t="shared" si="12"/>
        <v>0</v>
      </c>
      <c r="AE33" s="141" t="b">
        <f t="shared" si="19"/>
        <v>0</v>
      </c>
      <c r="AF33" s="141" t="b">
        <f t="shared" si="20"/>
        <v>0</v>
      </c>
      <c r="AG33" s="141" t="b">
        <f t="shared" si="21"/>
        <v>0</v>
      </c>
      <c r="AH33" s="141" t="b">
        <f t="shared" si="22"/>
        <v>0</v>
      </c>
      <c r="AI33" s="141" t="b">
        <f t="shared" si="23"/>
        <v>0</v>
      </c>
      <c r="AJ33" s="146" t="str">
        <f t="shared" si="13"/>
        <v/>
      </c>
      <c r="AK33" s="143" t="str">
        <f t="shared" si="24"/>
        <v/>
      </c>
      <c r="AL33" s="216" t="str">
        <f t="shared" si="25"/>
        <v/>
      </c>
      <c r="AM33" s="144" t="str">
        <f t="shared" si="26"/>
        <v/>
      </c>
      <c r="AN33" s="145">
        <f t="shared" si="27"/>
        <v>0</v>
      </c>
      <c r="AO33" s="135" t="str">
        <f t="shared" si="28"/>
        <v/>
      </c>
      <c r="AP33" s="136" t="str">
        <f t="shared" si="29"/>
        <v/>
      </c>
      <c r="AQ33" s="126"/>
      <c r="AR33" s="144" t="str">
        <f t="shared" si="30"/>
        <v/>
      </c>
      <c r="AS33" s="219" t="str">
        <f t="shared" si="31"/>
        <v/>
      </c>
      <c r="AT33" s="219" t="str">
        <f t="shared" si="32"/>
        <v/>
      </c>
      <c r="AU33" s="219" t="str">
        <f t="shared" si="33"/>
        <v/>
      </c>
      <c r="AV33" s="218"/>
      <c r="AW33" s="219" t="str">
        <f t="shared" si="35"/>
        <v/>
      </c>
      <c r="AX33" s="219">
        <f t="shared" si="36"/>
        <v>0</v>
      </c>
      <c r="AY33" s="218"/>
      <c r="AZ33" s="217" t="str">
        <f t="shared" si="34"/>
        <v/>
      </c>
      <c r="BA33" s="60">
        <f t="shared" si="14"/>
        <v>0</v>
      </c>
    </row>
    <row r="34" spans="1:53" ht="15" customHeight="1" x14ac:dyDescent="0.25">
      <c r="A34">
        <v>17</v>
      </c>
      <c r="B34" s="237">
        <f>'8E7'!B34</f>
        <v>0</v>
      </c>
      <c r="C34" s="234">
        <f>'8E7'!C34</f>
        <v>0</v>
      </c>
      <c r="D34" s="234" t="str">
        <f>IF('8E7'!D34="","",IF('8E7'!D34&gt;0,'8E7'!D34))</f>
        <v/>
      </c>
      <c r="E34" s="126"/>
      <c r="F34" s="126"/>
      <c r="G34" s="140"/>
      <c r="H34" s="148"/>
      <c r="I34" s="147"/>
      <c r="J34" s="147"/>
      <c r="K34" s="147"/>
      <c r="L34" s="147"/>
      <c r="M34" s="149"/>
      <c r="N34" s="287">
        <f t="shared" si="15"/>
        <v>0</v>
      </c>
      <c r="O34" s="288" t="str">
        <f t="shared" si="16"/>
        <v/>
      </c>
      <c r="P34" s="288" t="str">
        <f t="shared" si="0"/>
        <v/>
      </c>
      <c r="Q34" s="288" t="str">
        <f t="shared" si="1"/>
        <v/>
      </c>
      <c r="R34" s="288">
        <f t="shared" si="17"/>
        <v>0</v>
      </c>
      <c r="S34" s="94" t="str">
        <f t="shared" si="2"/>
        <v/>
      </c>
      <c r="T34" s="94" t="str">
        <f t="shared" si="3"/>
        <v/>
      </c>
      <c r="U34" s="94" t="str">
        <f t="shared" si="4"/>
        <v/>
      </c>
      <c r="V34" s="94" t="str">
        <f t="shared" si="18"/>
        <v/>
      </c>
      <c r="W34" s="94" t="str">
        <f t="shared" si="5"/>
        <v/>
      </c>
      <c r="X34" s="94" t="str">
        <f t="shared" si="6"/>
        <v/>
      </c>
      <c r="Y34" s="94">
        <f t="shared" si="7"/>
        <v>0</v>
      </c>
      <c r="Z34" s="141" t="b">
        <f t="shared" si="8"/>
        <v>0</v>
      </c>
      <c r="AA34" s="141" t="b">
        <f t="shared" si="9"/>
        <v>0</v>
      </c>
      <c r="AB34" s="141" t="b">
        <f t="shared" si="10"/>
        <v>0</v>
      </c>
      <c r="AC34" s="141" t="b">
        <f t="shared" si="11"/>
        <v>0</v>
      </c>
      <c r="AD34" s="141" t="b">
        <f t="shared" si="12"/>
        <v>0</v>
      </c>
      <c r="AE34" s="141" t="b">
        <f t="shared" si="19"/>
        <v>0</v>
      </c>
      <c r="AF34" s="141" t="b">
        <f t="shared" si="20"/>
        <v>0</v>
      </c>
      <c r="AG34" s="141" t="b">
        <f t="shared" si="21"/>
        <v>0</v>
      </c>
      <c r="AH34" s="141" t="b">
        <f t="shared" si="22"/>
        <v>0</v>
      </c>
      <c r="AI34" s="141" t="b">
        <f t="shared" si="23"/>
        <v>0</v>
      </c>
      <c r="AJ34" s="146" t="str">
        <f t="shared" si="13"/>
        <v/>
      </c>
      <c r="AK34" s="143" t="str">
        <f t="shared" si="24"/>
        <v/>
      </c>
      <c r="AL34" s="216" t="str">
        <f t="shared" si="25"/>
        <v/>
      </c>
      <c r="AM34" s="144" t="str">
        <f t="shared" si="26"/>
        <v/>
      </c>
      <c r="AN34" s="145">
        <f t="shared" si="27"/>
        <v>0</v>
      </c>
      <c r="AO34" s="135" t="str">
        <f t="shared" si="28"/>
        <v/>
      </c>
      <c r="AP34" s="136" t="str">
        <f t="shared" si="29"/>
        <v/>
      </c>
      <c r="AQ34" s="126"/>
      <c r="AR34" s="144" t="str">
        <f t="shared" si="30"/>
        <v/>
      </c>
      <c r="AS34" s="219" t="str">
        <f t="shared" si="31"/>
        <v/>
      </c>
      <c r="AT34" s="219" t="str">
        <f t="shared" si="32"/>
        <v/>
      </c>
      <c r="AU34" s="219" t="str">
        <f t="shared" si="33"/>
        <v/>
      </c>
      <c r="AV34" s="218"/>
      <c r="AW34" s="219" t="str">
        <f t="shared" si="35"/>
        <v/>
      </c>
      <c r="AX34" s="219">
        <f t="shared" si="36"/>
        <v>0</v>
      </c>
      <c r="AY34" s="218"/>
      <c r="AZ34" s="217" t="str">
        <f t="shared" si="34"/>
        <v/>
      </c>
      <c r="BA34" s="60">
        <f t="shared" si="14"/>
        <v>0</v>
      </c>
    </row>
    <row r="35" spans="1:53" ht="15" customHeight="1" x14ac:dyDescent="0.25">
      <c r="A35">
        <v>18</v>
      </c>
      <c r="B35" s="237">
        <f>'8E7'!B35</f>
        <v>0</v>
      </c>
      <c r="C35" s="234">
        <f>'8E7'!C35</f>
        <v>0</v>
      </c>
      <c r="D35" s="234" t="str">
        <f>IF('8E7'!D35="","",IF('8E7'!D35&gt;0,'8E7'!D35))</f>
        <v/>
      </c>
      <c r="E35" s="126"/>
      <c r="F35" s="126"/>
      <c r="G35" s="140"/>
      <c r="H35" s="148"/>
      <c r="I35" s="147"/>
      <c r="J35" s="147"/>
      <c r="K35" s="147"/>
      <c r="L35" s="147"/>
      <c r="M35" s="149"/>
      <c r="N35" s="287">
        <f t="shared" si="15"/>
        <v>0</v>
      </c>
      <c r="O35" s="288" t="str">
        <f t="shared" si="16"/>
        <v/>
      </c>
      <c r="P35" s="288" t="str">
        <f t="shared" si="0"/>
        <v/>
      </c>
      <c r="Q35" s="288" t="str">
        <f t="shared" si="1"/>
        <v/>
      </c>
      <c r="R35" s="288">
        <f t="shared" si="17"/>
        <v>0</v>
      </c>
      <c r="S35" s="94" t="str">
        <f t="shared" si="2"/>
        <v/>
      </c>
      <c r="T35" s="94" t="str">
        <f t="shared" si="3"/>
        <v/>
      </c>
      <c r="U35" s="94" t="str">
        <f t="shared" si="4"/>
        <v/>
      </c>
      <c r="V35" s="94" t="str">
        <f t="shared" si="18"/>
        <v/>
      </c>
      <c r="W35" s="94" t="str">
        <f t="shared" si="5"/>
        <v/>
      </c>
      <c r="X35" s="94" t="str">
        <f t="shared" si="6"/>
        <v/>
      </c>
      <c r="Y35" s="94">
        <f t="shared" si="7"/>
        <v>0</v>
      </c>
      <c r="Z35" s="141" t="b">
        <f t="shared" si="8"/>
        <v>0</v>
      </c>
      <c r="AA35" s="141" t="b">
        <f t="shared" si="9"/>
        <v>0</v>
      </c>
      <c r="AB35" s="141" t="b">
        <f t="shared" si="10"/>
        <v>0</v>
      </c>
      <c r="AC35" s="141" t="b">
        <f t="shared" si="11"/>
        <v>0</v>
      </c>
      <c r="AD35" s="141" t="b">
        <f t="shared" si="12"/>
        <v>0</v>
      </c>
      <c r="AE35" s="141" t="b">
        <f t="shared" si="19"/>
        <v>0</v>
      </c>
      <c r="AF35" s="141" t="b">
        <f t="shared" si="20"/>
        <v>0</v>
      </c>
      <c r="AG35" s="141" t="b">
        <f t="shared" si="21"/>
        <v>0</v>
      </c>
      <c r="AH35" s="141" t="b">
        <f t="shared" si="22"/>
        <v>0</v>
      </c>
      <c r="AI35" s="141" t="b">
        <f t="shared" si="23"/>
        <v>0</v>
      </c>
      <c r="AJ35" s="146" t="str">
        <f t="shared" si="13"/>
        <v/>
      </c>
      <c r="AK35" s="143" t="str">
        <f t="shared" si="24"/>
        <v/>
      </c>
      <c r="AL35" s="216" t="str">
        <f t="shared" si="25"/>
        <v/>
      </c>
      <c r="AM35" s="144" t="str">
        <f t="shared" si="26"/>
        <v/>
      </c>
      <c r="AN35" s="145">
        <f t="shared" si="27"/>
        <v>0</v>
      </c>
      <c r="AO35" s="135" t="str">
        <f t="shared" si="28"/>
        <v/>
      </c>
      <c r="AP35" s="136" t="str">
        <f t="shared" si="29"/>
        <v/>
      </c>
      <c r="AQ35" s="126"/>
      <c r="AR35" s="144" t="str">
        <f t="shared" si="30"/>
        <v/>
      </c>
      <c r="AS35" s="219" t="str">
        <f t="shared" si="31"/>
        <v/>
      </c>
      <c r="AT35" s="219" t="str">
        <f t="shared" si="32"/>
        <v/>
      </c>
      <c r="AU35" s="219" t="str">
        <f t="shared" si="33"/>
        <v/>
      </c>
      <c r="AV35" s="218"/>
      <c r="AW35" s="219" t="str">
        <f t="shared" si="35"/>
        <v/>
      </c>
      <c r="AX35" s="219">
        <f t="shared" si="36"/>
        <v>0</v>
      </c>
      <c r="AY35" s="218"/>
      <c r="AZ35" s="217" t="str">
        <f t="shared" si="34"/>
        <v/>
      </c>
      <c r="BA35" s="60">
        <f t="shared" si="14"/>
        <v>0</v>
      </c>
    </row>
    <row r="36" spans="1:53" ht="15" customHeight="1" x14ac:dyDescent="0.25">
      <c r="A36">
        <v>19</v>
      </c>
      <c r="B36" s="237">
        <f>'8E7'!B36</f>
        <v>0</v>
      </c>
      <c r="C36" s="234">
        <f>'8E7'!C36</f>
        <v>0</v>
      </c>
      <c r="D36" s="234" t="str">
        <f>IF('8E7'!D36="","",IF('8E7'!D36&gt;0,'8E7'!D36))</f>
        <v/>
      </c>
      <c r="E36" s="126"/>
      <c r="F36" s="126"/>
      <c r="G36" s="140"/>
      <c r="H36" s="148"/>
      <c r="I36" s="147"/>
      <c r="J36" s="147"/>
      <c r="K36" s="147"/>
      <c r="L36" s="147"/>
      <c r="M36" s="149"/>
      <c r="N36" s="287">
        <f t="shared" si="15"/>
        <v>0</v>
      </c>
      <c r="O36" s="288" t="str">
        <f t="shared" si="16"/>
        <v/>
      </c>
      <c r="P36" s="288" t="str">
        <f t="shared" si="0"/>
        <v/>
      </c>
      <c r="Q36" s="288" t="str">
        <f t="shared" si="1"/>
        <v/>
      </c>
      <c r="R36" s="288">
        <f t="shared" si="17"/>
        <v>0</v>
      </c>
      <c r="S36" s="94" t="str">
        <f t="shared" si="2"/>
        <v/>
      </c>
      <c r="T36" s="94" t="str">
        <f t="shared" si="3"/>
        <v/>
      </c>
      <c r="U36" s="94" t="str">
        <f t="shared" si="4"/>
        <v/>
      </c>
      <c r="V36" s="94" t="str">
        <f t="shared" si="18"/>
        <v/>
      </c>
      <c r="W36" s="94" t="str">
        <f t="shared" si="5"/>
        <v/>
      </c>
      <c r="X36" s="94" t="str">
        <f t="shared" si="6"/>
        <v/>
      </c>
      <c r="Y36" s="94">
        <f t="shared" si="7"/>
        <v>0</v>
      </c>
      <c r="Z36" s="141" t="b">
        <f t="shared" si="8"/>
        <v>0</v>
      </c>
      <c r="AA36" s="141" t="b">
        <f t="shared" si="9"/>
        <v>0</v>
      </c>
      <c r="AB36" s="141" t="b">
        <f t="shared" si="10"/>
        <v>0</v>
      </c>
      <c r="AC36" s="141" t="b">
        <f t="shared" si="11"/>
        <v>0</v>
      </c>
      <c r="AD36" s="141" t="b">
        <f t="shared" si="12"/>
        <v>0</v>
      </c>
      <c r="AE36" s="141" t="b">
        <f t="shared" si="19"/>
        <v>0</v>
      </c>
      <c r="AF36" s="141" t="b">
        <f t="shared" si="20"/>
        <v>0</v>
      </c>
      <c r="AG36" s="141" t="b">
        <f t="shared" si="21"/>
        <v>0</v>
      </c>
      <c r="AH36" s="141" t="b">
        <f t="shared" si="22"/>
        <v>0</v>
      </c>
      <c r="AI36" s="141" t="b">
        <f t="shared" si="23"/>
        <v>0</v>
      </c>
      <c r="AJ36" s="146" t="str">
        <f t="shared" si="13"/>
        <v/>
      </c>
      <c r="AK36" s="143" t="str">
        <f t="shared" si="24"/>
        <v/>
      </c>
      <c r="AL36" s="216" t="str">
        <f t="shared" si="25"/>
        <v/>
      </c>
      <c r="AM36" s="144" t="str">
        <f t="shared" si="26"/>
        <v/>
      </c>
      <c r="AN36" s="145">
        <f t="shared" si="27"/>
        <v>0</v>
      </c>
      <c r="AO36" s="135" t="str">
        <f t="shared" si="28"/>
        <v/>
      </c>
      <c r="AP36" s="136" t="str">
        <f t="shared" si="29"/>
        <v/>
      </c>
      <c r="AQ36" s="126"/>
      <c r="AR36" s="144" t="str">
        <f t="shared" si="30"/>
        <v/>
      </c>
      <c r="AS36" s="219" t="str">
        <f t="shared" si="31"/>
        <v/>
      </c>
      <c r="AT36" s="219" t="str">
        <f t="shared" si="32"/>
        <v/>
      </c>
      <c r="AU36" s="219" t="str">
        <f t="shared" si="33"/>
        <v/>
      </c>
      <c r="AV36" s="218"/>
      <c r="AW36" s="219" t="str">
        <f t="shared" si="35"/>
        <v/>
      </c>
      <c r="AX36" s="219">
        <f t="shared" si="36"/>
        <v>0</v>
      </c>
      <c r="AY36" s="218"/>
      <c r="AZ36" s="217" t="str">
        <f t="shared" si="34"/>
        <v/>
      </c>
      <c r="BA36" s="60">
        <f t="shared" si="14"/>
        <v>0</v>
      </c>
    </row>
    <row r="37" spans="1:53" ht="15" customHeight="1" x14ac:dyDescent="0.25">
      <c r="A37">
        <v>20</v>
      </c>
      <c r="B37" s="237">
        <f>'8E7'!B37</f>
        <v>0</v>
      </c>
      <c r="C37" s="234">
        <f>'8E7'!C37</f>
        <v>0</v>
      </c>
      <c r="D37" s="234" t="str">
        <f>IF('8E7'!D37="","",IF('8E7'!D37&gt;0,'8E7'!D37))</f>
        <v/>
      </c>
      <c r="E37" s="126"/>
      <c r="F37" s="126"/>
      <c r="G37" s="140"/>
      <c r="H37" s="148"/>
      <c r="I37" s="147"/>
      <c r="J37" s="147"/>
      <c r="K37" s="147"/>
      <c r="L37" s="147"/>
      <c r="M37" s="149"/>
      <c r="N37" s="287">
        <f t="shared" si="15"/>
        <v>0</v>
      </c>
      <c r="O37" s="288" t="str">
        <f t="shared" si="16"/>
        <v/>
      </c>
      <c r="P37" s="288" t="str">
        <f t="shared" si="0"/>
        <v/>
      </c>
      <c r="Q37" s="288" t="str">
        <f t="shared" si="1"/>
        <v/>
      </c>
      <c r="R37" s="288">
        <f t="shared" si="17"/>
        <v>0</v>
      </c>
      <c r="S37" s="94" t="str">
        <f t="shared" si="2"/>
        <v/>
      </c>
      <c r="T37" s="94" t="str">
        <f t="shared" si="3"/>
        <v/>
      </c>
      <c r="U37" s="94" t="str">
        <f t="shared" si="4"/>
        <v/>
      </c>
      <c r="V37" s="94" t="str">
        <f t="shared" si="18"/>
        <v/>
      </c>
      <c r="W37" s="94" t="str">
        <f t="shared" si="5"/>
        <v/>
      </c>
      <c r="X37" s="94" t="str">
        <f t="shared" si="6"/>
        <v/>
      </c>
      <c r="Y37" s="94">
        <f t="shared" si="7"/>
        <v>0</v>
      </c>
      <c r="Z37" s="141" t="b">
        <f t="shared" si="8"/>
        <v>0</v>
      </c>
      <c r="AA37" s="141" t="b">
        <f t="shared" si="9"/>
        <v>0</v>
      </c>
      <c r="AB37" s="141" t="b">
        <f t="shared" si="10"/>
        <v>0</v>
      </c>
      <c r="AC37" s="141" t="b">
        <f t="shared" si="11"/>
        <v>0</v>
      </c>
      <c r="AD37" s="141" t="b">
        <f t="shared" si="12"/>
        <v>0</v>
      </c>
      <c r="AE37" s="141" t="b">
        <f t="shared" si="19"/>
        <v>0</v>
      </c>
      <c r="AF37" s="141" t="b">
        <f t="shared" si="20"/>
        <v>0</v>
      </c>
      <c r="AG37" s="141" t="b">
        <f t="shared" si="21"/>
        <v>0</v>
      </c>
      <c r="AH37" s="141" t="b">
        <f t="shared" si="22"/>
        <v>0</v>
      </c>
      <c r="AI37" s="141" t="b">
        <f t="shared" si="23"/>
        <v>0</v>
      </c>
      <c r="AJ37" s="146" t="str">
        <f t="shared" si="13"/>
        <v/>
      </c>
      <c r="AK37" s="143" t="str">
        <f t="shared" si="24"/>
        <v/>
      </c>
      <c r="AL37" s="216" t="str">
        <f t="shared" si="25"/>
        <v/>
      </c>
      <c r="AM37" s="144" t="str">
        <f t="shared" si="26"/>
        <v/>
      </c>
      <c r="AN37" s="145">
        <f t="shared" si="27"/>
        <v>0</v>
      </c>
      <c r="AO37" s="135" t="str">
        <f t="shared" si="28"/>
        <v/>
      </c>
      <c r="AP37" s="136" t="str">
        <f t="shared" si="29"/>
        <v/>
      </c>
      <c r="AQ37" s="126"/>
      <c r="AR37" s="144" t="str">
        <f t="shared" si="30"/>
        <v/>
      </c>
      <c r="AS37" s="219" t="str">
        <f t="shared" si="31"/>
        <v/>
      </c>
      <c r="AT37" s="219" t="str">
        <f t="shared" si="32"/>
        <v/>
      </c>
      <c r="AU37" s="219" t="str">
        <f t="shared" si="33"/>
        <v/>
      </c>
      <c r="AV37" s="218"/>
      <c r="AW37" s="219" t="str">
        <f t="shared" si="35"/>
        <v/>
      </c>
      <c r="AX37" s="219">
        <f t="shared" si="36"/>
        <v>0</v>
      </c>
      <c r="AY37" s="218"/>
      <c r="AZ37" s="217" t="str">
        <f t="shared" si="34"/>
        <v/>
      </c>
      <c r="BA37" s="60">
        <f t="shared" si="14"/>
        <v>0</v>
      </c>
    </row>
    <row r="38" spans="1:53" ht="15" customHeight="1" x14ac:dyDescent="0.25">
      <c r="A38">
        <v>21</v>
      </c>
      <c r="B38" s="238">
        <f>'8E7'!B38</f>
        <v>0</v>
      </c>
      <c r="C38" s="272">
        <f>'8E7'!C38</f>
        <v>0</v>
      </c>
      <c r="D38" s="234" t="str">
        <f>IF('8E7'!D38="","",IF('8E7'!D38&gt;0,'8E7'!D38))</f>
        <v/>
      </c>
      <c r="E38" s="126"/>
      <c r="F38" s="126"/>
      <c r="G38" s="140"/>
      <c r="H38" s="148"/>
      <c r="I38" s="147"/>
      <c r="J38" s="147"/>
      <c r="K38" s="147"/>
      <c r="L38" s="147"/>
      <c r="M38" s="149"/>
      <c r="N38" s="287">
        <f t="shared" si="15"/>
        <v>0</v>
      </c>
      <c r="O38" s="288" t="str">
        <f t="shared" si="16"/>
        <v/>
      </c>
      <c r="P38" s="288" t="str">
        <f t="shared" si="0"/>
        <v/>
      </c>
      <c r="Q38" s="288" t="str">
        <f t="shared" si="1"/>
        <v/>
      </c>
      <c r="R38" s="288">
        <f t="shared" si="17"/>
        <v>0</v>
      </c>
      <c r="S38" s="94" t="str">
        <f t="shared" si="2"/>
        <v/>
      </c>
      <c r="T38" s="94" t="str">
        <f t="shared" si="3"/>
        <v/>
      </c>
      <c r="U38" s="94" t="str">
        <f t="shared" si="4"/>
        <v/>
      </c>
      <c r="V38" s="94" t="str">
        <f t="shared" si="18"/>
        <v/>
      </c>
      <c r="W38" s="94" t="str">
        <f t="shared" si="5"/>
        <v/>
      </c>
      <c r="X38" s="94" t="str">
        <f t="shared" si="6"/>
        <v/>
      </c>
      <c r="Y38" s="94">
        <f t="shared" si="7"/>
        <v>0</v>
      </c>
      <c r="Z38" s="141" t="b">
        <f t="shared" si="8"/>
        <v>0</v>
      </c>
      <c r="AA38" s="141" t="b">
        <f t="shared" si="9"/>
        <v>0</v>
      </c>
      <c r="AB38" s="141" t="b">
        <f t="shared" si="10"/>
        <v>0</v>
      </c>
      <c r="AC38" s="141" t="b">
        <f t="shared" si="11"/>
        <v>0</v>
      </c>
      <c r="AD38" s="141" t="b">
        <f t="shared" si="12"/>
        <v>0</v>
      </c>
      <c r="AE38" s="141" t="b">
        <f t="shared" si="19"/>
        <v>0</v>
      </c>
      <c r="AF38" s="141" t="b">
        <f t="shared" si="20"/>
        <v>0</v>
      </c>
      <c r="AG38" s="141" t="b">
        <f t="shared" si="21"/>
        <v>0</v>
      </c>
      <c r="AH38" s="141" t="b">
        <f t="shared" si="22"/>
        <v>0</v>
      </c>
      <c r="AI38" s="141" t="b">
        <f t="shared" si="23"/>
        <v>0</v>
      </c>
      <c r="AJ38" s="146" t="str">
        <f t="shared" si="13"/>
        <v/>
      </c>
      <c r="AK38" s="143" t="str">
        <f t="shared" si="24"/>
        <v/>
      </c>
      <c r="AL38" s="216" t="str">
        <f t="shared" si="25"/>
        <v/>
      </c>
      <c r="AM38" s="144" t="str">
        <f t="shared" si="26"/>
        <v/>
      </c>
      <c r="AN38" s="145">
        <f t="shared" si="27"/>
        <v>0</v>
      </c>
      <c r="AO38" s="135" t="str">
        <f t="shared" si="28"/>
        <v/>
      </c>
      <c r="AP38" s="136" t="str">
        <f t="shared" si="29"/>
        <v/>
      </c>
      <c r="AQ38" s="126"/>
      <c r="AR38" s="144" t="str">
        <f t="shared" si="30"/>
        <v/>
      </c>
      <c r="AS38" s="219" t="str">
        <f t="shared" si="31"/>
        <v/>
      </c>
      <c r="AT38" s="219" t="str">
        <f t="shared" si="32"/>
        <v/>
      </c>
      <c r="AU38" s="219" t="str">
        <f t="shared" si="33"/>
        <v/>
      </c>
      <c r="AV38" s="218"/>
      <c r="AW38" s="219" t="str">
        <f t="shared" si="35"/>
        <v/>
      </c>
      <c r="AX38" s="219">
        <f t="shared" si="36"/>
        <v>0</v>
      </c>
      <c r="AY38" s="218"/>
      <c r="AZ38" s="217" t="str">
        <f t="shared" si="34"/>
        <v/>
      </c>
      <c r="BA38" s="60">
        <f t="shared" si="14"/>
        <v>0</v>
      </c>
    </row>
    <row r="39" spans="1:53" ht="15" customHeight="1" x14ac:dyDescent="0.25">
      <c r="A39">
        <v>22</v>
      </c>
      <c r="B39" s="238">
        <f>'8E7'!B39</f>
        <v>0</v>
      </c>
      <c r="C39" s="272">
        <f>'8E7'!C39</f>
        <v>0</v>
      </c>
      <c r="D39" s="234" t="str">
        <f>IF('8E7'!D39="","",IF('8E7'!D39&gt;0,'8E7'!D39))</f>
        <v/>
      </c>
      <c r="E39" s="126"/>
      <c r="F39" s="126"/>
      <c r="G39" s="140"/>
      <c r="H39" s="148"/>
      <c r="I39" s="147"/>
      <c r="J39" s="147"/>
      <c r="K39" s="147"/>
      <c r="L39" s="147"/>
      <c r="M39" s="149"/>
      <c r="N39" s="287">
        <f t="shared" si="15"/>
        <v>0</v>
      </c>
      <c r="O39" s="288" t="str">
        <f t="shared" si="16"/>
        <v/>
      </c>
      <c r="P39" s="288" t="str">
        <f t="shared" si="0"/>
        <v/>
      </c>
      <c r="Q39" s="288" t="str">
        <f t="shared" si="1"/>
        <v/>
      </c>
      <c r="R39" s="288">
        <f t="shared" si="17"/>
        <v>0</v>
      </c>
      <c r="S39" s="94" t="str">
        <f t="shared" si="2"/>
        <v/>
      </c>
      <c r="T39" s="94" t="str">
        <f t="shared" si="3"/>
        <v/>
      </c>
      <c r="U39" s="94" t="str">
        <f t="shared" si="4"/>
        <v/>
      </c>
      <c r="V39" s="94" t="str">
        <f t="shared" si="18"/>
        <v/>
      </c>
      <c r="W39" s="94" t="str">
        <f t="shared" si="5"/>
        <v/>
      </c>
      <c r="X39" s="94" t="str">
        <f t="shared" si="6"/>
        <v/>
      </c>
      <c r="Y39" s="94">
        <f t="shared" si="7"/>
        <v>0</v>
      </c>
      <c r="Z39" s="141" t="b">
        <f t="shared" si="8"/>
        <v>0</v>
      </c>
      <c r="AA39" s="141" t="b">
        <f t="shared" si="9"/>
        <v>0</v>
      </c>
      <c r="AB39" s="141" t="b">
        <f t="shared" si="10"/>
        <v>0</v>
      </c>
      <c r="AC39" s="141" t="b">
        <f t="shared" si="11"/>
        <v>0</v>
      </c>
      <c r="AD39" s="141" t="b">
        <f t="shared" si="12"/>
        <v>0</v>
      </c>
      <c r="AE39" s="141" t="b">
        <f t="shared" si="19"/>
        <v>0</v>
      </c>
      <c r="AF39" s="141" t="b">
        <f t="shared" si="20"/>
        <v>0</v>
      </c>
      <c r="AG39" s="141" t="b">
        <f t="shared" si="21"/>
        <v>0</v>
      </c>
      <c r="AH39" s="141" t="b">
        <f t="shared" si="22"/>
        <v>0</v>
      </c>
      <c r="AI39" s="141" t="b">
        <f t="shared" si="23"/>
        <v>0</v>
      </c>
      <c r="AJ39" s="146" t="str">
        <f t="shared" si="13"/>
        <v/>
      </c>
      <c r="AK39" s="143" t="str">
        <f t="shared" si="24"/>
        <v/>
      </c>
      <c r="AL39" s="216" t="str">
        <f t="shared" si="25"/>
        <v/>
      </c>
      <c r="AM39" s="144" t="str">
        <f t="shared" si="26"/>
        <v/>
      </c>
      <c r="AN39" s="145">
        <f t="shared" si="27"/>
        <v>0</v>
      </c>
      <c r="AO39" s="135" t="str">
        <f t="shared" si="28"/>
        <v/>
      </c>
      <c r="AP39" s="136" t="str">
        <f t="shared" si="29"/>
        <v/>
      </c>
      <c r="AQ39" s="126"/>
      <c r="AR39" s="144" t="str">
        <f t="shared" si="30"/>
        <v/>
      </c>
      <c r="AS39" s="219" t="str">
        <f t="shared" si="31"/>
        <v/>
      </c>
      <c r="AT39" s="219" t="str">
        <f t="shared" si="32"/>
        <v/>
      </c>
      <c r="AU39" s="219" t="str">
        <f t="shared" si="33"/>
        <v/>
      </c>
      <c r="AV39" s="218"/>
      <c r="AW39" s="219" t="str">
        <f t="shared" si="35"/>
        <v/>
      </c>
      <c r="AX39" s="219">
        <f t="shared" si="36"/>
        <v>0</v>
      </c>
      <c r="AY39" s="218"/>
      <c r="AZ39" s="217" t="str">
        <f t="shared" si="34"/>
        <v/>
      </c>
      <c r="BA39" s="60">
        <f t="shared" si="14"/>
        <v>0</v>
      </c>
    </row>
    <row r="40" spans="1:53" ht="15" customHeight="1" x14ac:dyDescent="0.25">
      <c r="A40">
        <v>23</v>
      </c>
      <c r="B40" s="238">
        <f>'8E7'!B40</f>
        <v>0</v>
      </c>
      <c r="C40" s="272">
        <f>'8E7'!C40</f>
        <v>0</v>
      </c>
      <c r="D40" s="234" t="str">
        <f>IF('8E7'!D40="","",IF('8E7'!D40&gt;0,'8E7'!D40))</f>
        <v/>
      </c>
      <c r="E40" s="126"/>
      <c r="F40" s="126"/>
      <c r="G40" s="140"/>
      <c r="H40" s="148"/>
      <c r="I40" s="147"/>
      <c r="J40" s="147"/>
      <c r="K40" s="147"/>
      <c r="L40" s="147"/>
      <c r="M40" s="149"/>
      <c r="N40" s="287">
        <f t="shared" si="15"/>
        <v>0</v>
      </c>
      <c r="O40" s="288" t="str">
        <f t="shared" si="16"/>
        <v/>
      </c>
      <c r="P40" s="288" t="str">
        <f t="shared" si="0"/>
        <v/>
      </c>
      <c r="Q40" s="288" t="str">
        <f t="shared" si="1"/>
        <v/>
      </c>
      <c r="R40" s="288">
        <f t="shared" si="17"/>
        <v>0</v>
      </c>
      <c r="S40" s="94" t="str">
        <f t="shared" si="2"/>
        <v/>
      </c>
      <c r="T40" s="94" t="str">
        <f t="shared" si="3"/>
        <v/>
      </c>
      <c r="U40" s="94" t="str">
        <f t="shared" si="4"/>
        <v/>
      </c>
      <c r="V40" s="94" t="str">
        <f t="shared" si="18"/>
        <v/>
      </c>
      <c r="W40" s="94" t="str">
        <f t="shared" si="5"/>
        <v/>
      </c>
      <c r="X40" s="94" t="str">
        <f t="shared" si="6"/>
        <v/>
      </c>
      <c r="Y40" s="94">
        <f t="shared" si="7"/>
        <v>0</v>
      </c>
      <c r="Z40" s="141" t="b">
        <f t="shared" si="8"/>
        <v>0</v>
      </c>
      <c r="AA40" s="141" t="b">
        <f t="shared" si="9"/>
        <v>0</v>
      </c>
      <c r="AB40" s="141" t="b">
        <f t="shared" si="10"/>
        <v>0</v>
      </c>
      <c r="AC40" s="141" t="b">
        <f t="shared" si="11"/>
        <v>0</v>
      </c>
      <c r="AD40" s="141" t="b">
        <f t="shared" si="12"/>
        <v>0</v>
      </c>
      <c r="AE40" s="141" t="b">
        <f t="shared" si="19"/>
        <v>0</v>
      </c>
      <c r="AF40" s="141" t="b">
        <f t="shared" si="20"/>
        <v>0</v>
      </c>
      <c r="AG40" s="141" t="b">
        <f t="shared" si="21"/>
        <v>0</v>
      </c>
      <c r="AH40" s="141" t="b">
        <f t="shared" si="22"/>
        <v>0</v>
      </c>
      <c r="AI40" s="141" t="b">
        <f t="shared" si="23"/>
        <v>0</v>
      </c>
      <c r="AJ40" s="146" t="str">
        <f t="shared" si="13"/>
        <v/>
      </c>
      <c r="AK40" s="143" t="str">
        <f t="shared" si="24"/>
        <v/>
      </c>
      <c r="AL40" s="216" t="str">
        <f t="shared" si="25"/>
        <v/>
      </c>
      <c r="AM40" s="144" t="str">
        <f t="shared" si="26"/>
        <v/>
      </c>
      <c r="AN40" s="145">
        <f t="shared" si="27"/>
        <v>0</v>
      </c>
      <c r="AO40" s="135" t="str">
        <f t="shared" si="28"/>
        <v/>
      </c>
      <c r="AP40" s="136" t="str">
        <f t="shared" si="29"/>
        <v/>
      </c>
      <c r="AQ40" s="126"/>
      <c r="AR40" s="144" t="str">
        <f t="shared" si="30"/>
        <v/>
      </c>
      <c r="AS40" s="219" t="str">
        <f t="shared" si="31"/>
        <v/>
      </c>
      <c r="AT40" s="219" t="str">
        <f t="shared" si="32"/>
        <v/>
      </c>
      <c r="AU40" s="219" t="str">
        <f t="shared" si="33"/>
        <v/>
      </c>
      <c r="AV40" s="218"/>
      <c r="AW40" s="219" t="str">
        <f t="shared" si="35"/>
        <v/>
      </c>
      <c r="AX40" s="219">
        <f t="shared" si="36"/>
        <v>0</v>
      </c>
      <c r="AY40" s="218"/>
      <c r="AZ40" s="217" t="str">
        <f t="shared" si="34"/>
        <v/>
      </c>
      <c r="BA40" s="60">
        <f t="shared" si="14"/>
        <v>0</v>
      </c>
    </row>
    <row r="41" spans="1:53" ht="15" customHeight="1" x14ac:dyDescent="0.25">
      <c r="A41">
        <v>24</v>
      </c>
      <c r="B41" s="238">
        <f>'8E7'!B41</f>
        <v>0</v>
      </c>
      <c r="C41" s="272">
        <f>'8E7'!C41</f>
        <v>0</v>
      </c>
      <c r="D41" s="234" t="str">
        <f>IF('8E7'!D41="","",IF('8E7'!D41&gt;0,'8E7'!D41))</f>
        <v/>
      </c>
      <c r="E41" s="126"/>
      <c r="F41" s="126"/>
      <c r="G41" s="140"/>
      <c r="H41" s="148"/>
      <c r="I41" s="147"/>
      <c r="J41" s="147"/>
      <c r="K41" s="147"/>
      <c r="L41" s="147"/>
      <c r="M41" s="149"/>
      <c r="N41" s="287">
        <f t="shared" si="15"/>
        <v>0</v>
      </c>
      <c r="O41" s="288" t="str">
        <f t="shared" si="16"/>
        <v/>
      </c>
      <c r="P41" s="288" t="str">
        <f t="shared" si="0"/>
        <v/>
      </c>
      <c r="Q41" s="288" t="str">
        <f t="shared" si="1"/>
        <v/>
      </c>
      <c r="R41" s="288">
        <f t="shared" si="17"/>
        <v>0</v>
      </c>
      <c r="S41" s="94" t="str">
        <f t="shared" si="2"/>
        <v/>
      </c>
      <c r="T41" s="94" t="str">
        <f t="shared" si="3"/>
        <v/>
      </c>
      <c r="U41" s="94" t="str">
        <f t="shared" si="4"/>
        <v/>
      </c>
      <c r="V41" s="94" t="str">
        <f t="shared" si="18"/>
        <v/>
      </c>
      <c r="W41" s="94" t="str">
        <f t="shared" si="5"/>
        <v/>
      </c>
      <c r="X41" s="94" t="str">
        <f t="shared" si="6"/>
        <v/>
      </c>
      <c r="Y41" s="94">
        <f t="shared" si="7"/>
        <v>0</v>
      </c>
      <c r="Z41" s="141" t="b">
        <f t="shared" si="8"/>
        <v>0</v>
      </c>
      <c r="AA41" s="141" t="b">
        <f t="shared" si="9"/>
        <v>0</v>
      </c>
      <c r="AB41" s="141" t="b">
        <f t="shared" si="10"/>
        <v>0</v>
      </c>
      <c r="AC41" s="141" t="b">
        <f t="shared" si="11"/>
        <v>0</v>
      </c>
      <c r="AD41" s="141" t="b">
        <f t="shared" si="12"/>
        <v>0</v>
      </c>
      <c r="AE41" s="141" t="b">
        <f t="shared" si="19"/>
        <v>0</v>
      </c>
      <c r="AF41" s="141" t="b">
        <f t="shared" si="20"/>
        <v>0</v>
      </c>
      <c r="AG41" s="141" t="b">
        <f t="shared" si="21"/>
        <v>0</v>
      </c>
      <c r="AH41" s="141" t="b">
        <f t="shared" si="22"/>
        <v>0</v>
      </c>
      <c r="AI41" s="141" t="b">
        <f t="shared" si="23"/>
        <v>0</v>
      </c>
      <c r="AJ41" s="146" t="str">
        <f t="shared" si="13"/>
        <v/>
      </c>
      <c r="AK41" s="143" t="str">
        <f t="shared" si="24"/>
        <v/>
      </c>
      <c r="AL41" s="216" t="str">
        <f t="shared" si="25"/>
        <v/>
      </c>
      <c r="AM41" s="144" t="str">
        <f t="shared" si="26"/>
        <v/>
      </c>
      <c r="AN41" s="145">
        <f t="shared" si="27"/>
        <v>0</v>
      </c>
      <c r="AO41" s="135" t="str">
        <f t="shared" si="28"/>
        <v/>
      </c>
      <c r="AP41" s="136" t="str">
        <f t="shared" si="29"/>
        <v/>
      </c>
      <c r="AQ41" s="126"/>
      <c r="AR41" s="144" t="str">
        <f t="shared" si="30"/>
        <v/>
      </c>
      <c r="AS41" s="219" t="str">
        <f t="shared" si="31"/>
        <v/>
      </c>
      <c r="AT41" s="219" t="str">
        <f t="shared" si="32"/>
        <v/>
      </c>
      <c r="AU41" s="219" t="str">
        <f t="shared" si="33"/>
        <v/>
      </c>
      <c r="AV41" s="218"/>
      <c r="AW41" s="219" t="str">
        <f t="shared" si="35"/>
        <v/>
      </c>
      <c r="AX41" s="219">
        <f t="shared" si="36"/>
        <v>0</v>
      </c>
      <c r="AY41" s="218"/>
      <c r="AZ41" s="217" t="str">
        <f t="shared" si="34"/>
        <v/>
      </c>
      <c r="BA41" s="60">
        <f t="shared" si="14"/>
        <v>0</v>
      </c>
    </row>
    <row r="42" spans="1:53" ht="15" customHeight="1" x14ac:dyDescent="0.25">
      <c r="A42">
        <v>25</v>
      </c>
      <c r="B42" s="238">
        <f>'8E7'!B42</f>
        <v>0</v>
      </c>
      <c r="C42" s="272">
        <f>'8E7'!C42</f>
        <v>0</v>
      </c>
      <c r="D42" s="234" t="str">
        <f>IF('8E7'!D42="","",IF('8E7'!D42&gt;0,'8E7'!D42))</f>
        <v/>
      </c>
      <c r="E42" s="126"/>
      <c r="F42" s="126"/>
      <c r="G42" s="140"/>
      <c r="H42" s="148"/>
      <c r="I42" s="147"/>
      <c r="J42" s="147"/>
      <c r="K42" s="147"/>
      <c r="L42" s="147"/>
      <c r="M42" s="149"/>
      <c r="N42" s="287">
        <f t="shared" si="15"/>
        <v>0</v>
      </c>
      <c r="O42" s="288" t="str">
        <f t="shared" si="16"/>
        <v/>
      </c>
      <c r="P42" s="288" t="str">
        <f t="shared" si="0"/>
        <v/>
      </c>
      <c r="Q42" s="288" t="str">
        <f t="shared" si="1"/>
        <v/>
      </c>
      <c r="R42" s="288">
        <f t="shared" si="17"/>
        <v>0</v>
      </c>
      <c r="S42" s="94" t="str">
        <f t="shared" si="2"/>
        <v/>
      </c>
      <c r="T42" s="94" t="str">
        <f t="shared" si="3"/>
        <v/>
      </c>
      <c r="U42" s="94" t="str">
        <f t="shared" si="4"/>
        <v/>
      </c>
      <c r="V42" s="94" t="str">
        <f t="shared" si="18"/>
        <v/>
      </c>
      <c r="W42" s="94" t="str">
        <f t="shared" si="5"/>
        <v/>
      </c>
      <c r="X42" s="94" t="str">
        <f t="shared" si="6"/>
        <v/>
      </c>
      <c r="Y42" s="94">
        <f t="shared" si="7"/>
        <v>0</v>
      </c>
      <c r="Z42" s="141" t="b">
        <f t="shared" si="8"/>
        <v>0</v>
      </c>
      <c r="AA42" s="141" t="b">
        <f t="shared" si="9"/>
        <v>0</v>
      </c>
      <c r="AB42" s="141" t="b">
        <f t="shared" si="10"/>
        <v>0</v>
      </c>
      <c r="AC42" s="141" t="b">
        <f t="shared" si="11"/>
        <v>0</v>
      </c>
      <c r="AD42" s="141" t="b">
        <f t="shared" si="12"/>
        <v>0</v>
      </c>
      <c r="AE42" s="141" t="b">
        <f t="shared" si="19"/>
        <v>0</v>
      </c>
      <c r="AF42" s="141" t="b">
        <f t="shared" si="20"/>
        <v>0</v>
      </c>
      <c r="AG42" s="141" t="b">
        <f t="shared" si="21"/>
        <v>0</v>
      </c>
      <c r="AH42" s="141" t="b">
        <f t="shared" si="22"/>
        <v>0</v>
      </c>
      <c r="AI42" s="141" t="b">
        <f t="shared" si="23"/>
        <v>0</v>
      </c>
      <c r="AJ42" s="146" t="str">
        <f t="shared" si="13"/>
        <v/>
      </c>
      <c r="AK42" s="143" t="str">
        <f t="shared" si="24"/>
        <v/>
      </c>
      <c r="AL42" s="216" t="str">
        <f t="shared" si="25"/>
        <v/>
      </c>
      <c r="AM42" s="144" t="str">
        <f t="shared" si="26"/>
        <v/>
      </c>
      <c r="AN42" s="145">
        <f t="shared" si="27"/>
        <v>0</v>
      </c>
      <c r="AO42" s="135" t="str">
        <f t="shared" si="28"/>
        <v/>
      </c>
      <c r="AP42" s="136" t="str">
        <f t="shared" si="29"/>
        <v/>
      </c>
      <c r="AQ42" s="126"/>
      <c r="AR42" s="144" t="str">
        <f t="shared" si="30"/>
        <v/>
      </c>
      <c r="AS42" s="219" t="str">
        <f t="shared" si="31"/>
        <v/>
      </c>
      <c r="AT42" s="219" t="str">
        <f t="shared" si="32"/>
        <v/>
      </c>
      <c r="AU42" s="219" t="str">
        <f t="shared" si="33"/>
        <v/>
      </c>
      <c r="AV42" s="218"/>
      <c r="AW42" s="219" t="str">
        <f t="shared" si="35"/>
        <v/>
      </c>
      <c r="AX42" s="219">
        <f t="shared" si="36"/>
        <v>0</v>
      </c>
      <c r="AY42" s="218"/>
      <c r="AZ42" s="217" t="str">
        <f t="shared" si="34"/>
        <v/>
      </c>
      <c r="BA42" s="60">
        <f t="shared" si="14"/>
        <v>0</v>
      </c>
    </row>
    <row r="43" spans="1:53" ht="15" customHeight="1" x14ac:dyDescent="0.25">
      <c r="A43">
        <v>26</v>
      </c>
      <c r="B43" s="238">
        <f>'8E7'!B43</f>
        <v>0</v>
      </c>
      <c r="C43" s="272">
        <f>'8E7'!C43</f>
        <v>0</v>
      </c>
      <c r="D43" s="234" t="str">
        <f>IF('8E7'!D43="","",IF('8E7'!D43&gt;0,'8E7'!D43))</f>
        <v/>
      </c>
      <c r="E43" s="126"/>
      <c r="F43" s="126"/>
      <c r="G43" s="140"/>
      <c r="H43" s="148"/>
      <c r="I43" s="147"/>
      <c r="J43" s="147"/>
      <c r="K43" s="147"/>
      <c r="L43" s="147"/>
      <c r="M43" s="149"/>
      <c r="N43" s="287">
        <f t="shared" si="15"/>
        <v>0</v>
      </c>
      <c r="O43" s="288" t="str">
        <f t="shared" si="16"/>
        <v/>
      </c>
      <c r="P43" s="288" t="str">
        <f t="shared" si="0"/>
        <v/>
      </c>
      <c r="Q43" s="288" t="str">
        <f t="shared" si="1"/>
        <v/>
      </c>
      <c r="R43" s="288">
        <f t="shared" si="17"/>
        <v>0</v>
      </c>
      <c r="S43" s="94" t="str">
        <f t="shared" si="2"/>
        <v/>
      </c>
      <c r="T43" s="94" t="str">
        <f t="shared" si="3"/>
        <v/>
      </c>
      <c r="U43" s="94" t="str">
        <f t="shared" si="4"/>
        <v/>
      </c>
      <c r="V43" s="94" t="str">
        <f t="shared" si="18"/>
        <v/>
      </c>
      <c r="W43" s="94" t="str">
        <f t="shared" si="5"/>
        <v/>
      </c>
      <c r="X43" s="94" t="str">
        <f t="shared" si="6"/>
        <v/>
      </c>
      <c r="Y43" s="94">
        <f t="shared" si="7"/>
        <v>0</v>
      </c>
      <c r="Z43" s="141" t="b">
        <f t="shared" si="8"/>
        <v>0</v>
      </c>
      <c r="AA43" s="141" t="b">
        <f t="shared" si="9"/>
        <v>0</v>
      </c>
      <c r="AB43" s="141" t="b">
        <f t="shared" si="10"/>
        <v>0</v>
      </c>
      <c r="AC43" s="141" t="b">
        <f t="shared" si="11"/>
        <v>0</v>
      </c>
      <c r="AD43" s="141" t="b">
        <f t="shared" si="12"/>
        <v>0</v>
      </c>
      <c r="AE43" s="141" t="b">
        <f t="shared" si="19"/>
        <v>0</v>
      </c>
      <c r="AF43" s="141" t="b">
        <f t="shared" si="20"/>
        <v>0</v>
      </c>
      <c r="AG43" s="141" t="b">
        <f t="shared" si="21"/>
        <v>0</v>
      </c>
      <c r="AH43" s="141" t="b">
        <f t="shared" si="22"/>
        <v>0</v>
      </c>
      <c r="AI43" s="141" t="b">
        <f t="shared" si="23"/>
        <v>0</v>
      </c>
      <c r="AJ43" s="146" t="str">
        <f t="shared" si="13"/>
        <v/>
      </c>
      <c r="AK43" s="143" t="str">
        <f t="shared" si="24"/>
        <v/>
      </c>
      <c r="AL43" s="216" t="str">
        <f t="shared" si="25"/>
        <v/>
      </c>
      <c r="AM43" s="144" t="str">
        <f t="shared" si="26"/>
        <v/>
      </c>
      <c r="AN43" s="145">
        <f t="shared" si="27"/>
        <v>0</v>
      </c>
      <c r="AO43" s="135" t="str">
        <f t="shared" si="28"/>
        <v/>
      </c>
      <c r="AP43" s="136" t="str">
        <f t="shared" si="29"/>
        <v/>
      </c>
      <c r="AQ43" s="126"/>
      <c r="AR43" s="144" t="str">
        <f t="shared" si="30"/>
        <v/>
      </c>
      <c r="AS43" s="219" t="str">
        <f t="shared" si="31"/>
        <v/>
      </c>
      <c r="AT43" s="219" t="str">
        <f t="shared" si="32"/>
        <v/>
      </c>
      <c r="AU43" s="219" t="str">
        <f t="shared" si="33"/>
        <v/>
      </c>
      <c r="AV43" s="218"/>
      <c r="AW43" s="219" t="str">
        <f t="shared" si="35"/>
        <v/>
      </c>
      <c r="AX43" s="219">
        <f t="shared" si="36"/>
        <v>0</v>
      </c>
      <c r="AY43" s="218"/>
      <c r="AZ43" s="217" t="str">
        <f t="shared" si="34"/>
        <v/>
      </c>
      <c r="BA43" s="60">
        <f t="shared" si="14"/>
        <v>0</v>
      </c>
    </row>
    <row r="44" spans="1:53" ht="15" customHeight="1" x14ac:dyDescent="0.25">
      <c r="A44">
        <v>27</v>
      </c>
      <c r="B44" s="238">
        <f>'8E7'!B44</f>
        <v>0</v>
      </c>
      <c r="C44" s="272">
        <f>'8E7'!C44</f>
        <v>0</v>
      </c>
      <c r="D44" s="234" t="str">
        <f>IF('8E7'!D44="","",IF('8E7'!D44&gt;0,'8E7'!D44))</f>
        <v/>
      </c>
      <c r="E44" s="126"/>
      <c r="F44" s="126"/>
      <c r="G44" s="140"/>
      <c r="H44" s="148"/>
      <c r="I44" s="147"/>
      <c r="J44" s="147"/>
      <c r="K44" s="147"/>
      <c r="L44" s="147"/>
      <c r="M44" s="149"/>
      <c r="N44" s="287">
        <f t="shared" si="15"/>
        <v>0</v>
      </c>
      <c r="O44" s="288" t="str">
        <f t="shared" si="16"/>
        <v/>
      </c>
      <c r="P44" s="288" t="str">
        <f t="shared" si="0"/>
        <v/>
      </c>
      <c r="Q44" s="288" t="str">
        <f t="shared" si="1"/>
        <v/>
      </c>
      <c r="R44" s="288">
        <f t="shared" si="17"/>
        <v>0</v>
      </c>
      <c r="S44" s="94" t="str">
        <f t="shared" si="2"/>
        <v/>
      </c>
      <c r="T44" s="94" t="str">
        <f t="shared" si="3"/>
        <v/>
      </c>
      <c r="U44" s="94" t="str">
        <f t="shared" si="4"/>
        <v/>
      </c>
      <c r="V44" s="94" t="str">
        <f t="shared" si="18"/>
        <v/>
      </c>
      <c r="W44" s="94" t="str">
        <f t="shared" si="5"/>
        <v/>
      </c>
      <c r="X44" s="94" t="str">
        <f t="shared" si="6"/>
        <v/>
      </c>
      <c r="Y44" s="94">
        <f t="shared" si="7"/>
        <v>0</v>
      </c>
      <c r="Z44" s="141" t="b">
        <f t="shared" si="8"/>
        <v>0</v>
      </c>
      <c r="AA44" s="141" t="b">
        <f t="shared" si="9"/>
        <v>0</v>
      </c>
      <c r="AB44" s="141" t="b">
        <f t="shared" si="10"/>
        <v>0</v>
      </c>
      <c r="AC44" s="141" t="b">
        <f t="shared" si="11"/>
        <v>0</v>
      </c>
      <c r="AD44" s="141" t="b">
        <f t="shared" si="12"/>
        <v>0</v>
      </c>
      <c r="AE44" s="141" t="b">
        <f t="shared" si="19"/>
        <v>0</v>
      </c>
      <c r="AF44" s="141" t="b">
        <f t="shared" si="20"/>
        <v>0</v>
      </c>
      <c r="AG44" s="141" t="b">
        <f t="shared" si="21"/>
        <v>0</v>
      </c>
      <c r="AH44" s="141" t="b">
        <f t="shared" si="22"/>
        <v>0</v>
      </c>
      <c r="AI44" s="141" t="b">
        <f t="shared" si="23"/>
        <v>0</v>
      </c>
      <c r="AJ44" s="146" t="str">
        <f t="shared" si="13"/>
        <v/>
      </c>
      <c r="AK44" s="143" t="str">
        <f t="shared" si="24"/>
        <v/>
      </c>
      <c r="AL44" s="216" t="str">
        <f t="shared" si="25"/>
        <v/>
      </c>
      <c r="AM44" s="144" t="str">
        <f t="shared" si="26"/>
        <v/>
      </c>
      <c r="AN44" s="145">
        <f t="shared" si="27"/>
        <v>0</v>
      </c>
      <c r="AO44" s="135" t="str">
        <f t="shared" si="28"/>
        <v/>
      </c>
      <c r="AP44" s="136" t="str">
        <f t="shared" si="29"/>
        <v/>
      </c>
      <c r="AQ44" s="126"/>
      <c r="AR44" s="144" t="str">
        <f t="shared" si="30"/>
        <v/>
      </c>
      <c r="AS44" s="219" t="str">
        <f t="shared" si="31"/>
        <v/>
      </c>
      <c r="AT44" s="219" t="str">
        <f t="shared" si="32"/>
        <v/>
      </c>
      <c r="AU44" s="219" t="str">
        <f t="shared" si="33"/>
        <v/>
      </c>
      <c r="AV44" s="218"/>
      <c r="AW44" s="219" t="str">
        <f t="shared" si="35"/>
        <v/>
      </c>
      <c r="AX44" s="219">
        <f t="shared" si="36"/>
        <v>0</v>
      </c>
      <c r="AY44" s="218"/>
      <c r="AZ44" s="217" t="str">
        <f t="shared" si="34"/>
        <v/>
      </c>
      <c r="BA44" s="60">
        <f t="shared" si="14"/>
        <v>0</v>
      </c>
    </row>
    <row r="45" spans="1:53" ht="15" customHeight="1" x14ac:dyDescent="0.25">
      <c r="A45">
        <v>28</v>
      </c>
      <c r="B45" s="238">
        <f>'8E7'!B45</f>
        <v>0</v>
      </c>
      <c r="C45" s="272">
        <f>'8E7'!C45</f>
        <v>0</v>
      </c>
      <c r="D45" s="234" t="str">
        <f>IF('8E7'!D45="","",IF('8E7'!D45&gt;0,'8E7'!D45))</f>
        <v/>
      </c>
      <c r="E45" s="126"/>
      <c r="F45" s="126"/>
      <c r="G45" s="140"/>
      <c r="H45" s="148"/>
      <c r="I45" s="147"/>
      <c r="J45" s="147"/>
      <c r="K45" s="147"/>
      <c r="L45" s="147"/>
      <c r="M45" s="149"/>
      <c r="N45" s="287">
        <f t="shared" si="15"/>
        <v>0</v>
      </c>
      <c r="O45" s="288" t="str">
        <f t="shared" si="16"/>
        <v/>
      </c>
      <c r="P45" s="288" t="str">
        <f t="shared" si="0"/>
        <v/>
      </c>
      <c r="Q45" s="288" t="str">
        <f t="shared" si="1"/>
        <v/>
      </c>
      <c r="R45" s="288">
        <f t="shared" si="17"/>
        <v>0</v>
      </c>
      <c r="S45" s="94" t="str">
        <f t="shared" si="2"/>
        <v/>
      </c>
      <c r="T45" s="94" t="str">
        <f t="shared" si="3"/>
        <v/>
      </c>
      <c r="U45" s="94" t="str">
        <f t="shared" si="4"/>
        <v/>
      </c>
      <c r="V45" s="94" t="str">
        <f t="shared" si="18"/>
        <v/>
      </c>
      <c r="W45" s="94" t="str">
        <f t="shared" si="5"/>
        <v/>
      </c>
      <c r="X45" s="94" t="str">
        <f t="shared" si="6"/>
        <v/>
      </c>
      <c r="Y45" s="94">
        <f t="shared" si="7"/>
        <v>0</v>
      </c>
      <c r="Z45" s="141" t="b">
        <f t="shared" si="8"/>
        <v>0</v>
      </c>
      <c r="AA45" s="141" t="b">
        <f t="shared" si="9"/>
        <v>0</v>
      </c>
      <c r="AB45" s="141" t="b">
        <f t="shared" si="10"/>
        <v>0</v>
      </c>
      <c r="AC45" s="141" t="b">
        <f t="shared" si="11"/>
        <v>0</v>
      </c>
      <c r="AD45" s="141" t="b">
        <f t="shared" si="12"/>
        <v>0</v>
      </c>
      <c r="AE45" s="141" t="b">
        <f t="shared" si="19"/>
        <v>0</v>
      </c>
      <c r="AF45" s="141" t="b">
        <f t="shared" si="20"/>
        <v>0</v>
      </c>
      <c r="AG45" s="141" t="b">
        <f t="shared" si="21"/>
        <v>0</v>
      </c>
      <c r="AH45" s="141" t="b">
        <f t="shared" si="22"/>
        <v>0</v>
      </c>
      <c r="AI45" s="141" t="b">
        <f t="shared" si="23"/>
        <v>0</v>
      </c>
      <c r="AJ45" s="146" t="str">
        <f t="shared" si="13"/>
        <v/>
      </c>
      <c r="AK45" s="143" t="str">
        <f t="shared" si="24"/>
        <v/>
      </c>
      <c r="AL45" s="216" t="str">
        <f t="shared" si="25"/>
        <v/>
      </c>
      <c r="AM45" s="144" t="str">
        <f t="shared" si="26"/>
        <v/>
      </c>
      <c r="AN45" s="145">
        <f t="shared" si="27"/>
        <v>0</v>
      </c>
      <c r="AO45" s="135" t="str">
        <f t="shared" si="28"/>
        <v/>
      </c>
      <c r="AP45" s="136" t="str">
        <f t="shared" si="29"/>
        <v/>
      </c>
      <c r="AQ45" s="126"/>
      <c r="AR45" s="144" t="str">
        <f t="shared" si="30"/>
        <v/>
      </c>
      <c r="AS45" s="219" t="str">
        <f t="shared" si="31"/>
        <v/>
      </c>
      <c r="AT45" s="219" t="str">
        <f t="shared" si="32"/>
        <v/>
      </c>
      <c r="AU45" s="219" t="str">
        <f t="shared" si="33"/>
        <v/>
      </c>
      <c r="AV45" s="218"/>
      <c r="AW45" s="219" t="str">
        <f t="shared" si="35"/>
        <v/>
      </c>
      <c r="AX45" s="219">
        <f t="shared" si="36"/>
        <v>0</v>
      </c>
      <c r="AY45" s="218"/>
      <c r="AZ45" s="217" t="str">
        <f t="shared" si="34"/>
        <v/>
      </c>
      <c r="BA45" s="60">
        <f t="shared" si="14"/>
        <v>0</v>
      </c>
    </row>
    <row r="46" spans="1:53" ht="15" customHeight="1" x14ac:dyDescent="0.25">
      <c r="A46">
        <v>29</v>
      </c>
      <c r="B46" s="238">
        <f>'8E7'!B46</f>
        <v>0</v>
      </c>
      <c r="C46" s="272">
        <f>'8E7'!C46</f>
        <v>0</v>
      </c>
      <c r="D46" s="234" t="str">
        <f>IF('8E7'!D46="","",IF('8E7'!D46&gt;0,'8E7'!D46))</f>
        <v/>
      </c>
      <c r="E46" s="126"/>
      <c r="F46" s="126"/>
      <c r="G46" s="140"/>
      <c r="H46" s="148"/>
      <c r="I46" s="147"/>
      <c r="J46" s="147"/>
      <c r="K46" s="147"/>
      <c r="L46" s="147"/>
      <c r="M46" s="149"/>
      <c r="N46" s="287">
        <f t="shared" si="15"/>
        <v>0</v>
      </c>
      <c r="O46" s="288" t="str">
        <f t="shared" si="16"/>
        <v/>
      </c>
      <c r="P46" s="288" t="str">
        <f t="shared" si="0"/>
        <v/>
      </c>
      <c r="Q46" s="288" t="str">
        <f t="shared" si="1"/>
        <v/>
      </c>
      <c r="R46" s="288">
        <f t="shared" si="17"/>
        <v>0</v>
      </c>
      <c r="S46" s="94" t="str">
        <f t="shared" si="2"/>
        <v/>
      </c>
      <c r="T46" s="94" t="str">
        <f t="shared" si="3"/>
        <v/>
      </c>
      <c r="U46" s="94" t="str">
        <f t="shared" si="4"/>
        <v/>
      </c>
      <c r="V46" s="94" t="str">
        <f t="shared" si="18"/>
        <v/>
      </c>
      <c r="W46" s="94" t="str">
        <f t="shared" si="5"/>
        <v/>
      </c>
      <c r="X46" s="94" t="str">
        <f t="shared" si="6"/>
        <v/>
      </c>
      <c r="Y46" s="94">
        <f t="shared" si="7"/>
        <v>0</v>
      </c>
      <c r="Z46" s="141" t="b">
        <f t="shared" si="8"/>
        <v>0</v>
      </c>
      <c r="AA46" s="141" t="b">
        <f t="shared" si="9"/>
        <v>0</v>
      </c>
      <c r="AB46" s="141" t="b">
        <f t="shared" si="10"/>
        <v>0</v>
      </c>
      <c r="AC46" s="141" t="b">
        <f t="shared" si="11"/>
        <v>0</v>
      </c>
      <c r="AD46" s="141" t="b">
        <f t="shared" si="12"/>
        <v>0</v>
      </c>
      <c r="AE46" s="141" t="b">
        <f t="shared" si="19"/>
        <v>0</v>
      </c>
      <c r="AF46" s="141" t="b">
        <f t="shared" si="20"/>
        <v>0</v>
      </c>
      <c r="AG46" s="141" t="b">
        <f t="shared" si="21"/>
        <v>0</v>
      </c>
      <c r="AH46" s="141" t="b">
        <f t="shared" si="22"/>
        <v>0</v>
      </c>
      <c r="AI46" s="141" t="b">
        <f t="shared" si="23"/>
        <v>0</v>
      </c>
      <c r="AJ46" s="146" t="str">
        <f t="shared" si="13"/>
        <v/>
      </c>
      <c r="AK46" s="143" t="str">
        <f t="shared" si="24"/>
        <v/>
      </c>
      <c r="AL46" s="216" t="str">
        <f t="shared" si="25"/>
        <v/>
      </c>
      <c r="AM46" s="144" t="str">
        <f t="shared" si="26"/>
        <v/>
      </c>
      <c r="AN46" s="145">
        <f t="shared" si="27"/>
        <v>0</v>
      </c>
      <c r="AO46" s="135" t="str">
        <f t="shared" si="28"/>
        <v/>
      </c>
      <c r="AP46" s="136" t="str">
        <f t="shared" si="29"/>
        <v/>
      </c>
      <c r="AQ46" s="126"/>
      <c r="AR46" s="144" t="str">
        <f t="shared" si="30"/>
        <v/>
      </c>
      <c r="AS46" s="219" t="str">
        <f t="shared" si="31"/>
        <v/>
      </c>
      <c r="AT46" s="219" t="str">
        <f t="shared" si="32"/>
        <v/>
      </c>
      <c r="AU46" s="219" t="str">
        <f t="shared" si="33"/>
        <v/>
      </c>
      <c r="AV46" s="218"/>
      <c r="AW46" s="219" t="str">
        <f t="shared" si="35"/>
        <v/>
      </c>
      <c r="AX46" s="219">
        <f t="shared" si="36"/>
        <v>0</v>
      </c>
      <c r="AY46" s="218"/>
      <c r="AZ46" s="217" t="str">
        <f t="shared" si="34"/>
        <v/>
      </c>
      <c r="BA46" s="60">
        <f t="shared" si="14"/>
        <v>0</v>
      </c>
    </row>
    <row r="47" spans="1:53" ht="15" customHeight="1" x14ac:dyDescent="0.25">
      <c r="A47">
        <v>30</v>
      </c>
      <c r="B47" s="238">
        <f>'8E7'!B47</f>
        <v>0</v>
      </c>
      <c r="C47" s="272">
        <f>'8E7'!C47</f>
        <v>0</v>
      </c>
      <c r="D47" s="234" t="str">
        <f>IF('8E7'!D47="","",IF('8E7'!D47&gt;0,'8E7'!D47))</f>
        <v/>
      </c>
      <c r="E47" s="126"/>
      <c r="F47" s="126"/>
      <c r="G47" s="140"/>
      <c r="H47" s="148"/>
      <c r="I47" s="147"/>
      <c r="J47" s="147"/>
      <c r="K47" s="147"/>
      <c r="L47" s="147"/>
      <c r="M47" s="149"/>
      <c r="N47" s="287">
        <f t="shared" si="15"/>
        <v>0</v>
      </c>
      <c r="O47" s="288" t="str">
        <f t="shared" si="16"/>
        <v/>
      </c>
      <c r="P47" s="288" t="str">
        <f t="shared" si="0"/>
        <v/>
      </c>
      <c r="Q47" s="288" t="str">
        <f t="shared" si="1"/>
        <v/>
      </c>
      <c r="R47" s="288">
        <f t="shared" si="17"/>
        <v>0</v>
      </c>
      <c r="S47" s="94" t="str">
        <f t="shared" si="2"/>
        <v/>
      </c>
      <c r="T47" s="94" t="str">
        <f t="shared" si="3"/>
        <v/>
      </c>
      <c r="U47" s="94" t="str">
        <f t="shared" si="4"/>
        <v/>
      </c>
      <c r="V47" s="94" t="str">
        <f t="shared" si="18"/>
        <v/>
      </c>
      <c r="W47" s="94" t="str">
        <f t="shared" si="5"/>
        <v/>
      </c>
      <c r="X47" s="94" t="str">
        <f t="shared" si="6"/>
        <v/>
      </c>
      <c r="Y47" s="94">
        <f t="shared" si="7"/>
        <v>0</v>
      </c>
      <c r="Z47" s="141" t="b">
        <f t="shared" si="8"/>
        <v>0</v>
      </c>
      <c r="AA47" s="141" t="b">
        <f t="shared" si="9"/>
        <v>0</v>
      </c>
      <c r="AB47" s="141" t="b">
        <f t="shared" si="10"/>
        <v>0</v>
      </c>
      <c r="AC47" s="141" t="b">
        <f t="shared" si="11"/>
        <v>0</v>
      </c>
      <c r="AD47" s="141" t="b">
        <f t="shared" si="12"/>
        <v>0</v>
      </c>
      <c r="AE47" s="141" t="b">
        <f t="shared" si="19"/>
        <v>0</v>
      </c>
      <c r="AF47" s="141" t="b">
        <f t="shared" si="20"/>
        <v>0</v>
      </c>
      <c r="AG47" s="141" t="b">
        <f t="shared" si="21"/>
        <v>0</v>
      </c>
      <c r="AH47" s="141" t="b">
        <f t="shared" si="22"/>
        <v>0</v>
      </c>
      <c r="AI47" s="141" t="b">
        <f t="shared" si="23"/>
        <v>0</v>
      </c>
      <c r="AJ47" s="146" t="str">
        <f t="shared" si="13"/>
        <v/>
      </c>
      <c r="AK47" s="143" t="str">
        <f t="shared" si="24"/>
        <v/>
      </c>
      <c r="AL47" s="216" t="str">
        <f t="shared" si="25"/>
        <v/>
      </c>
      <c r="AM47" s="144" t="str">
        <f t="shared" si="26"/>
        <v/>
      </c>
      <c r="AN47" s="145">
        <f t="shared" si="27"/>
        <v>0</v>
      </c>
      <c r="AO47" s="135" t="str">
        <f t="shared" si="28"/>
        <v/>
      </c>
      <c r="AP47" s="136" t="str">
        <f t="shared" si="29"/>
        <v/>
      </c>
      <c r="AQ47" s="126"/>
      <c r="AR47" s="144" t="str">
        <f t="shared" si="30"/>
        <v/>
      </c>
      <c r="AS47" s="219" t="str">
        <f t="shared" si="31"/>
        <v/>
      </c>
      <c r="AT47" s="219" t="str">
        <f t="shared" si="32"/>
        <v/>
      </c>
      <c r="AU47" s="219" t="str">
        <f t="shared" si="33"/>
        <v/>
      </c>
      <c r="AV47" s="218"/>
      <c r="AW47" s="219" t="str">
        <f t="shared" si="35"/>
        <v/>
      </c>
      <c r="AX47" s="219">
        <f t="shared" si="36"/>
        <v>0</v>
      </c>
      <c r="AY47" s="218"/>
      <c r="AZ47" s="217" t="str">
        <f t="shared" si="34"/>
        <v/>
      </c>
      <c r="BA47" s="60">
        <f t="shared" si="14"/>
        <v>0</v>
      </c>
    </row>
    <row r="48" spans="1:53" ht="15" customHeight="1" x14ac:dyDescent="0.25">
      <c r="A48">
        <v>31</v>
      </c>
      <c r="B48" s="238">
        <f>'8E7'!B48</f>
        <v>0</v>
      </c>
      <c r="C48" s="272">
        <f>'8E7'!C48</f>
        <v>0</v>
      </c>
      <c r="D48" s="234" t="str">
        <f>IF('8E7'!D48="","",IF('8E7'!D48&gt;0,'8E7'!D48))</f>
        <v/>
      </c>
      <c r="E48" s="126"/>
      <c r="F48" s="126"/>
      <c r="G48" s="140"/>
      <c r="H48" s="148"/>
      <c r="I48" s="147"/>
      <c r="J48" s="147"/>
      <c r="K48" s="147"/>
      <c r="L48" s="147"/>
      <c r="M48" s="149"/>
      <c r="N48" s="287">
        <f t="shared" si="15"/>
        <v>0</v>
      </c>
      <c r="O48" s="288" t="str">
        <f t="shared" si="16"/>
        <v/>
      </c>
      <c r="P48" s="288" t="str">
        <f t="shared" si="0"/>
        <v/>
      </c>
      <c r="Q48" s="288" t="str">
        <f t="shared" si="1"/>
        <v/>
      </c>
      <c r="R48" s="288">
        <f t="shared" si="17"/>
        <v>0</v>
      </c>
      <c r="S48" s="94" t="str">
        <f t="shared" si="2"/>
        <v/>
      </c>
      <c r="T48" s="94" t="str">
        <f t="shared" si="3"/>
        <v/>
      </c>
      <c r="U48" s="94" t="str">
        <f t="shared" si="4"/>
        <v/>
      </c>
      <c r="V48" s="94" t="str">
        <f t="shared" si="18"/>
        <v/>
      </c>
      <c r="W48" s="94" t="str">
        <f t="shared" si="5"/>
        <v/>
      </c>
      <c r="X48" s="94" t="str">
        <f t="shared" si="6"/>
        <v/>
      </c>
      <c r="Y48" s="94">
        <f t="shared" si="7"/>
        <v>0</v>
      </c>
      <c r="Z48" s="141" t="b">
        <f t="shared" si="8"/>
        <v>0</v>
      </c>
      <c r="AA48" s="141" t="b">
        <f t="shared" si="9"/>
        <v>0</v>
      </c>
      <c r="AB48" s="141" t="b">
        <f t="shared" si="10"/>
        <v>0</v>
      </c>
      <c r="AC48" s="141" t="b">
        <f t="shared" si="11"/>
        <v>0</v>
      </c>
      <c r="AD48" s="141" t="b">
        <f t="shared" si="12"/>
        <v>0</v>
      </c>
      <c r="AE48" s="141" t="b">
        <f t="shared" si="19"/>
        <v>0</v>
      </c>
      <c r="AF48" s="141" t="b">
        <f t="shared" si="20"/>
        <v>0</v>
      </c>
      <c r="AG48" s="141" t="b">
        <f t="shared" si="21"/>
        <v>0</v>
      </c>
      <c r="AH48" s="141" t="b">
        <f t="shared" si="22"/>
        <v>0</v>
      </c>
      <c r="AI48" s="141" t="b">
        <f t="shared" si="23"/>
        <v>0</v>
      </c>
      <c r="AJ48" s="146" t="str">
        <f t="shared" si="13"/>
        <v/>
      </c>
      <c r="AK48" s="143" t="str">
        <f t="shared" si="24"/>
        <v/>
      </c>
      <c r="AL48" s="216" t="str">
        <f t="shared" si="25"/>
        <v/>
      </c>
      <c r="AM48" s="144" t="str">
        <f t="shared" si="26"/>
        <v/>
      </c>
      <c r="AN48" s="145">
        <f t="shared" si="27"/>
        <v>0</v>
      </c>
      <c r="AO48" s="135" t="str">
        <f t="shared" si="28"/>
        <v/>
      </c>
      <c r="AP48" s="136" t="str">
        <f t="shared" si="29"/>
        <v/>
      </c>
      <c r="AQ48" s="126"/>
      <c r="AR48" s="144" t="str">
        <f t="shared" si="30"/>
        <v/>
      </c>
      <c r="AS48" s="219" t="str">
        <f t="shared" si="31"/>
        <v/>
      </c>
      <c r="AT48" s="219" t="str">
        <f t="shared" si="32"/>
        <v/>
      </c>
      <c r="AU48" s="219" t="str">
        <f t="shared" si="33"/>
        <v/>
      </c>
      <c r="AV48" s="218"/>
      <c r="AW48" s="219" t="str">
        <f t="shared" si="35"/>
        <v/>
      </c>
      <c r="AX48" s="219">
        <f t="shared" si="36"/>
        <v>0</v>
      </c>
      <c r="AY48" s="218"/>
      <c r="AZ48" s="217" t="str">
        <f t="shared" si="34"/>
        <v/>
      </c>
      <c r="BA48" s="60">
        <f t="shared" si="14"/>
        <v>0</v>
      </c>
    </row>
    <row r="49" spans="1:53" ht="15" customHeight="1" x14ac:dyDescent="0.25">
      <c r="A49">
        <v>32</v>
      </c>
      <c r="B49" s="238">
        <f>'8E7'!B49</f>
        <v>0</v>
      </c>
      <c r="C49" s="272">
        <f>'8E7'!C49</f>
        <v>0</v>
      </c>
      <c r="D49" s="234" t="str">
        <f>IF('8E7'!D49="","",IF('8E7'!D49&gt;0,'8E7'!D49))</f>
        <v/>
      </c>
      <c r="E49" s="126"/>
      <c r="F49" s="126"/>
      <c r="G49" s="140"/>
      <c r="H49" s="148"/>
      <c r="I49" s="147"/>
      <c r="J49" s="147"/>
      <c r="K49" s="147"/>
      <c r="L49" s="147"/>
      <c r="M49" s="149"/>
      <c r="N49" s="287">
        <f t="shared" si="15"/>
        <v>0</v>
      </c>
      <c r="O49" s="288" t="str">
        <f t="shared" si="16"/>
        <v/>
      </c>
      <c r="P49" s="288" t="str">
        <f t="shared" si="0"/>
        <v/>
      </c>
      <c r="Q49" s="288" t="str">
        <f t="shared" si="1"/>
        <v/>
      </c>
      <c r="R49" s="288">
        <f t="shared" si="17"/>
        <v>0</v>
      </c>
      <c r="S49" s="94" t="str">
        <f t="shared" si="2"/>
        <v/>
      </c>
      <c r="T49" s="94" t="str">
        <f t="shared" si="3"/>
        <v/>
      </c>
      <c r="U49" s="94" t="str">
        <f t="shared" si="4"/>
        <v/>
      </c>
      <c r="V49" s="94" t="str">
        <f t="shared" si="18"/>
        <v/>
      </c>
      <c r="W49" s="94" t="str">
        <f t="shared" si="5"/>
        <v/>
      </c>
      <c r="X49" s="94" t="str">
        <f t="shared" si="6"/>
        <v/>
      </c>
      <c r="Y49" s="94">
        <f t="shared" si="7"/>
        <v>0</v>
      </c>
      <c r="Z49" s="141" t="b">
        <f t="shared" si="8"/>
        <v>0</v>
      </c>
      <c r="AA49" s="141" t="b">
        <f t="shared" si="9"/>
        <v>0</v>
      </c>
      <c r="AB49" s="141" t="b">
        <f t="shared" si="10"/>
        <v>0</v>
      </c>
      <c r="AC49" s="141" t="b">
        <f t="shared" si="11"/>
        <v>0</v>
      </c>
      <c r="AD49" s="141" t="b">
        <f t="shared" si="12"/>
        <v>0</v>
      </c>
      <c r="AE49" s="141" t="b">
        <f t="shared" si="19"/>
        <v>0</v>
      </c>
      <c r="AF49" s="141" t="b">
        <f t="shared" si="20"/>
        <v>0</v>
      </c>
      <c r="AG49" s="141" t="b">
        <f t="shared" si="21"/>
        <v>0</v>
      </c>
      <c r="AH49" s="141" t="b">
        <f t="shared" si="22"/>
        <v>0</v>
      </c>
      <c r="AI49" s="141" t="b">
        <f t="shared" si="23"/>
        <v>0</v>
      </c>
      <c r="AJ49" s="146" t="str">
        <f t="shared" si="13"/>
        <v/>
      </c>
      <c r="AK49" s="143" t="str">
        <f t="shared" si="24"/>
        <v/>
      </c>
      <c r="AL49" s="216" t="str">
        <f t="shared" si="25"/>
        <v/>
      </c>
      <c r="AM49" s="144" t="str">
        <f t="shared" si="26"/>
        <v/>
      </c>
      <c r="AN49" s="145">
        <f t="shared" si="27"/>
        <v>0</v>
      </c>
      <c r="AO49" s="135" t="str">
        <f t="shared" si="28"/>
        <v/>
      </c>
      <c r="AP49" s="136" t="str">
        <f t="shared" si="29"/>
        <v/>
      </c>
      <c r="AQ49" s="126"/>
      <c r="AR49" s="144" t="str">
        <f t="shared" si="30"/>
        <v/>
      </c>
      <c r="AS49" s="219" t="str">
        <f t="shared" si="31"/>
        <v/>
      </c>
      <c r="AT49" s="219" t="str">
        <f t="shared" si="32"/>
        <v/>
      </c>
      <c r="AU49" s="219" t="str">
        <f t="shared" si="33"/>
        <v/>
      </c>
      <c r="AV49" s="218"/>
      <c r="AW49" s="219" t="str">
        <f t="shared" si="35"/>
        <v/>
      </c>
      <c r="AX49" s="219">
        <f t="shared" si="36"/>
        <v>0</v>
      </c>
      <c r="AY49" s="218"/>
      <c r="AZ49" s="217" t="str">
        <f t="shared" si="34"/>
        <v/>
      </c>
      <c r="BA49" s="60">
        <f t="shared" si="14"/>
        <v>0</v>
      </c>
    </row>
    <row r="50" spans="1:53" ht="15" customHeight="1" x14ac:dyDescent="0.25">
      <c r="A50">
        <v>33</v>
      </c>
      <c r="B50" s="238">
        <f>'8E7'!B50</f>
        <v>0</v>
      </c>
      <c r="C50" s="272">
        <f>'8E7'!C50</f>
        <v>0</v>
      </c>
      <c r="D50" s="234" t="str">
        <f>IF('8E7'!D50="","",IF('8E7'!D50&gt;0,'8E7'!D50))</f>
        <v/>
      </c>
      <c r="E50" s="126"/>
      <c r="F50" s="126"/>
      <c r="G50" s="140"/>
      <c r="H50" s="148"/>
      <c r="I50" s="147"/>
      <c r="J50" s="147"/>
      <c r="K50" s="147"/>
      <c r="L50" s="147"/>
      <c r="M50" s="149"/>
      <c r="N50" s="287">
        <f t="shared" si="15"/>
        <v>0</v>
      </c>
      <c r="O50" s="288" t="str">
        <f t="shared" si="16"/>
        <v/>
      </c>
      <c r="P50" s="288" t="str">
        <f t="shared" si="0"/>
        <v/>
      </c>
      <c r="Q50" s="288" t="str">
        <f t="shared" si="1"/>
        <v/>
      </c>
      <c r="R50" s="288">
        <f t="shared" si="17"/>
        <v>0</v>
      </c>
      <c r="S50" s="94" t="str">
        <f t="shared" si="2"/>
        <v/>
      </c>
      <c r="T50" s="94" t="str">
        <f t="shared" si="3"/>
        <v/>
      </c>
      <c r="U50" s="94" t="str">
        <f t="shared" si="4"/>
        <v/>
      </c>
      <c r="V50" s="94" t="str">
        <f t="shared" si="18"/>
        <v/>
      </c>
      <c r="W50" s="94" t="str">
        <f t="shared" si="5"/>
        <v/>
      </c>
      <c r="X50" s="94" t="str">
        <f t="shared" si="6"/>
        <v/>
      </c>
      <c r="Y50" s="94">
        <f t="shared" si="7"/>
        <v>0</v>
      </c>
      <c r="Z50" s="141" t="b">
        <f t="shared" si="8"/>
        <v>0</v>
      </c>
      <c r="AA50" s="141" t="b">
        <f t="shared" si="9"/>
        <v>0</v>
      </c>
      <c r="AB50" s="141" t="b">
        <f t="shared" si="10"/>
        <v>0</v>
      </c>
      <c r="AC50" s="141" t="b">
        <f t="shared" si="11"/>
        <v>0</v>
      </c>
      <c r="AD50" s="141" t="b">
        <f t="shared" si="12"/>
        <v>0</v>
      </c>
      <c r="AE50" s="141" t="b">
        <f t="shared" si="19"/>
        <v>0</v>
      </c>
      <c r="AF50" s="141" t="b">
        <f t="shared" si="20"/>
        <v>0</v>
      </c>
      <c r="AG50" s="141" t="b">
        <f t="shared" si="21"/>
        <v>0</v>
      </c>
      <c r="AH50" s="141" t="b">
        <f t="shared" si="22"/>
        <v>0</v>
      </c>
      <c r="AI50" s="141" t="b">
        <f t="shared" si="23"/>
        <v>0</v>
      </c>
      <c r="AJ50" s="146" t="str">
        <f t="shared" si="13"/>
        <v/>
      </c>
      <c r="AK50" s="143" t="str">
        <f t="shared" si="24"/>
        <v/>
      </c>
      <c r="AL50" s="216" t="str">
        <f t="shared" si="25"/>
        <v/>
      </c>
      <c r="AM50" s="144" t="str">
        <f t="shared" si="26"/>
        <v/>
      </c>
      <c r="AN50" s="145">
        <f t="shared" si="27"/>
        <v>0</v>
      </c>
      <c r="AO50" s="135" t="str">
        <f t="shared" si="28"/>
        <v/>
      </c>
      <c r="AP50" s="136" t="str">
        <f t="shared" si="29"/>
        <v/>
      </c>
      <c r="AQ50" s="126"/>
      <c r="AR50" s="144" t="str">
        <f t="shared" si="30"/>
        <v/>
      </c>
      <c r="AS50" s="219" t="str">
        <f t="shared" si="31"/>
        <v/>
      </c>
      <c r="AT50" s="219" t="str">
        <f t="shared" si="32"/>
        <v/>
      </c>
      <c r="AU50" s="219" t="str">
        <f t="shared" si="33"/>
        <v/>
      </c>
      <c r="AV50" s="218"/>
      <c r="AW50" s="219" t="str">
        <f t="shared" si="35"/>
        <v/>
      </c>
      <c r="AX50" s="219">
        <f t="shared" si="36"/>
        <v>0</v>
      </c>
      <c r="AY50" s="218"/>
      <c r="AZ50" s="217" t="str">
        <f t="shared" si="34"/>
        <v/>
      </c>
      <c r="BA50" s="60">
        <f t="shared" si="14"/>
        <v>0</v>
      </c>
    </row>
    <row r="51" spans="1:53" ht="15" customHeight="1" x14ac:dyDescent="0.25">
      <c r="A51">
        <v>34</v>
      </c>
      <c r="B51" s="238">
        <f>'8E7'!B51</f>
        <v>0</v>
      </c>
      <c r="C51" s="272">
        <f>'8E7'!C51</f>
        <v>0</v>
      </c>
      <c r="D51" s="234" t="str">
        <f>IF('8E7'!D51="","",IF('8E7'!D51&gt;0,'8E7'!D51))</f>
        <v/>
      </c>
      <c r="E51" s="126"/>
      <c r="F51" s="150"/>
      <c r="G51" s="140"/>
      <c r="H51" s="148"/>
      <c r="I51" s="147"/>
      <c r="J51" s="147"/>
      <c r="K51" s="147"/>
      <c r="L51" s="147"/>
      <c r="M51" s="149"/>
      <c r="N51" s="287">
        <f t="shared" si="15"/>
        <v>0</v>
      </c>
      <c r="O51" s="288" t="str">
        <f t="shared" si="16"/>
        <v/>
      </c>
      <c r="P51" s="288" t="str">
        <f t="shared" si="0"/>
        <v/>
      </c>
      <c r="Q51" s="288" t="str">
        <f t="shared" si="1"/>
        <v/>
      </c>
      <c r="R51" s="288">
        <f t="shared" si="17"/>
        <v>0</v>
      </c>
      <c r="S51" s="94" t="str">
        <f t="shared" si="2"/>
        <v/>
      </c>
      <c r="T51" s="94" t="str">
        <f t="shared" si="3"/>
        <v/>
      </c>
      <c r="U51" s="94" t="str">
        <f t="shared" si="4"/>
        <v/>
      </c>
      <c r="V51" s="94" t="str">
        <f t="shared" si="18"/>
        <v/>
      </c>
      <c r="W51" s="94" t="str">
        <f t="shared" si="5"/>
        <v/>
      </c>
      <c r="X51" s="94" t="str">
        <f t="shared" si="6"/>
        <v/>
      </c>
      <c r="Y51" s="94">
        <f t="shared" si="7"/>
        <v>0</v>
      </c>
      <c r="Z51" s="141" t="b">
        <f t="shared" si="8"/>
        <v>0</v>
      </c>
      <c r="AA51" s="141" t="b">
        <f t="shared" si="9"/>
        <v>0</v>
      </c>
      <c r="AB51" s="141" t="b">
        <f t="shared" si="10"/>
        <v>0</v>
      </c>
      <c r="AC51" s="141" t="b">
        <f t="shared" si="11"/>
        <v>0</v>
      </c>
      <c r="AD51" s="141" t="b">
        <f t="shared" si="12"/>
        <v>0</v>
      </c>
      <c r="AE51" s="141" t="b">
        <f t="shared" si="19"/>
        <v>0</v>
      </c>
      <c r="AF51" s="141" t="b">
        <f t="shared" si="20"/>
        <v>0</v>
      </c>
      <c r="AG51" s="141" t="b">
        <f t="shared" si="21"/>
        <v>0</v>
      </c>
      <c r="AH51" s="141" t="b">
        <f t="shared" si="22"/>
        <v>0</v>
      </c>
      <c r="AI51" s="141" t="b">
        <f t="shared" si="23"/>
        <v>0</v>
      </c>
      <c r="AJ51" s="146" t="str">
        <f t="shared" si="13"/>
        <v/>
      </c>
      <c r="AK51" s="143" t="str">
        <f t="shared" si="24"/>
        <v/>
      </c>
      <c r="AL51" s="216" t="str">
        <f t="shared" si="25"/>
        <v/>
      </c>
      <c r="AM51" s="144" t="str">
        <f t="shared" si="26"/>
        <v/>
      </c>
      <c r="AN51" s="145">
        <f t="shared" si="27"/>
        <v>0</v>
      </c>
      <c r="AO51" s="135" t="str">
        <f t="shared" si="28"/>
        <v/>
      </c>
      <c r="AP51" s="136" t="str">
        <f t="shared" si="29"/>
        <v/>
      </c>
      <c r="AQ51" s="126"/>
      <c r="AR51" s="144" t="str">
        <f t="shared" si="30"/>
        <v/>
      </c>
      <c r="AS51" s="219" t="str">
        <f t="shared" si="31"/>
        <v/>
      </c>
      <c r="AT51" s="219" t="str">
        <f t="shared" si="32"/>
        <v/>
      </c>
      <c r="AU51" s="219" t="str">
        <f t="shared" si="33"/>
        <v/>
      </c>
      <c r="AV51" s="218"/>
      <c r="AW51" s="219" t="str">
        <f t="shared" si="35"/>
        <v/>
      </c>
      <c r="AX51" s="219">
        <f t="shared" si="36"/>
        <v>0</v>
      </c>
      <c r="AY51" s="218"/>
      <c r="AZ51" s="217" t="str">
        <f t="shared" si="34"/>
        <v/>
      </c>
      <c r="BA51" s="60">
        <f t="shared" si="14"/>
        <v>0</v>
      </c>
    </row>
    <row r="52" spans="1:53" ht="15" customHeight="1" x14ac:dyDescent="0.25">
      <c r="A52">
        <v>35</v>
      </c>
      <c r="B52" s="238">
        <f>'8E7'!B52</f>
        <v>0</v>
      </c>
      <c r="C52" s="272">
        <f>'8E7'!C52</f>
        <v>0</v>
      </c>
      <c r="D52" s="234" t="str">
        <f>IF('8E7'!D52="","",IF('8E7'!D52&gt;0,'8E7'!D52))</f>
        <v/>
      </c>
      <c r="E52" s="126"/>
      <c r="F52" s="150"/>
      <c r="G52" s="140"/>
      <c r="H52" s="148"/>
      <c r="I52" s="147"/>
      <c r="J52" s="147"/>
      <c r="K52" s="147"/>
      <c r="L52" s="147"/>
      <c r="M52" s="149"/>
      <c r="N52" s="287">
        <f t="shared" si="15"/>
        <v>0</v>
      </c>
      <c r="O52" s="288" t="str">
        <f t="shared" si="16"/>
        <v/>
      </c>
      <c r="P52" s="288" t="str">
        <f t="shared" si="0"/>
        <v/>
      </c>
      <c r="Q52" s="288" t="str">
        <f t="shared" si="1"/>
        <v/>
      </c>
      <c r="R52" s="288">
        <f t="shared" si="17"/>
        <v>0</v>
      </c>
      <c r="S52" s="94" t="str">
        <f t="shared" si="2"/>
        <v/>
      </c>
      <c r="T52" s="94" t="str">
        <f t="shared" si="3"/>
        <v/>
      </c>
      <c r="U52" s="94" t="str">
        <f t="shared" si="4"/>
        <v/>
      </c>
      <c r="V52" s="94" t="str">
        <f t="shared" si="18"/>
        <v/>
      </c>
      <c r="W52" s="94" t="str">
        <f t="shared" si="5"/>
        <v/>
      </c>
      <c r="X52" s="94" t="str">
        <f t="shared" si="6"/>
        <v/>
      </c>
      <c r="Y52" s="94">
        <f t="shared" si="7"/>
        <v>0</v>
      </c>
      <c r="Z52" s="141" t="b">
        <f t="shared" si="8"/>
        <v>0</v>
      </c>
      <c r="AA52" s="141" t="b">
        <f t="shared" si="9"/>
        <v>0</v>
      </c>
      <c r="AB52" s="141" t="b">
        <f t="shared" si="10"/>
        <v>0</v>
      </c>
      <c r="AC52" s="141" t="b">
        <f t="shared" si="11"/>
        <v>0</v>
      </c>
      <c r="AD52" s="141" t="b">
        <f t="shared" si="12"/>
        <v>0</v>
      </c>
      <c r="AE52" s="141" t="b">
        <f t="shared" si="19"/>
        <v>0</v>
      </c>
      <c r="AF52" s="141" t="b">
        <f t="shared" si="20"/>
        <v>0</v>
      </c>
      <c r="AG52" s="141" t="b">
        <f t="shared" si="21"/>
        <v>0</v>
      </c>
      <c r="AH52" s="141" t="b">
        <f t="shared" si="22"/>
        <v>0</v>
      </c>
      <c r="AI52" s="141" t="b">
        <f t="shared" si="23"/>
        <v>0</v>
      </c>
      <c r="AJ52" s="146" t="str">
        <f t="shared" si="13"/>
        <v/>
      </c>
      <c r="AK52" s="143" t="str">
        <f t="shared" si="24"/>
        <v/>
      </c>
      <c r="AL52" s="216" t="str">
        <f t="shared" si="25"/>
        <v/>
      </c>
      <c r="AM52" s="144" t="str">
        <f t="shared" si="26"/>
        <v/>
      </c>
      <c r="AN52" s="145">
        <f t="shared" si="27"/>
        <v>0</v>
      </c>
      <c r="AO52" s="135" t="str">
        <f t="shared" si="28"/>
        <v/>
      </c>
      <c r="AP52" s="136" t="str">
        <f t="shared" si="29"/>
        <v/>
      </c>
      <c r="AQ52" s="126"/>
      <c r="AR52" s="144" t="str">
        <f t="shared" si="30"/>
        <v/>
      </c>
      <c r="AS52" s="219" t="str">
        <f t="shared" si="31"/>
        <v/>
      </c>
      <c r="AT52" s="219" t="str">
        <f t="shared" si="32"/>
        <v/>
      </c>
      <c r="AU52" s="219" t="str">
        <f t="shared" si="33"/>
        <v/>
      </c>
      <c r="AV52" s="218"/>
      <c r="AW52" s="219" t="str">
        <f t="shared" si="35"/>
        <v/>
      </c>
      <c r="AX52" s="219">
        <f t="shared" si="36"/>
        <v>0</v>
      </c>
      <c r="AY52" s="218"/>
      <c r="AZ52" s="217" t="str">
        <f t="shared" si="34"/>
        <v/>
      </c>
      <c r="BA52" s="60">
        <f t="shared" si="14"/>
        <v>0</v>
      </c>
    </row>
    <row r="53" spans="1:53" ht="15" customHeight="1" thickBot="1" x14ac:dyDescent="0.3">
      <c r="A53">
        <v>36</v>
      </c>
      <c r="B53" s="238">
        <f>'8E7'!B53</f>
        <v>0</v>
      </c>
      <c r="C53" s="272">
        <f>'8E7'!C53</f>
        <v>0</v>
      </c>
      <c r="D53" s="234" t="str">
        <f>IF('8E7'!D53="","",IF('8E7'!D53&gt;0,'8E7'!D53))</f>
        <v/>
      </c>
      <c r="E53" s="151"/>
      <c r="F53" s="152"/>
      <c r="G53" s="140"/>
      <c r="H53" s="148"/>
      <c r="I53" s="147"/>
      <c r="J53" s="147"/>
      <c r="K53" s="147"/>
      <c r="L53" s="147"/>
      <c r="M53" s="149"/>
      <c r="N53" s="287">
        <f t="shared" si="15"/>
        <v>0</v>
      </c>
      <c r="O53" s="288" t="str">
        <f t="shared" si="16"/>
        <v/>
      </c>
      <c r="P53" s="288" t="str">
        <f t="shared" si="0"/>
        <v/>
      </c>
      <c r="Q53" s="288" t="str">
        <f t="shared" si="1"/>
        <v/>
      </c>
      <c r="R53" s="288">
        <f t="shared" si="17"/>
        <v>0</v>
      </c>
      <c r="S53" s="94" t="str">
        <f t="shared" si="2"/>
        <v/>
      </c>
      <c r="T53" s="94" t="str">
        <f t="shared" si="3"/>
        <v/>
      </c>
      <c r="U53" s="94" t="str">
        <f t="shared" si="4"/>
        <v/>
      </c>
      <c r="V53" s="94" t="str">
        <f t="shared" si="18"/>
        <v/>
      </c>
      <c r="W53" s="94" t="str">
        <f t="shared" si="5"/>
        <v/>
      </c>
      <c r="X53" s="94" t="str">
        <f t="shared" si="6"/>
        <v/>
      </c>
      <c r="Y53" s="94">
        <f t="shared" si="7"/>
        <v>0</v>
      </c>
      <c r="Z53" s="141" t="b">
        <f t="shared" si="8"/>
        <v>0</v>
      </c>
      <c r="AA53" s="141" t="b">
        <f t="shared" si="9"/>
        <v>0</v>
      </c>
      <c r="AB53" s="141" t="b">
        <f t="shared" si="10"/>
        <v>0</v>
      </c>
      <c r="AC53" s="141" t="b">
        <f t="shared" si="11"/>
        <v>0</v>
      </c>
      <c r="AD53" s="141" t="b">
        <f t="shared" si="12"/>
        <v>0</v>
      </c>
      <c r="AE53" s="141" t="b">
        <f t="shared" si="19"/>
        <v>0</v>
      </c>
      <c r="AF53" s="141" t="b">
        <f t="shared" si="20"/>
        <v>0</v>
      </c>
      <c r="AG53" s="141" t="b">
        <f t="shared" si="21"/>
        <v>0</v>
      </c>
      <c r="AH53" s="141" t="b">
        <f t="shared" si="22"/>
        <v>0</v>
      </c>
      <c r="AI53" s="141" t="b">
        <f t="shared" si="23"/>
        <v>0</v>
      </c>
      <c r="AJ53" s="153" t="str">
        <f t="shared" si="13"/>
        <v/>
      </c>
      <c r="AK53" s="143" t="str">
        <f t="shared" si="24"/>
        <v/>
      </c>
      <c r="AL53" s="216" t="str">
        <f t="shared" si="25"/>
        <v/>
      </c>
      <c r="AM53" s="144" t="str">
        <f t="shared" si="26"/>
        <v/>
      </c>
      <c r="AN53" s="145">
        <f t="shared" si="27"/>
        <v>0</v>
      </c>
      <c r="AO53" s="135" t="str">
        <f t="shared" si="28"/>
        <v/>
      </c>
      <c r="AP53" s="136" t="str">
        <f t="shared" si="29"/>
        <v/>
      </c>
      <c r="AQ53" s="126"/>
      <c r="AR53" s="144" t="str">
        <f t="shared" si="30"/>
        <v/>
      </c>
      <c r="AS53" s="219" t="str">
        <f t="shared" si="31"/>
        <v/>
      </c>
      <c r="AT53" s="219" t="str">
        <f t="shared" si="32"/>
        <v/>
      </c>
      <c r="AU53" s="219" t="str">
        <f t="shared" si="33"/>
        <v/>
      </c>
      <c r="AV53" s="218"/>
      <c r="AW53" s="219" t="str">
        <f t="shared" si="35"/>
        <v/>
      </c>
      <c r="AX53" s="219">
        <f t="shared" si="36"/>
        <v>0</v>
      </c>
      <c r="AY53" s="218"/>
      <c r="AZ53" s="217" t="str">
        <f t="shared" si="34"/>
        <v/>
      </c>
      <c r="BA53" s="60">
        <f t="shared" si="14"/>
        <v>0</v>
      </c>
    </row>
    <row r="54" spans="1:53" ht="15" customHeight="1" thickBot="1" x14ac:dyDescent="0.3">
      <c r="A54" t="s">
        <v>105</v>
      </c>
      <c r="B54" s="64">
        <f>COUNTA(B18:B53)</f>
        <v>36</v>
      </c>
      <c r="C54" s="64"/>
      <c r="D54" s="328" t="s">
        <v>106</v>
      </c>
      <c r="E54" s="328"/>
      <c r="F54" s="328"/>
      <c r="G54" s="328"/>
      <c r="H54" s="154" t="str">
        <f t="shared" ref="H54:M54" si="37">IF(S56=0,"",IF(S56&gt;0,S55))</f>
        <v/>
      </c>
      <c r="I54" s="155" t="str">
        <f t="shared" si="37"/>
        <v/>
      </c>
      <c r="J54" s="155" t="str">
        <f t="shared" si="37"/>
        <v/>
      </c>
      <c r="K54" s="155" t="str">
        <f t="shared" si="37"/>
        <v/>
      </c>
      <c r="L54" s="155" t="str">
        <f t="shared" si="37"/>
        <v/>
      </c>
      <c r="M54" s="155" t="str">
        <f t="shared" si="37"/>
        <v/>
      </c>
      <c r="N54" s="155"/>
      <c r="O54" s="155"/>
      <c r="P54" s="155"/>
      <c r="Q54" s="155"/>
      <c r="R54" s="155"/>
      <c r="S54" s="156">
        <f t="shared" ref="S54:X54" si="38">SUM(S18:S53)</f>
        <v>0</v>
      </c>
      <c r="T54" s="156">
        <f t="shared" si="38"/>
        <v>0</v>
      </c>
      <c r="U54" s="156">
        <f t="shared" si="38"/>
        <v>0</v>
      </c>
      <c r="V54" s="156">
        <f t="shared" si="38"/>
        <v>0</v>
      </c>
      <c r="W54" s="156">
        <f t="shared" si="38"/>
        <v>0</v>
      </c>
      <c r="X54" s="156">
        <f t="shared" si="38"/>
        <v>0</v>
      </c>
      <c r="Y54" s="157">
        <f>SUM(AK18:AK53)</f>
        <v>0</v>
      </c>
      <c r="Z54" s="157">
        <f t="shared" ref="Z54:AI54" si="39">SUM(Z18:Z53)</f>
        <v>0</v>
      </c>
      <c r="AA54" s="157">
        <f t="shared" si="39"/>
        <v>0</v>
      </c>
      <c r="AB54" s="157">
        <f t="shared" si="39"/>
        <v>0</v>
      </c>
      <c r="AC54" s="157">
        <f t="shared" si="39"/>
        <v>0</v>
      </c>
      <c r="AD54" s="157">
        <f t="shared" si="39"/>
        <v>0</v>
      </c>
      <c r="AE54" s="157">
        <f t="shared" si="39"/>
        <v>0</v>
      </c>
      <c r="AF54" s="157">
        <f t="shared" si="39"/>
        <v>0</v>
      </c>
      <c r="AG54" s="157">
        <f t="shared" si="39"/>
        <v>0</v>
      </c>
      <c r="AH54" s="157">
        <f t="shared" si="39"/>
        <v>0</v>
      </c>
      <c r="AI54" s="157">
        <f t="shared" si="39"/>
        <v>0</v>
      </c>
      <c r="AJ54" s="158"/>
      <c r="AK54" s="220" t="str">
        <f>IF(Y57=0,"",IF(Y57&gt;0,$Y$55))</f>
        <v/>
      </c>
      <c r="AL54" s="220" t="str">
        <f>IF(Z57=0,"",IF(Z57&gt;0,$Y$55))</f>
        <v/>
      </c>
      <c r="AM54" s="159"/>
      <c r="AN54" s="159"/>
      <c r="AO54" s="160">
        <f>IF(B54=0,"",IF(B54&gt;0,AO55/B54))</f>
        <v>0</v>
      </c>
      <c r="AP54" s="160">
        <f>IF(B54=0,"",IF(B54&gt;0,AP55/B54))</f>
        <v>0</v>
      </c>
      <c r="AQ54" s="161">
        <f>IF(B54=0,"",IF(B54&gt;0,AQ56/B54))</f>
        <v>1</v>
      </c>
      <c r="AR54" s="162"/>
      <c r="AS54" s="222" t="s">
        <v>107</v>
      </c>
      <c r="AT54" s="222" t="s">
        <v>107</v>
      </c>
      <c r="AU54" s="222" t="s">
        <v>108</v>
      </c>
      <c r="AV54" s="223" t="str">
        <f>IF(AX54=0,"",IF(AX54&gt;0,AX54/AV55))</f>
        <v/>
      </c>
      <c r="AW54" s="224"/>
      <c r="AX54" s="224">
        <f>SUM(AX18:AX53)</f>
        <v>0</v>
      </c>
      <c r="AY54" s="223" t="str">
        <f>IF(BA54=0,"",IF(BA54&gt;0,BA54/AY55))</f>
        <v/>
      </c>
      <c r="AZ54" s="11"/>
      <c r="BA54" s="12">
        <f>SUM(BA18:BA53)</f>
        <v>0</v>
      </c>
    </row>
    <row r="55" spans="1:53" x14ac:dyDescent="0.25">
      <c r="D55" s="94"/>
      <c r="E55" s="163">
        <f>COUNTA(E18:E53)</f>
        <v>0</v>
      </c>
      <c r="F55" s="163">
        <f>COUNTA(F18:F53)</f>
        <v>0</v>
      </c>
      <c r="G55" s="94"/>
      <c r="H55" s="335" t="s">
        <v>34</v>
      </c>
      <c r="I55" s="329"/>
      <c r="J55" s="335" t="s">
        <v>35</v>
      </c>
      <c r="K55" s="329"/>
      <c r="L55" s="329" t="s">
        <v>36</v>
      </c>
      <c r="M55" s="329"/>
      <c r="N55" s="94"/>
      <c r="O55" s="94"/>
      <c r="P55" s="94"/>
      <c r="Q55" s="94"/>
      <c r="R55" s="94"/>
      <c r="S55" s="164" t="e">
        <f t="shared" ref="S55:X55" si="40">S54/S56</f>
        <v>#DIV/0!</v>
      </c>
      <c r="T55" s="164" t="e">
        <f t="shared" si="40"/>
        <v>#DIV/0!</v>
      </c>
      <c r="U55" s="164" t="e">
        <f t="shared" si="40"/>
        <v>#DIV/0!</v>
      </c>
      <c r="V55" s="164" t="e">
        <f t="shared" si="40"/>
        <v>#DIV/0!</v>
      </c>
      <c r="W55" s="164" t="e">
        <f t="shared" si="40"/>
        <v>#DIV/0!</v>
      </c>
      <c r="X55" s="164" t="e">
        <f t="shared" si="40"/>
        <v>#DIV/0!</v>
      </c>
      <c r="Y55" s="164" t="e">
        <f>Y54/Y57</f>
        <v>#DIV/0!</v>
      </c>
      <c r="Z55" s="141">
        <f>Z54/10</f>
        <v>0</v>
      </c>
      <c r="AA55" s="141">
        <f t="shared" ref="AA55:AI55" si="41">AA54/10</f>
        <v>0</v>
      </c>
      <c r="AB55" s="141">
        <f t="shared" si="41"/>
        <v>0</v>
      </c>
      <c r="AC55" s="141">
        <f t="shared" si="41"/>
        <v>0</v>
      </c>
      <c r="AD55" s="141">
        <f t="shared" si="41"/>
        <v>0</v>
      </c>
      <c r="AE55" s="141">
        <f t="shared" si="41"/>
        <v>0</v>
      </c>
      <c r="AF55" s="141">
        <f t="shared" si="41"/>
        <v>0</v>
      </c>
      <c r="AG55" s="141">
        <f t="shared" si="41"/>
        <v>0</v>
      </c>
      <c r="AH55" s="141">
        <f t="shared" si="41"/>
        <v>0</v>
      </c>
      <c r="AI55" s="141">
        <f t="shared" si="41"/>
        <v>0</v>
      </c>
      <c r="AJ55" s="141"/>
      <c r="AK55" s="98"/>
      <c r="AL55" s="98"/>
      <c r="AM55" s="98"/>
      <c r="AN55" s="98"/>
      <c r="AO55" s="165">
        <f>COUNTIF(AO18:AO53,1)</f>
        <v>0</v>
      </c>
      <c r="AP55" s="165">
        <f>SUM(AP18:AP52)</f>
        <v>0</v>
      </c>
      <c r="AQ55" s="163">
        <f>COUNTA(AQ18:AQ53)</f>
        <v>0</v>
      </c>
      <c r="AR55" s="98"/>
      <c r="AS55" s="119" t="str">
        <f>IF($AS$57=0,"",IF($D$2&lt;6,"",IF($D$2&gt;=6,(AS58+AS59)/AS57)))</f>
        <v/>
      </c>
      <c r="AT55" s="119" t="str">
        <f t="shared" ref="AT55:AU55" si="42">IF($AS$57=0,"",IF($D$2&lt;6,"",IF($D$2&gt;=6,(AT58+AT59)/AT57)))</f>
        <v/>
      </c>
      <c r="AU55" s="119" t="str">
        <f t="shared" si="42"/>
        <v/>
      </c>
      <c r="AV55" s="163">
        <f>COUNTA(AV18:AV53)</f>
        <v>0</v>
      </c>
      <c r="AW55" s="163"/>
      <c r="AX55" s="163"/>
      <c r="AY55" s="163">
        <f>COUNTA(AY18:AY53)</f>
        <v>0</v>
      </c>
      <c r="AZ55" s="3"/>
      <c r="BA55" s="3"/>
    </row>
    <row r="56" spans="1:53" ht="13.8" thickBot="1" x14ac:dyDescent="0.3">
      <c r="E56" s="3"/>
      <c r="F56" s="3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3">
        <f t="shared" ref="S56:X56" si="43">COUNTA(H18:H53)</f>
        <v>0</v>
      </c>
      <c r="T56" s="3">
        <f t="shared" si="43"/>
        <v>0</v>
      </c>
      <c r="U56" s="3">
        <f t="shared" si="43"/>
        <v>0</v>
      </c>
      <c r="V56" s="3">
        <f t="shared" si="43"/>
        <v>0</v>
      </c>
      <c r="W56" s="3">
        <f t="shared" si="43"/>
        <v>0</v>
      </c>
      <c r="X56" s="3">
        <f t="shared" si="43"/>
        <v>0</v>
      </c>
      <c r="Y56" s="3">
        <f>COUNTIF(Y18:Y53,0)</f>
        <v>36</v>
      </c>
      <c r="Z56" s="10" t="e">
        <f>Z54/D68*D70</f>
        <v>#DIV/0!</v>
      </c>
      <c r="AA56" s="10" t="e">
        <f>AA54/E68*E70</f>
        <v>#DIV/0!</v>
      </c>
      <c r="AB56" s="10" t="e">
        <f>AB54/F68*F70</f>
        <v>#DIV/0!</v>
      </c>
      <c r="AC56" s="10" t="e">
        <f>AC54/G68*G70</f>
        <v>#DIV/0!</v>
      </c>
      <c r="AD56" s="10" t="e">
        <f>AD54/H68*H70</f>
        <v>#DIV/0!</v>
      </c>
      <c r="AE56" s="10" t="e">
        <f>AE54/D69*D72</f>
        <v>#DIV/0!</v>
      </c>
      <c r="AF56" s="10" t="e">
        <f>AF54/E69*E72</f>
        <v>#DIV/0!</v>
      </c>
      <c r="AG56" s="10" t="e">
        <f>AG54/F69*F72</f>
        <v>#DIV/0!</v>
      </c>
      <c r="AH56" s="10" t="e">
        <f>AH54/G69*G72</f>
        <v>#DIV/0!</v>
      </c>
      <c r="AI56" s="10" t="e">
        <f>AI54/H69*H72</f>
        <v>#DIV/0!</v>
      </c>
      <c r="AO56" s="3"/>
      <c r="AP56" s="3"/>
      <c r="AQ56" s="2">
        <f>(B54-AQ55)</f>
        <v>36</v>
      </c>
      <c r="AR56" s="3"/>
      <c r="AS56" s="119" t="str">
        <f>IF($AS$57=0,"",IF($D$2&lt;6,"",IF($D$2&gt;=6,(AS59/AS57))))</f>
        <v/>
      </c>
      <c r="AT56" s="119" t="str">
        <f t="shared" ref="AT56:AU56" si="44">IF($AS$57=0,"",IF($D$2&lt;6,"",IF($D$2&gt;=6,(AT59/AT57))))</f>
        <v/>
      </c>
      <c r="AU56" s="119" t="str">
        <f t="shared" si="44"/>
        <v/>
      </c>
      <c r="AV56" s="2"/>
      <c r="AW56" s="2"/>
      <c r="AX56" s="2"/>
      <c r="AY56" s="2"/>
      <c r="AZ56" s="3"/>
      <c r="BA56" s="3"/>
    </row>
    <row r="57" spans="1:53" ht="20.399999999999999" thickBot="1" x14ac:dyDescent="0.55000000000000004">
      <c r="B57" s="54" t="s">
        <v>26</v>
      </c>
      <c r="C57" s="54"/>
      <c r="D57" s="53">
        <f>D2</f>
        <v>8</v>
      </c>
      <c r="E57" s="86">
        <f>E2</f>
        <v>0</v>
      </c>
      <c r="F57" s="13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T57" s="3"/>
      <c r="U57" s="3"/>
      <c r="V57" s="3"/>
      <c r="W57" s="3"/>
      <c r="X57" s="3"/>
      <c r="Y57" s="3">
        <f>36-Y56</f>
        <v>0</v>
      </c>
      <c r="AE57" s="3"/>
      <c r="AO57" s="3"/>
      <c r="AP57" s="3"/>
      <c r="AQ57" s="2"/>
      <c r="AR57" s="3"/>
      <c r="AS57" s="72">
        <f t="shared" ref="AS57:AT57" si="45">COUNTIF(AS18:AS53,"&gt;""")</f>
        <v>0</v>
      </c>
      <c r="AT57" s="72">
        <f t="shared" si="45"/>
        <v>0</v>
      </c>
      <c r="AU57" s="72">
        <f>COUNTIF(AU18:AU53,"&gt;""")</f>
        <v>0</v>
      </c>
      <c r="AV57" s="2"/>
      <c r="AW57" s="2"/>
      <c r="AX57" s="2"/>
      <c r="AY57" s="2"/>
      <c r="AZ57" s="3"/>
      <c r="BA57" s="3"/>
    </row>
    <row r="58" spans="1:53" ht="20.399999999999999" thickBot="1" x14ac:dyDescent="0.55000000000000004">
      <c r="B58" s="54" t="s">
        <v>27</v>
      </c>
      <c r="C58" s="54"/>
      <c r="D58" s="324">
        <f>D3</f>
        <v>45692</v>
      </c>
      <c r="E58" s="325"/>
      <c r="F58" s="13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3"/>
      <c r="T58" s="3"/>
      <c r="U58" s="3"/>
      <c r="V58" s="3"/>
      <c r="W58" s="3"/>
      <c r="X58" s="3"/>
      <c r="Y58" s="3"/>
      <c r="AE58" s="3"/>
      <c r="AO58" s="3"/>
      <c r="AP58" s="3"/>
      <c r="AQ58" s="2"/>
      <c r="AR58" s="3"/>
      <c r="AS58" s="93">
        <f>COUNTIF(AS18:AS53,"1F")</f>
        <v>0</v>
      </c>
      <c r="AT58" s="93">
        <f t="shared" ref="AT58:AU58" si="46">COUNTIF(AT18:AT53,"1F")</f>
        <v>0</v>
      </c>
      <c r="AU58" s="93">
        <f t="shared" si="46"/>
        <v>0</v>
      </c>
      <c r="AV58" s="2"/>
      <c r="AW58" s="2"/>
      <c r="AX58" s="2"/>
      <c r="AY58" s="2"/>
      <c r="AZ58" s="3"/>
      <c r="BA58" s="3"/>
    </row>
    <row r="59" spans="1:53" ht="19.8" x14ac:dyDescent="0.5">
      <c r="B59" s="54"/>
      <c r="C59" s="54"/>
      <c r="D59" s="69"/>
      <c r="E59" s="69"/>
      <c r="F59" s="13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3"/>
      <c r="T59" s="3"/>
      <c r="U59" s="3"/>
      <c r="V59" s="3"/>
      <c r="W59" s="3"/>
      <c r="X59" s="3"/>
      <c r="Y59" s="3"/>
      <c r="AE59" s="3"/>
      <c r="AO59" s="3"/>
      <c r="AP59" s="3"/>
      <c r="AQ59" s="2"/>
      <c r="AR59" s="3"/>
      <c r="AS59" s="93">
        <f>COUNTIF(AS18:AS53,"2F")</f>
        <v>0</v>
      </c>
      <c r="AT59" s="93">
        <f t="shared" ref="AT59" si="47">COUNTIF(AT18:AT53,"2F")</f>
        <v>0</v>
      </c>
      <c r="AU59" s="93">
        <f>COUNTIF(AU18:AU53,"1S")</f>
        <v>0</v>
      </c>
      <c r="AV59" s="2"/>
      <c r="AW59" s="2"/>
      <c r="AX59" s="2"/>
      <c r="AY59" s="2"/>
      <c r="AZ59" s="3"/>
      <c r="BA59" s="3"/>
    </row>
    <row r="60" spans="1:53" ht="19.8" x14ac:dyDescent="0.5">
      <c r="B60" s="54"/>
      <c r="C60" s="54"/>
      <c r="D60" s="69"/>
      <c r="E60" s="69"/>
      <c r="F60" s="13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3"/>
      <c r="T60" s="3"/>
      <c r="U60" s="3"/>
      <c r="V60" s="3"/>
      <c r="W60" s="3"/>
      <c r="X60" s="3"/>
      <c r="Y60" s="3"/>
      <c r="AE60" s="3"/>
      <c r="AO60" s="3"/>
      <c r="AP60" s="3"/>
      <c r="AQ60" s="2"/>
      <c r="AR60" s="3"/>
      <c r="AS60" s="3"/>
      <c r="AT60" s="3"/>
      <c r="AU60" s="3"/>
      <c r="AV60" s="2"/>
      <c r="AW60" s="2"/>
      <c r="AX60" s="2"/>
      <c r="AY60" s="2"/>
      <c r="AZ60" s="3"/>
      <c r="BA60" s="3"/>
    </row>
    <row r="61" spans="1:53" x14ac:dyDescent="0.25">
      <c r="E61" s="13"/>
      <c r="F61" s="13"/>
      <c r="Z61" s="3"/>
      <c r="AE61" s="3"/>
      <c r="AO61" s="13"/>
      <c r="AP61" s="13"/>
    </row>
    <row r="62" spans="1:53" x14ac:dyDescent="0.25">
      <c r="D62" s="4" t="s">
        <v>54</v>
      </c>
      <c r="E62" s="4" t="s">
        <v>55</v>
      </c>
      <c r="F62" s="4" t="s">
        <v>56</v>
      </c>
      <c r="G62" s="3" t="s">
        <v>109</v>
      </c>
      <c r="H62" s="4" t="s">
        <v>58</v>
      </c>
      <c r="I62" s="4" t="s">
        <v>59</v>
      </c>
      <c r="J62" s="4" t="s">
        <v>110</v>
      </c>
      <c r="K62" s="4" t="s">
        <v>111</v>
      </c>
      <c r="L62" s="4" t="s">
        <v>112</v>
      </c>
      <c r="M62" s="4" t="s">
        <v>113</v>
      </c>
      <c r="AE62" s="3"/>
      <c r="AJ62" s="4" t="s">
        <v>114</v>
      </c>
      <c r="AK62" s="4" t="s">
        <v>114</v>
      </c>
      <c r="AL62" s="4" t="s">
        <v>114</v>
      </c>
      <c r="AO62" s="4" t="s">
        <v>115</v>
      </c>
      <c r="AQ62" s="4"/>
    </row>
    <row r="63" spans="1:53" x14ac:dyDescent="0.25">
      <c r="D63" s="10" t="e">
        <f t="shared" ref="D63:I63" si="48">S55</f>
        <v>#DIV/0!</v>
      </c>
      <c r="E63" s="10" t="e">
        <f t="shared" si="48"/>
        <v>#DIV/0!</v>
      </c>
      <c r="F63" s="10" t="e">
        <f t="shared" si="48"/>
        <v>#DIV/0!</v>
      </c>
      <c r="G63" s="10" t="e">
        <f t="shared" si="48"/>
        <v>#DIV/0!</v>
      </c>
      <c r="H63" s="10" t="e">
        <f t="shared" si="48"/>
        <v>#DIV/0!</v>
      </c>
      <c r="I63" s="10" t="e">
        <f t="shared" si="48"/>
        <v>#DIV/0!</v>
      </c>
      <c r="J63" s="10" t="str">
        <f>$AK$54</f>
        <v/>
      </c>
      <c r="K63" s="14">
        <f>$AO$54</f>
        <v>0</v>
      </c>
      <c r="L63" s="10">
        <f>$AP$54</f>
        <v>0</v>
      </c>
      <c r="M63" s="10">
        <f>$AQ$54</f>
        <v>1</v>
      </c>
      <c r="N63" s="10"/>
      <c r="O63" s="10"/>
      <c r="P63" s="10"/>
      <c r="Q63" s="10"/>
      <c r="R63" s="10"/>
      <c r="AJ63" s="10" t="str">
        <f>$AV$54</f>
        <v/>
      </c>
      <c r="AK63" s="10" t="str">
        <f>$AV$54</f>
        <v/>
      </c>
      <c r="AL63" s="10" t="str">
        <f>$AV$54</f>
        <v/>
      </c>
      <c r="AM63" s="10"/>
      <c r="AN63" s="10"/>
      <c r="AO63" s="10" t="str">
        <f>$AY$54</f>
        <v/>
      </c>
      <c r="AQ63" s="13"/>
    </row>
    <row r="64" spans="1:53" x14ac:dyDescent="0.25">
      <c r="E64" s="13"/>
      <c r="F64" s="13"/>
      <c r="AO64" s="13"/>
      <c r="AP64" s="13"/>
    </row>
    <row r="65" spans="1:43" x14ac:dyDescent="0.25">
      <c r="E65" s="13"/>
      <c r="F65" s="13"/>
      <c r="AO65" s="13"/>
      <c r="AP65" s="13"/>
    </row>
    <row r="66" spans="1:43" x14ac:dyDescent="0.25">
      <c r="B66" s="5"/>
      <c r="C66" s="5"/>
      <c r="D66" s="4" t="str">
        <f>IF($E$7="ja","A",IF($E$7="nee",1))</f>
        <v>A</v>
      </c>
      <c r="E66" s="4" t="str">
        <f>IF($E$7="ja","B",IF($E$7="nee",2))</f>
        <v>B</v>
      </c>
      <c r="F66" s="4" t="str">
        <f>IF($E$7="ja","C",IF($E$7="nee",3))</f>
        <v>C</v>
      </c>
      <c r="G66" s="4" t="str">
        <f>IF($E$7="ja","D",IF($E$7="nee",4))</f>
        <v>D</v>
      </c>
      <c r="H66" s="4" t="str">
        <f>IF($E$7="ja","E",IF($E$7="nee",5))</f>
        <v>E</v>
      </c>
    </row>
    <row r="67" spans="1:43" s="4" customFormat="1" x14ac:dyDescent="0.25">
      <c r="A67"/>
      <c r="B67" s="5" t="s">
        <v>116</v>
      </c>
      <c r="C67" s="5"/>
      <c r="D67" s="10">
        <f>IF($E$7="ja",0.25,IF($E$7="nee",0.2))</f>
        <v>0.25</v>
      </c>
      <c r="E67" s="10">
        <f>IF($E$7="ja",0.25,IF($E$7="nee",0.2))</f>
        <v>0.25</v>
      </c>
      <c r="F67" s="10">
        <f>IF($E$7="ja",0.25,IF($E$7="nee",0.2))</f>
        <v>0.25</v>
      </c>
      <c r="G67" s="10">
        <f>IF($E$7="ja",0.15,IF($E$7="nee",0.2))</f>
        <v>0.15</v>
      </c>
      <c r="H67" s="10">
        <f>IF($E$7="ja",0.1,IF($E$7="nee",0.2))</f>
        <v>0.1</v>
      </c>
      <c r="AO67"/>
      <c r="AP67"/>
      <c r="AQ67"/>
    </row>
    <row r="68" spans="1:43" s="4" customFormat="1" x14ac:dyDescent="0.25">
      <c r="A68"/>
      <c r="B68" s="5"/>
      <c r="C68" s="5"/>
      <c r="D68" s="4">
        <f>COUNTIF($D$18:$D$53,"A")</f>
        <v>0</v>
      </c>
      <c r="E68" s="4">
        <f>COUNTIF($D$18:$D$53,"B")</f>
        <v>0</v>
      </c>
      <c r="F68" s="4">
        <f>COUNTIF($D$18:$D$53,"C")</f>
        <v>0</v>
      </c>
      <c r="G68" s="4">
        <f>COUNTIF($D$18:$D$53,"D")</f>
        <v>0</v>
      </c>
      <c r="H68" s="4">
        <f>COUNTIF($D$18:$D$53,"E")</f>
        <v>0</v>
      </c>
      <c r="AO68"/>
      <c r="AP68"/>
      <c r="AQ68"/>
    </row>
    <row r="69" spans="1:43" s="4" customFormat="1" x14ac:dyDescent="0.25">
      <c r="A69"/>
      <c r="B69" s="5"/>
      <c r="C69" s="5"/>
      <c r="D69" s="4">
        <f>COUNTIF($D$18:$D$53,1)</f>
        <v>0</v>
      </c>
      <c r="E69" s="4">
        <f>COUNTIF($D$18:$D$53,2)</f>
        <v>0</v>
      </c>
      <c r="F69" s="4">
        <f>COUNTIF($D$18:$D$53,3)</f>
        <v>0</v>
      </c>
      <c r="G69" s="4">
        <f>COUNTIF($D$18:$D$53,4)</f>
        <v>0</v>
      </c>
      <c r="H69" s="4">
        <f>COUNTIF($D$18:$D$53,5)</f>
        <v>0</v>
      </c>
      <c r="AO69"/>
      <c r="AP69"/>
      <c r="AQ69"/>
    </row>
    <row r="70" spans="1:43" s="4" customFormat="1" x14ac:dyDescent="0.25">
      <c r="A70"/>
      <c r="B70" s="5" t="s">
        <v>117</v>
      </c>
      <c r="C70" s="5"/>
      <c r="D70" s="10">
        <f>D68/$B$54</f>
        <v>0</v>
      </c>
      <c r="E70" s="10">
        <f>E68/$B$54</f>
        <v>0</v>
      </c>
      <c r="F70" s="10">
        <f>F68/$B$54</f>
        <v>0</v>
      </c>
      <c r="G70" s="10">
        <f>G68/$B$54</f>
        <v>0</v>
      </c>
      <c r="H70" s="10">
        <f>H68/$B$54</f>
        <v>0</v>
      </c>
      <c r="AO70"/>
      <c r="AP70"/>
      <c r="AQ70"/>
    </row>
    <row r="71" spans="1:43" s="4" customFormat="1" x14ac:dyDescent="0.25">
      <c r="A71"/>
      <c r="B71" s="5" t="s">
        <v>118</v>
      </c>
      <c r="C71" s="5"/>
      <c r="D71" s="10" t="e">
        <f>Z56</f>
        <v>#DIV/0!</v>
      </c>
      <c r="E71" s="10" t="e">
        <f>AA56</f>
        <v>#DIV/0!</v>
      </c>
      <c r="F71" s="10" t="e">
        <f>AB56</f>
        <v>#DIV/0!</v>
      </c>
      <c r="G71" s="10" t="e">
        <f>AC56</f>
        <v>#DIV/0!</v>
      </c>
      <c r="H71" s="10" t="e">
        <f>AD56</f>
        <v>#DIV/0!</v>
      </c>
      <c r="AO71"/>
      <c r="AP71"/>
      <c r="AQ71"/>
    </row>
    <row r="72" spans="1:43" s="4" customFormat="1" x14ac:dyDescent="0.25">
      <c r="A72"/>
      <c r="B72" s="5" t="s">
        <v>119</v>
      </c>
      <c r="C72" s="5"/>
      <c r="D72" s="10">
        <f>D69/$B$54</f>
        <v>0</v>
      </c>
      <c r="E72" s="10">
        <f>E69/$B$54</f>
        <v>0</v>
      </c>
      <c r="F72" s="10">
        <f>F69/$B$54</f>
        <v>0</v>
      </c>
      <c r="G72" s="10">
        <f>G69/$B$54</f>
        <v>0</v>
      </c>
      <c r="H72" s="10">
        <f>H69/$B$54</f>
        <v>0</v>
      </c>
      <c r="AO72"/>
      <c r="AP72"/>
      <c r="AQ72"/>
    </row>
    <row r="73" spans="1:43" s="4" customFormat="1" x14ac:dyDescent="0.25">
      <c r="A73"/>
      <c r="B73" s="5" t="s">
        <v>120</v>
      </c>
      <c r="C73" s="5"/>
      <c r="D73" s="10" t="e">
        <f>AE56</f>
        <v>#DIV/0!</v>
      </c>
      <c r="E73" s="10" t="e">
        <f>AF56</f>
        <v>#DIV/0!</v>
      </c>
      <c r="F73" s="10" t="e">
        <f>AG56</f>
        <v>#DIV/0!</v>
      </c>
      <c r="G73" s="10" t="e">
        <f>AH56</f>
        <v>#DIV/0!</v>
      </c>
      <c r="H73" s="10" t="e">
        <f>AI56</f>
        <v>#DIV/0!</v>
      </c>
      <c r="AO73"/>
      <c r="AP73"/>
      <c r="AQ73"/>
    </row>
    <row r="74" spans="1:43" s="4" customFormat="1" x14ac:dyDescent="0.25">
      <c r="A74"/>
      <c r="B74" s="5" t="s">
        <v>121</v>
      </c>
      <c r="C74" s="5"/>
      <c r="D74" s="10">
        <f>IF($E$7="ja",D70,IF($E7="nee",D72))</f>
        <v>0</v>
      </c>
      <c r="E74" s="10">
        <f>IF($E$7="ja",E70,IF($E7="nee",E72))</f>
        <v>0</v>
      </c>
      <c r="F74" s="10">
        <f>IF($E$7="ja",F70,IF($E7="nee",F72))</f>
        <v>0</v>
      </c>
      <c r="G74" s="10">
        <f>IF($E$7="ja",G70,IF($E7="nee",G72))</f>
        <v>0</v>
      </c>
      <c r="H74" s="10">
        <f>IF($E$7="ja",H70,IF($E7="nee",H72))</f>
        <v>0</v>
      </c>
      <c r="AO74"/>
      <c r="AP74"/>
      <c r="AQ74"/>
    </row>
    <row r="75" spans="1:43" s="4" customFormat="1" x14ac:dyDescent="0.25">
      <c r="A75"/>
      <c r="B75" s="5" t="s">
        <v>122</v>
      </c>
      <c r="C75" s="5"/>
      <c r="D75" s="10" t="e">
        <f>IF($E$7="ja",D71,IF($E$7="nee",D73))</f>
        <v>#DIV/0!</v>
      </c>
      <c r="E75" s="10" t="e">
        <f>IF($E$7="ja",E71,IF($E$7="nee",E73))</f>
        <v>#DIV/0!</v>
      </c>
      <c r="F75" s="10" t="e">
        <f>IF($E$7="ja",F71,IF($E$7="nee",F73))</f>
        <v>#DIV/0!</v>
      </c>
      <c r="G75" s="10" t="e">
        <f>IF($E$7="ja",G71,IF($E$7="nee",G73))</f>
        <v>#DIV/0!</v>
      </c>
      <c r="H75" s="10" t="e">
        <f>IF($E$7="ja",H71,IF($E$7="nee",H73))</f>
        <v>#DIV/0!</v>
      </c>
      <c r="AO75"/>
      <c r="AP75"/>
      <c r="AQ75"/>
    </row>
  </sheetData>
  <sheetProtection sheet="1" objects="1" scenarios="1"/>
  <mergeCells count="14">
    <mergeCell ref="D58:E58"/>
    <mergeCell ref="L10:M10"/>
    <mergeCell ref="D54:G54"/>
    <mergeCell ref="L55:M55"/>
    <mergeCell ref="D3:E3"/>
    <mergeCell ref="B5:AY5"/>
    <mergeCell ref="B7:D7"/>
    <mergeCell ref="B8:D8"/>
    <mergeCell ref="H10:I10"/>
    <mergeCell ref="J10:K10"/>
    <mergeCell ref="H55:I55"/>
    <mergeCell ref="J55:K55"/>
    <mergeCell ref="AS10:AU10"/>
    <mergeCell ref="C11:C13"/>
  </mergeCells>
  <phoneticPr fontId="24" type="noConversion"/>
  <conditionalFormatting sqref="B18:C53">
    <cfRule type="cellIs" dxfId="378" priority="116" stopIfTrue="1" operator="equal">
      <formula>0</formula>
    </cfRule>
  </conditionalFormatting>
  <conditionalFormatting sqref="D18:D53">
    <cfRule type="cellIs" dxfId="377" priority="39" stopIfTrue="1" operator="equal">
      <formula>""</formula>
    </cfRule>
  </conditionalFormatting>
  <conditionalFormatting sqref="E7:E8 D9">
    <cfRule type="cellIs" dxfId="376" priority="240" stopIfTrue="1" operator="equal">
      <formula>"nee"</formula>
    </cfRule>
    <cfRule type="cellIs" dxfId="375" priority="239" stopIfTrue="1" operator="equal">
      <formula>"ja"</formula>
    </cfRule>
  </conditionalFormatting>
  <conditionalFormatting sqref="E18:E53">
    <cfRule type="cellIs" dxfId="374" priority="258" stopIfTrue="1" operator="equal">
      <formula>""</formula>
    </cfRule>
  </conditionalFormatting>
  <conditionalFormatting sqref="E18:F53">
    <cfRule type="cellIs" dxfId="373" priority="256" stopIfTrue="1" operator="equal">
      <formula>"x"</formula>
    </cfRule>
  </conditionalFormatting>
  <conditionalFormatting sqref="F18:F53">
    <cfRule type="cellIs" dxfId="372" priority="257" stopIfTrue="1" operator="equal">
      <formula>""</formula>
    </cfRule>
  </conditionalFormatting>
  <conditionalFormatting sqref="G11:G13">
    <cfRule type="expression" dxfId="371" priority="34" stopIfTrue="1">
      <formula>$J$3="ja"</formula>
    </cfRule>
    <cfRule type="expression" dxfId="370" priority="35" stopIfTrue="1">
      <formula>$L$3="ja"</formula>
    </cfRule>
  </conditionalFormatting>
  <conditionalFormatting sqref="G18:G53">
    <cfRule type="cellIs" dxfId="369" priority="7" stopIfTrue="1" operator="equal">
      <formula>""</formula>
    </cfRule>
    <cfRule type="cellIs" dxfId="368" priority="8" stopIfTrue="1" operator="greaterThan">
      <formula>""</formula>
    </cfRule>
  </conditionalFormatting>
  <conditionalFormatting sqref="H11:H13">
    <cfRule type="expression" dxfId="367" priority="32">
      <formula>$K$2="ja"</formula>
    </cfRule>
    <cfRule type="expression" dxfId="366" priority="36" stopIfTrue="1">
      <formula>$J$2="ja"</formula>
    </cfRule>
    <cfRule type="expression" dxfId="365" priority="37" stopIfTrue="1">
      <formula>$L$2="ja"</formula>
    </cfRule>
  </conditionalFormatting>
  <conditionalFormatting sqref="H18:M53">
    <cfRule type="cellIs" dxfId="364" priority="9" stopIfTrue="1" operator="equal">
      <formula>0</formula>
    </cfRule>
    <cfRule type="cellIs" dxfId="363" priority="10" stopIfTrue="1" operator="lessThanOrEqual">
      <formula>$D18</formula>
    </cfRule>
    <cfRule type="cellIs" dxfId="362" priority="11" stopIfTrue="1" operator="notEqual">
      <formula>$D18</formula>
    </cfRule>
  </conditionalFormatting>
  <conditionalFormatting sqref="I11:I13">
    <cfRule type="expression" dxfId="361" priority="38" stopIfTrue="1">
      <formula>$J$3="ja"</formula>
    </cfRule>
  </conditionalFormatting>
  <conditionalFormatting sqref="I11:J13">
    <cfRule type="expression" dxfId="360" priority="30">
      <formula>$M$2="ja"</formula>
    </cfRule>
  </conditionalFormatting>
  <conditionalFormatting sqref="I11:K13">
    <cfRule type="expression" dxfId="359" priority="29">
      <formula>$L$3="ja"</formula>
    </cfRule>
  </conditionalFormatting>
  <conditionalFormatting sqref="J11:J13">
    <cfRule type="expression" dxfId="358" priority="31">
      <formula>$K$2="ja"</formula>
    </cfRule>
    <cfRule type="expression" dxfId="357" priority="33">
      <formula>$L$2="ja"</formula>
    </cfRule>
  </conditionalFormatting>
  <conditionalFormatting sqref="J11:R13">
    <cfRule type="expression" dxfId="356" priority="25">
      <formula>$J$3="ja"</formula>
    </cfRule>
  </conditionalFormatting>
  <conditionalFormatting sqref="L11:R13">
    <cfRule type="expression" dxfId="355" priority="24">
      <formula>$K$2="ja"</formula>
    </cfRule>
    <cfRule type="expression" dxfId="354" priority="26" stopIfTrue="1">
      <formula>$L$2="ja"</formula>
    </cfRule>
    <cfRule type="expression" dxfId="353" priority="27" stopIfTrue="1">
      <formula>$M$2="ja"</formula>
    </cfRule>
    <cfRule type="expression" dxfId="352" priority="28" stopIfTrue="1">
      <formula>$S$2="ja"</formula>
    </cfRule>
  </conditionalFormatting>
  <conditionalFormatting sqref="AJ18:AJ53">
    <cfRule type="cellIs" dxfId="351" priority="253" stopIfTrue="1" operator="notEqual">
      <formula>""</formula>
    </cfRule>
  </conditionalFormatting>
  <conditionalFormatting sqref="AL11:AL13">
    <cfRule type="cellIs" dxfId="348" priority="21" stopIfTrue="1" operator="equal">
      <formula>1</formula>
    </cfRule>
    <cfRule type="cellIs" dxfId="347" priority="22" stopIfTrue="1" operator="lessThan">
      <formula>1</formula>
    </cfRule>
  </conditionalFormatting>
  <conditionalFormatting sqref="AL18:AL53">
    <cfRule type="expression" dxfId="346" priority="114">
      <formula>$AM18&lt;$AR18</formula>
    </cfRule>
    <cfRule type="expression" dxfId="345" priority="113">
      <formula>$AM18=""</formula>
    </cfRule>
    <cfRule type="expression" dxfId="344" priority="115">
      <formula>$AM18&gt;=$AR18</formula>
    </cfRule>
    <cfRule type="expression" dxfId="343" priority="112">
      <formula>$G18=""</formula>
    </cfRule>
  </conditionalFormatting>
  <conditionalFormatting sqref="AL18:AL54">
    <cfRule type="expression" dxfId="342" priority="109">
      <formula>$B18&gt;0</formula>
    </cfRule>
  </conditionalFormatting>
  <conditionalFormatting sqref="AM18:AN53 AZ18:BA53">
    <cfRule type="expression" dxfId="341" priority="181" stopIfTrue="1">
      <formula>$L$3="ja"</formula>
    </cfRule>
  </conditionalFormatting>
  <conditionalFormatting sqref="AO18:AO53">
    <cfRule type="cellIs" dxfId="340" priority="206" stopIfTrue="1" operator="equal">
      <formula>""</formula>
    </cfRule>
    <cfRule type="cellIs" dxfId="339" priority="205" stopIfTrue="1" operator="equal">
      <formula>1</formula>
    </cfRule>
  </conditionalFormatting>
  <conditionalFormatting sqref="AP18:AP53">
    <cfRule type="cellIs" dxfId="338" priority="207" stopIfTrue="1" operator="equal">
      <formula>1</formula>
    </cfRule>
    <cfRule type="cellIs" dxfId="337" priority="208" stopIfTrue="1" operator="equal">
      <formula>""</formula>
    </cfRule>
  </conditionalFormatting>
  <conditionalFormatting sqref="AQ18:AQ53">
    <cfRule type="cellIs" dxfId="336" priority="93" stopIfTrue="1" operator="equal">
      <formula>"x"</formula>
    </cfRule>
    <cfRule type="expression" dxfId="335" priority="94" stopIfTrue="1">
      <formula>$B18&gt;0</formula>
    </cfRule>
    <cfRule type="cellIs" dxfId="334" priority="95" stopIfTrue="1" operator="equal">
      <formula>""</formula>
    </cfRule>
  </conditionalFormatting>
  <conditionalFormatting sqref="AR18:AR54">
    <cfRule type="expression" dxfId="333" priority="92" stopIfTrue="1">
      <formula>$L$3="ja"</formula>
    </cfRule>
  </conditionalFormatting>
  <conditionalFormatting sqref="AR54">
    <cfRule type="expression" dxfId="332" priority="80" stopIfTrue="1">
      <formula>$J$3="ja"</formula>
    </cfRule>
  </conditionalFormatting>
  <conditionalFormatting sqref="AS11:AS13">
    <cfRule type="expression" dxfId="331" priority="17" stopIfTrue="1">
      <formula>$J$3="ja"</formula>
    </cfRule>
  </conditionalFormatting>
  <conditionalFormatting sqref="AS11:AT13">
    <cfRule type="expression" dxfId="330" priority="19">
      <formula>$M$2="ja"</formula>
    </cfRule>
    <cfRule type="expression" dxfId="329" priority="20">
      <formula>$L$3="ja"</formula>
    </cfRule>
  </conditionalFormatting>
  <conditionalFormatting sqref="AS18:AT53">
    <cfRule type="cellIs" dxfId="328" priority="42" operator="equal">
      <formula>"2F"</formula>
    </cfRule>
  </conditionalFormatting>
  <conditionalFormatting sqref="AS18:AU53">
    <cfRule type="cellIs" dxfId="327" priority="45" operator="equal">
      <formula>"1F"</formula>
    </cfRule>
    <cfRule type="expression" dxfId="326" priority="46" stopIfTrue="1">
      <formula>$L$3="ja"</formula>
    </cfRule>
    <cfRule type="cellIs" dxfId="325" priority="44" operator="equal">
      <formula>"&lt;1F"</formula>
    </cfRule>
  </conditionalFormatting>
  <conditionalFormatting sqref="AS54:AU54">
    <cfRule type="expression" dxfId="324" priority="54" stopIfTrue="1">
      <formula>$L$3="ja"</formula>
    </cfRule>
  </conditionalFormatting>
  <conditionalFormatting sqref="AS54:AY54">
    <cfRule type="expression" dxfId="323" priority="55" stopIfTrue="1">
      <formula>$J$3="ja"</formula>
    </cfRule>
  </conditionalFormatting>
  <conditionalFormatting sqref="AT11:AT13">
    <cfRule type="expression" dxfId="322" priority="18">
      <formula>$L$2="ja"</formula>
    </cfRule>
  </conditionalFormatting>
  <conditionalFormatting sqref="AT11:AU13">
    <cfRule type="expression" dxfId="321" priority="12">
      <formula>$K$2="ja"</formula>
    </cfRule>
  </conditionalFormatting>
  <conditionalFormatting sqref="AT11:AV13">
    <cfRule type="expression" dxfId="320" priority="13">
      <formula>$J$3="ja"</formula>
    </cfRule>
  </conditionalFormatting>
  <conditionalFormatting sqref="AU11:AU13">
    <cfRule type="expression" dxfId="319" priority="16" stopIfTrue="1">
      <formula>$S$2="ja"</formula>
    </cfRule>
    <cfRule type="expression" dxfId="318" priority="15" stopIfTrue="1">
      <formula>$M$2="ja"</formula>
    </cfRule>
    <cfRule type="expression" dxfId="317" priority="14" stopIfTrue="1">
      <formula>$L$2="ja"</formula>
    </cfRule>
  </conditionalFormatting>
  <conditionalFormatting sqref="AU18:AU53">
    <cfRule type="cellIs" dxfId="316" priority="43" operator="equal">
      <formula>"1S"</formula>
    </cfRule>
  </conditionalFormatting>
  <conditionalFormatting sqref="AV11:AV13 AY11:AY13">
    <cfRule type="expression" dxfId="315" priority="23" stopIfTrue="1">
      <formula>$L$3="ja"</formula>
    </cfRule>
  </conditionalFormatting>
  <conditionalFormatting sqref="AV18:AV53">
    <cfRule type="expression" dxfId="314" priority="52">
      <formula>$AW18&gt;=$AR18</formula>
    </cfRule>
    <cfRule type="expression" dxfId="313" priority="51">
      <formula>$AW18&lt;$AR18</formula>
    </cfRule>
    <cfRule type="expression" dxfId="312" priority="50">
      <formula>$AW18=""</formula>
    </cfRule>
  </conditionalFormatting>
  <conditionalFormatting sqref="AV54:AY54">
    <cfRule type="expression" dxfId="311" priority="65" stopIfTrue="1">
      <formula>$L$3="ja"</formula>
    </cfRule>
  </conditionalFormatting>
  <conditionalFormatting sqref="AW18:AX53">
    <cfRule type="expression" dxfId="310" priority="53" stopIfTrue="1">
      <formula>$L$3="ja"</formula>
    </cfRule>
  </conditionalFormatting>
  <conditionalFormatting sqref="AY18:AY53">
    <cfRule type="expression" dxfId="309" priority="49">
      <formula>$AZ18&gt;=$AW18</formula>
    </cfRule>
    <cfRule type="expression" dxfId="308" priority="48">
      <formula>$AZ18&lt;$AW18</formula>
    </cfRule>
    <cfRule type="expression" dxfId="307" priority="47">
      <formula>$AZ18=""</formula>
    </cfRule>
  </conditionalFormatting>
  <conditionalFormatting sqref="BA54">
    <cfRule type="expression" dxfId="306" priority="241" stopIfTrue="1">
      <formula>$J$3="ja"</formula>
    </cfRule>
    <cfRule type="expression" dxfId="305" priority="242" stopIfTrue="1">
      <formula>$L$3="ja"</formula>
    </cfRule>
  </conditionalFormatting>
  <conditionalFormatting sqref="AK18:AK53">
    <cfRule type="expression" dxfId="40" priority="1" stopIfTrue="1">
      <formula>$AK18=1</formula>
    </cfRule>
    <cfRule type="expression" dxfId="39" priority="6" stopIfTrue="1">
      <formula>$AK18&lt;$AK$54</formula>
    </cfRule>
  </conditionalFormatting>
  <conditionalFormatting sqref="AK11:AK13">
    <cfRule type="cellIs" dxfId="38" priority="3" stopIfTrue="1" operator="equal">
      <formula>1</formula>
    </cfRule>
    <cfRule type="cellIs" dxfId="37" priority="4" stopIfTrue="1" operator="lessThan">
      <formula>1</formula>
    </cfRule>
  </conditionalFormatting>
  <conditionalFormatting sqref="AK18:AK53">
    <cfRule type="expression" dxfId="36" priority="5">
      <formula>$AK18&gt;=$AK$54</formula>
    </cfRule>
  </conditionalFormatting>
  <conditionalFormatting sqref="AK18:AK53">
    <cfRule type="cellIs" dxfId="35" priority="2" operator="equal">
      <formula>""</formula>
    </cfRule>
  </conditionalFormatting>
  <dataValidations xWindow="798" yWindow="483" count="5">
    <dataValidation type="list" allowBlank="1" showInputMessage="1" showErrorMessage="1" sqref="E2" xr:uid="{2476A929-F9D9-49F1-9B5A-FF6919857CB0}">
      <formula1>"--,A,B,C,D,E,F,G,H,I,J,"</formula1>
    </dataValidation>
    <dataValidation type="list" allowBlank="1" showInputMessage="1" showErrorMessage="1" sqref="D2" xr:uid="{957510AC-6018-47FE-B26C-CD8E63CF1545}">
      <formula1>"3,4,5,6,7,8,"</formula1>
    </dataValidation>
    <dataValidation type="list" allowBlank="1" showInputMessage="1" showErrorMessage="1" sqref="E7" xr:uid="{DDD7460A-DA1C-4217-9395-0AAD3D9E5807}">
      <formula1>"ja,nee,"</formula1>
    </dataValidation>
    <dataValidation type="list" allowBlank="1" showInputMessage="1" showErrorMessage="1" sqref="AY18:AY53 AV18:AV53" xr:uid="{FB6D6E81-3633-442D-A35F-911567472D97}">
      <formula1>"PRO,LWOO,BBL,BBL/Kader,Kader,Kader/TL,TL,TL/Havo,Havo,Havo/Vwo,Vwo,"</formula1>
    </dataValidation>
    <dataValidation type="list" allowBlank="1" showInputMessage="1" showErrorMessage="1" sqref="G18:G53" xr:uid="{3492DF56-BE97-4C8D-B3E2-58A87A6F64C3}">
      <formula1>"PRO,BBL,BBL/Kader,Kader,Kader/TL,TL,TL/Havo,Havo,Havo/Vwo,Vwo,"</formula1>
    </dataValidation>
  </dataValidations>
  <pageMargins left="0.9055118110236221" right="0.27559055118110237" top="0.59055118110236227" bottom="0.23622047244094491" header="0.11811023622047245" footer="0.15748031496062992"/>
  <pageSetup paperSize="9" scale="56" orientation="landscape" r:id="rId1"/>
  <headerFooter alignWithMargins="0">
    <oddFooter>&amp;L&amp;8© Meesterwerk</oddFooter>
  </headerFooter>
  <colBreaks count="1" manualBreakCount="1">
    <brk id="51" min="1" max="55" man="1"/>
  </colBreaks>
  <drawing r:id="rId2"/>
  <legacyDrawing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25EDC-FD70-4831-8C20-36DE3A1949F5}">
  <sheetPr>
    <tabColor rgb="FFCC00FF"/>
    <pageSetUpPr fitToPage="1"/>
  </sheetPr>
  <dimension ref="A1:AN82"/>
  <sheetViews>
    <sheetView showGridLines="0" showRowColHeaders="0" zoomScale="58" zoomScaleNormal="58" zoomScaleSheetLayoutView="50" workbookViewId="0"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9.33203125" defaultRowHeight="19.2" x14ac:dyDescent="0.45"/>
  <cols>
    <col min="1" max="1" width="6.44140625" style="240" bestFit="1" customWidth="1"/>
    <col min="2" max="2" width="41.33203125" style="244" customWidth="1"/>
    <col min="3" max="3" width="4" style="182" customWidth="1"/>
    <col min="4" max="4" width="9.33203125" style="182" customWidth="1"/>
    <col min="5" max="5" width="18" style="182" customWidth="1"/>
    <col min="6" max="6" width="8.44140625" style="182" customWidth="1"/>
    <col min="7" max="7" width="8.6640625" style="182" customWidth="1"/>
    <col min="8" max="8" width="12.77734375" style="182" customWidth="1"/>
    <col min="9" max="10" width="9.44140625" style="182" bestFit="1" customWidth="1"/>
    <col min="11" max="31" width="9.5546875" style="182" customWidth="1"/>
    <col min="32" max="32" width="9.33203125" style="182" bestFit="1" customWidth="1"/>
    <col min="33" max="34" width="9.33203125" style="182" customWidth="1"/>
    <col min="35" max="35" width="3.88671875" style="182" customWidth="1"/>
    <col min="36" max="36" width="8.88671875" style="182" customWidth="1"/>
    <col min="37" max="37" width="9.33203125" style="182"/>
    <col min="38" max="39" width="9.33203125" style="182" bestFit="1" customWidth="1"/>
    <col min="40" max="16384" width="9.33203125" style="182"/>
  </cols>
  <sheetData>
    <row r="1" spans="1:40" ht="100.2" customHeight="1" x14ac:dyDescent="0.45"/>
    <row r="2" spans="1:40" ht="18.600000000000001" customHeight="1" x14ac:dyDescent="0.45">
      <c r="D2" s="342" t="s">
        <v>123</v>
      </c>
      <c r="E2" s="342"/>
      <c r="F2" s="342"/>
      <c r="G2" s="342"/>
      <c r="H2" s="343">
        <v>1</v>
      </c>
      <c r="I2" s="342" t="str">
        <f>VLOOKUP($H$2,'8E7'!A18:B53,2)</f>
        <v>leerling 1</v>
      </c>
      <c r="J2" s="342"/>
      <c r="K2" s="342"/>
      <c r="L2" s="342"/>
      <c r="M2" s="342"/>
      <c r="N2" s="342"/>
      <c r="O2" s="342"/>
      <c r="P2" s="342"/>
      <c r="Q2" s="342"/>
      <c r="R2" s="342"/>
      <c r="S2" s="342"/>
      <c r="T2" s="342"/>
      <c r="U2" s="342"/>
      <c r="V2" s="342"/>
      <c r="W2" s="342"/>
      <c r="X2" s="342"/>
      <c r="Y2" s="342"/>
      <c r="Z2" s="342"/>
      <c r="AA2" s="342"/>
      <c r="AB2" s="342"/>
      <c r="AC2" s="342"/>
      <c r="AD2" s="342"/>
      <c r="AE2" s="344" t="s">
        <v>124</v>
      </c>
      <c r="AF2" s="345"/>
      <c r="AG2" s="345"/>
      <c r="AH2" s="345">
        <f>'8E7'!$D$2</f>
        <v>8</v>
      </c>
      <c r="AI2" s="348"/>
    </row>
    <row r="3" spans="1:40" s="190" customFormat="1" ht="55.2" customHeight="1" x14ac:dyDescent="0.7">
      <c r="A3" s="240"/>
      <c r="B3" s="240"/>
      <c r="D3" s="342"/>
      <c r="E3" s="342"/>
      <c r="F3" s="342"/>
      <c r="G3" s="342"/>
      <c r="H3" s="343"/>
      <c r="I3" s="342"/>
      <c r="J3" s="342"/>
      <c r="K3" s="342"/>
      <c r="L3" s="342"/>
      <c r="M3" s="342"/>
      <c r="N3" s="342"/>
      <c r="O3" s="342"/>
      <c r="P3" s="342"/>
      <c r="Q3" s="342"/>
      <c r="R3" s="342"/>
      <c r="S3" s="342"/>
      <c r="T3" s="342"/>
      <c r="U3" s="342"/>
      <c r="V3" s="342"/>
      <c r="W3" s="342"/>
      <c r="X3" s="342"/>
      <c r="Y3" s="342"/>
      <c r="Z3" s="342"/>
      <c r="AA3" s="342"/>
      <c r="AB3" s="342"/>
      <c r="AC3" s="342"/>
      <c r="AD3" s="342"/>
      <c r="AE3" s="346"/>
      <c r="AF3" s="347"/>
      <c r="AG3" s="347"/>
      <c r="AH3" s="347"/>
      <c r="AI3" s="349"/>
      <c r="AM3" s="203"/>
      <c r="AN3" s="203"/>
    </row>
    <row r="4" spans="1:40" ht="28.2" customHeight="1" x14ac:dyDescent="0.45">
      <c r="B4" s="245"/>
      <c r="C4" s="21"/>
      <c r="D4" s="21"/>
      <c r="E4" s="21"/>
      <c r="I4" s="204"/>
      <c r="J4" s="204"/>
      <c r="K4" s="204"/>
      <c r="L4" s="204"/>
      <c r="M4" s="204"/>
      <c r="N4" s="204"/>
      <c r="O4" s="204"/>
      <c r="P4" s="204"/>
      <c r="Q4" s="204"/>
      <c r="R4" s="204"/>
      <c r="S4" s="204"/>
      <c r="T4" s="204"/>
      <c r="U4" s="204"/>
      <c r="V4" s="204"/>
      <c r="W4" s="204"/>
      <c r="X4" s="204"/>
      <c r="Y4" s="204"/>
      <c r="Z4" s="204"/>
      <c r="AA4" s="204"/>
      <c r="AB4" s="204"/>
      <c r="AC4" s="204"/>
      <c r="AD4" s="204"/>
      <c r="AE4" s="204"/>
      <c r="AF4" s="204"/>
      <c r="AG4" s="204"/>
      <c r="AH4" s="204"/>
      <c r="AI4" s="204"/>
      <c r="AJ4" s="204"/>
      <c r="AK4" s="204"/>
      <c r="AL4" s="204"/>
      <c r="AM4" s="204"/>
      <c r="AN4" s="204"/>
    </row>
    <row r="5" spans="1:40" ht="19.5" customHeight="1" x14ac:dyDescent="0.45">
      <c r="B5" s="246"/>
      <c r="C5" s="4"/>
      <c r="D5" s="4"/>
      <c r="E5" s="3"/>
    </row>
    <row r="6" spans="1:40" x14ac:dyDescent="0.45">
      <c r="B6" s="246"/>
      <c r="C6" s="4"/>
      <c r="D6" s="4"/>
      <c r="E6" s="4"/>
    </row>
    <row r="7" spans="1:40" ht="18.600000000000001" x14ac:dyDescent="0.45">
      <c r="A7" s="242">
        <v>1</v>
      </c>
      <c r="B7" s="243" t="str">
        <f>'8E7'!B18</f>
        <v>leerling 1</v>
      </c>
      <c r="C7" s="4"/>
      <c r="D7" s="4"/>
      <c r="E7" s="4"/>
    </row>
    <row r="8" spans="1:40" ht="18.600000000000001" x14ac:dyDescent="0.45">
      <c r="A8" s="242">
        <v>2</v>
      </c>
      <c r="B8" s="243" t="str">
        <f>'8E7'!B19</f>
        <v>leerling 2</v>
      </c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6"/>
      <c r="AB8" s="186"/>
      <c r="AC8" s="186"/>
      <c r="AD8" s="186"/>
      <c r="AE8" s="186"/>
    </row>
    <row r="9" spans="1:40" ht="18.600000000000001" x14ac:dyDescent="0.45">
      <c r="A9" s="242">
        <v>3</v>
      </c>
      <c r="B9" s="243" t="str">
        <f>'8E7'!B20</f>
        <v>leerling 3</v>
      </c>
      <c r="H9" s="186"/>
      <c r="I9" s="186"/>
      <c r="J9" s="186"/>
      <c r="K9" s="186"/>
      <c r="L9" s="186"/>
      <c r="M9" s="186"/>
      <c r="N9" s="186"/>
      <c r="O9" s="186"/>
      <c r="P9" s="186"/>
      <c r="Q9" s="186"/>
      <c r="R9" s="186"/>
      <c r="S9" s="186"/>
      <c r="T9" s="186"/>
      <c r="U9" s="186"/>
      <c r="V9" s="186"/>
      <c r="W9" s="186"/>
      <c r="X9" s="186"/>
      <c r="Y9" s="186"/>
      <c r="Z9" s="186"/>
      <c r="AA9" s="186"/>
      <c r="AB9" s="186"/>
      <c r="AC9" s="186"/>
      <c r="AD9" s="186"/>
      <c r="AE9" s="186"/>
    </row>
    <row r="10" spans="1:40" ht="18.600000000000001" x14ac:dyDescent="0.45">
      <c r="A10" s="242">
        <v>4</v>
      </c>
      <c r="B10" s="243" t="str">
        <f>'8E7'!B21</f>
        <v>leerling 4</v>
      </c>
      <c r="H10" s="186"/>
      <c r="I10" s="186"/>
      <c r="J10" s="186"/>
      <c r="K10" s="186"/>
      <c r="L10" s="186"/>
      <c r="M10" s="186"/>
      <c r="N10" s="186"/>
      <c r="O10" s="186"/>
      <c r="P10" s="186"/>
      <c r="Q10" s="186"/>
      <c r="R10" s="186"/>
      <c r="S10" s="186"/>
      <c r="T10" s="186"/>
      <c r="U10" s="186"/>
      <c r="V10" s="186"/>
      <c r="W10" s="186"/>
      <c r="X10" s="186"/>
      <c r="Y10" s="186"/>
      <c r="Z10" s="186"/>
      <c r="AA10" s="186"/>
      <c r="AB10" s="186"/>
      <c r="AC10" s="186"/>
      <c r="AD10" s="186"/>
      <c r="AE10" s="186"/>
    </row>
    <row r="11" spans="1:40" ht="18.600000000000001" x14ac:dyDescent="0.45">
      <c r="A11" s="242">
        <v>5</v>
      </c>
      <c r="B11" s="243" t="str">
        <f>'8E7'!B22</f>
        <v>leerling 5</v>
      </c>
      <c r="H11" s="186"/>
      <c r="I11" s="186"/>
      <c r="J11" s="186"/>
      <c r="K11" s="186"/>
      <c r="L11" s="186"/>
      <c r="M11" s="186"/>
      <c r="N11" s="186"/>
      <c r="O11" s="186"/>
      <c r="P11" s="186"/>
      <c r="Q11" s="186"/>
      <c r="R11" s="186"/>
      <c r="S11" s="186"/>
      <c r="T11" s="186"/>
      <c r="U11" s="186"/>
      <c r="V11" s="186"/>
      <c r="W11" s="186"/>
      <c r="X11" s="186"/>
      <c r="Y11" s="186"/>
      <c r="Z11" s="186"/>
      <c r="AA11" s="186"/>
      <c r="AB11" s="186"/>
      <c r="AC11" s="186"/>
      <c r="AD11" s="186"/>
      <c r="AE11" s="186"/>
    </row>
    <row r="12" spans="1:40" ht="18.600000000000001" x14ac:dyDescent="0.45">
      <c r="A12" s="242">
        <v>6</v>
      </c>
      <c r="B12" s="243" t="str">
        <f>'8E7'!B23</f>
        <v>leerling 6</v>
      </c>
      <c r="H12" s="186"/>
      <c r="I12" s="186"/>
      <c r="J12" s="186"/>
      <c r="K12" s="186"/>
      <c r="L12" s="186"/>
      <c r="M12" s="186"/>
      <c r="N12" s="186"/>
      <c r="O12" s="186"/>
      <c r="P12" s="186"/>
      <c r="Q12" s="186"/>
      <c r="R12" s="186"/>
      <c r="S12" s="186"/>
      <c r="T12" s="186"/>
      <c r="U12" s="186"/>
      <c r="V12" s="186"/>
      <c r="W12" s="186"/>
      <c r="X12" s="186"/>
      <c r="Y12" s="186"/>
      <c r="Z12" s="186"/>
      <c r="AA12" s="186"/>
      <c r="AB12" s="186"/>
      <c r="AC12" s="186"/>
      <c r="AD12" s="186"/>
      <c r="AE12" s="186"/>
    </row>
    <row r="13" spans="1:40" ht="18.600000000000001" x14ac:dyDescent="0.45">
      <c r="A13" s="242">
        <v>7</v>
      </c>
      <c r="B13" s="243" t="str">
        <f>'8E7'!B24</f>
        <v>leerling 7</v>
      </c>
      <c r="H13" s="186"/>
      <c r="I13" s="186"/>
      <c r="J13" s="186"/>
      <c r="K13" s="192" t="s">
        <v>125</v>
      </c>
      <c r="L13" s="192" t="s">
        <v>126</v>
      </c>
      <c r="M13" s="197" t="s">
        <v>127</v>
      </c>
      <c r="N13" s="197" t="s">
        <v>128</v>
      </c>
      <c r="O13" s="198" t="s">
        <v>129</v>
      </c>
      <c r="P13" s="198" t="s">
        <v>130</v>
      </c>
      <c r="Q13" s="193" t="s">
        <v>131</v>
      </c>
      <c r="R13" s="193" t="s">
        <v>132</v>
      </c>
      <c r="S13" s="193"/>
      <c r="T13" s="199" t="s">
        <v>133</v>
      </c>
      <c r="U13" s="199" t="s">
        <v>134</v>
      </c>
      <c r="V13" s="194" t="s">
        <v>135</v>
      </c>
      <c r="W13" s="194" t="s">
        <v>136</v>
      </c>
      <c r="X13" s="200" t="s">
        <v>137</v>
      </c>
      <c r="Y13" s="201" t="s">
        <v>138</v>
      </c>
      <c r="Z13" s="205" t="s">
        <v>139</v>
      </c>
      <c r="AA13" s="270" t="s">
        <v>140</v>
      </c>
      <c r="AB13" s="270" t="s">
        <v>173</v>
      </c>
      <c r="AC13" s="207" t="s">
        <v>141</v>
      </c>
      <c r="AD13" s="207"/>
      <c r="AE13" s="208" t="s">
        <v>142</v>
      </c>
      <c r="AF13" s="185"/>
      <c r="AG13" s="185"/>
      <c r="AH13" s="185"/>
      <c r="AI13" s="185"/>
    </row>
    <row r="14" spans="1:40" ht="18.600000000000001" x14ac:dyDescent="0.45">
      <c r="A14" s="242">
        <v>8</v>
      </c>
      <c r="B14" s="243" t="str">
        <f>'8E7'!B25</f>
        <v>leerling 8</v>
      </c>
      <c r="H14" s="189"/>
      <c r="I14" s="189"/>
      <c r="J14" s="189"/>
      <c r="K14" s="196">
        <f>VLOOKUP($H$2,'8E7'!$A$18:$M$53,8)</f>
        <v>0</v>
      </c>
      <c r="L14" s="196">
        <f>VLOOKUP($H$2,'B8'!$A$18:$M$53,8)</f>
        <v>0</v>
      </c>
      <c r="M14" s="196">
        <f>VLOOKUP($H$2,'8E7'!$A$18:$M$53,9)</f>
        <v>0</v>
      </c>
      <c r="N14" s="196">
        <f>VLOOKUP($H$2,'B8'!$A$18:$M$53,9)</f>
        <v>0</v>
      </c>
      <c r="O14" s="196">
        <f>VLOOKUP($H$2,'8E7'!$A$18:$M$53,10)</f>
        <v>0</v>
      </c>
      <c r="P14" s="196">
        <f>VLOOKUP($H$2,'B8'!$A$18:$M$53,10)</f>
        <v>0</v>
      </c>
      <c r="Q14" s="196">
        <f>VLOOKUP($H$2,'8E7'!$A$18:$M$53,11)</f>
        <v>0</v>
      </c>
      <c r="R14" s="196">
        <f>VLOOKUP($H$2,'B8'!$A$18:$M$53,11)</f>
        <v>0</v>
      </c>
      <c r="S14" s="196"/>
      <c r="T14" s="196">
        <f>VLOOKUP($H$2,'8E7'!$A$18:$M$53,12)</f>
        <v>0</v>
      </c>
      <c r="U14" s="196">
        <f>VLOOKUP($H$2,'B8'!$A$18:$M$53,12)</f>
        <v>0</v>
      </c>
      <c r="V14" s="196">
        <f>VLOOKUP($H$2,'8E7'!$A$18:$M$53,13)</f>
        <v>0</v>
      </c>
      <c r="W14" s="196">
        <f>VLOOKUP($H$2,'B8'!$A$18:$M$53,13)</f>
        <v>0</v>
      </c>
      <c r="X14" s="196"/>
      <c r="Y14" s="196">
        <f>VLOOKUP($H$2,'8E7'!$A$18:$M$53,4)</f>
        <v>0</v>
      </c>
      <c r="Z14" s="195">
        <f>'TOTAAL M-TOETSEN'!$AB$5*5</f>
        <v>2.5049999999999999</v>
      </c>
      <c r="AA14" s="196">
        <f>VLOOKUP($H$2,'8E7'!$A$18:$M$53,3)</f>
        <v>0</v>
      </c>
      <c r="AB14" s="196"/>
      <c r="AC14" s="209"/>
      <c r="AD14" s="209"/>
      <c r="AE14" s="196"/>
      <c r="AF14" s="184"/>
      <c r="AG14" s="184"/>
      <c r="AH14" s="184"/>
      <c r="AI14" s="184"/>
    </row>
    <row r="15" spans="1:40" ht="18.600000000000001" x14ac:dyDescent="0.45">
      <c r="A15" s="242">
        <v>9</v>
      </c>
      <c r="B15" s="243" t="str">
        <f>'8E7'!B26</f>
        <v>leerling 9</v>
      </c>
      <c r="K15" s="195" t="str">
        <f>IF(K14="E",1,IF(K14="D",2,IF(K14="C",3,IF(K14="B",4,IF(K14="A",5,IF(K14=5,1,IF(K14=4,2,IF(K14=3,3,IF(K14=2,4,IF(K14=1,5,IF(K14=0,"")))))))))))</f>
        <v/>
      </c>
      <c r="L15" s="195" t="str">
        <f t="shared" ref="L15:W15" si="0">IF(L14="E",1,IF(L14="D",2,IF(L14="C",3,IF(L14="B",4,IF(L14="A",5,IF(L14=5,1,IF(L14=4,2,IF(L14=3,3,IF(L14=2,4,IF(L14=1,5,IF(L14=0,"")))))))))))</f>
        <v/>
      </c>
      <c r="M15" s="195" t="str">
        <f t="shared" si="0"/>
        <v/>
      </c>
      <c r="N15" s="195" t="str">
        <f t="shared" si="0"/>
        <v/>
      </c>
      <c r="O15" s="195" t="str">
        <f t="shared" si="0"/>
        <v/>
      </c>
      <c r="P15" s="195" t="str">
        <f t="shared" si="0"/>
        <v/>
      </c>
      <c r="Q15" s="195" t="str">
        <f t="shared" si="0"/>
        <v/>
      </c>
      <c r="R15" s="195" t="str">
        <f t="shared" si="0"/>
        <v/>
      </c>
      <c r="S15" s="195"/>
      <c r="T15" s="195" t="str">
        <f t="shared" si="0"/>
        <v/>
      </c>
      <c r="U15" s="195" t="str">
        <f t="shared" si="0"/>
        <v/>
      </c>
      <c r="V15" s="195" t="str">
        <f t="shared" si="0"/>
        <v/>
      </c>
      <c r="W15" s="195" t="str">
        <f t="shared" si="0"/>
        <v/>
      </c>
      <c r="X15" s="206" t="e">
        <f>AE15/AC15</f>
        <v>#DIV/0!</v>
      </c>
      <c r="Y15" s="206" t="str">
        <f>IF(Y14="E",1,IF(Y14="D",2,IF(Y14="C",3,IF(Y14="B",4,IF(Y14="A",5,IF(Y14=5,1,IF(Y14=4,2,IF(Y14=3,3,IF(Y14=2,4,IF(Y14=1,5,IF(Y14=0,"")))))))))))</f>
        <v/>
      </c>
      <c r="Z15" s="206">
        <f>Z14</f>
        <v>2.5049999999999999</v>
      </c>
      <c r="AA15" s="195" t="str">
        <f>IF(AA14="E",1,IF(AA14="D",2,IF(AA14="C",3,IF(AA14="B",4,IF(AA14="A",5,IF(AA14=0,"",IF(AA14&lt;3,1,IF(AA14&lt;5,2,IF(AA14&lt;7,3,IF(AA14&lt;9,4,IF(AA14&lt;11,5,IF(AA14=0,""))))))))))))</f>
        <v/>
      </c>
      <c r="AB15" s="206" t="e">
        <f>X15-1</f>
        <v>#DIV/0!</v>
      </c>
      <c r="AC15" s="210">
        <f>COUNTIF(K15:W15,"&gt;0")</f>
        <v>0</v>
      </c>
      <c r="AD15" s="210"/>
      <c r="AE15" s="210">
        <f>SUM(K15:W15)</f>
        <v>0</v>
      </c>
    </row>
    <row r="16" spans="1:40" ht="18.600000000000001" x14ac:dyDescent="0.45">
      <c r="A16" s="242">
        <v>10</v>
      </c>
      <c r="B16" s="243" t="str">
        <f>'8E7'!B27</f>
        <v>leerling 10</v>
      </c>
    </row>
    <row r="17" spans="1:31" ht="18.600000000000001" x14ac:dyDescent="0.45">
      <c r="A17" s="242">
        <v>11</v>
      </c>
      <c r="B17" s="243" t="str">
        <f>'8E7'!B28</f>
        <v>leerling 11</v>
      </c>
      <c r="H17" s="186"/>
      <c r="I17" s="186"/>
      <c r="J17" s="186"/>
      <c r="K17" s="186"/>
      <c r="L17" s="186"/>
      <c r="M17" s="186"/>
      <c r="N17" s="186"/>
      <c r="O17" s="186"/>
      <c r="P17" s="186"/>
      <c r="Q17" s="186"/>
      <c r="R17" s="186"/>
      <c r="S17" s="186"/>
      <c r="T17" s="186"/>
      <c r="U17" s="186"/>
      <c r="V17" s="186"/>
      <c r="W17" s="186"/>
      <c r="X17" s="186"/>
      <c r="Y17" s="186"/>
      <c r="Z17" s="186"/>
      <c r="AA17" s="186"/>
      <c r="AB17" s="186"/>
      <c r="AC17" s="186"/>
      <c r="AD17" s="186"/>
      <c r="AE17" s="186"/>
    </row>
    <row r="18" spans="1:31" ht="18.600000000000001" x14ac:dyDescent="0.45">
      <c r="A18" s="242">
        <v>12</v>
      </c>
      <c r="B18" s="243">
        <f>'8E7'!B29</f>
        <v>0</v>
      </c>
      <c r="H18" s="186"/>
      <c r="I18" s="186"/>
      <c r="J18" s="186"/>
      <c r="K18" s="186"/>
      <c r="L18" s="186"/>
      <c r="M18" s="186"/>
      <c r="N18" s="186"/>
      <c r="O18" s="186"/>
      <c r="P18" s="186"/>
      <c r="Q18" s="186"/>
      <c r="R18" s="186"/>
      <c r="S18" s="186"/>
      <c r="T18" s="186"/>
      <c r="U18" s="186"/>
      <c r="V18" s="186"/>
      <c r="W18" s="186"/>
      <c r="X18" s="186"/>
      <c r="Y18" s="186"/>
      <c r="Z18" s="186"/>
      <c r="AA18" s="186"/>
      <c r="AB18" s="186"/>
      <c r="AC18" s="186"/>
      <c r="AD18" s="186"/>
      <c r="AE18" s="186"/>
    </row>
    <row r="19" spans="1:31" ht="18.600000000000001" x14ac:dyDescent="0.45">
      <c r="A19" s="242">
        <v>13</v>
      </c>
      <c r="B19" s="243">
        <f>'8E7'!B30</f>
        <v>0</v>
      </c>
      <c r="H19" s="189"/>
      <c r="I19" s="186"/>
      <c r="J19" s="186"/>
      <c r="K19" s="186"/>
      <c r="L19" s="186"/>
      <c r="M19" s="186"/>
      <c r="N19" s="186"/>
      <c r="O19" s="186"/>
      <c r="P19" s="186"/>
      <c r="Q19" s="186"/>
      <c r="R19" s="186"/>
      <c r="S19" s="186"/>
      <c r="T19" s="186"/>
      <c r="U19" s="186"/>
      <c r="V19" s="186"/>
      <c r="W19" s="186"/>
      <c r="X19" s="186"/>
      <c r="Y19" s="186"/>
      <c r="Z19" s="186"/>
      <c r="AA19" s="186"/>
      <c r="AB19" s="186"/>
      <c r="AC19" s="186"/>
      <c r="AD19" s="186"/>
      <c r="AE19" s="186"/>
    </row>
    <row r="20" spans="1:31" ht="18.600000000000001" x14ac:dyDescent="0.45">
      <c r="A20" s="242">
        <v>14</v>
      </c>
      <c r="B20" s="243">
        <f>'8E7'!B31</f>
        <v>0</v>
      </c>
      <c r="H20" s="189"/>
      <c r="I20" s="189"/>
      <c r="J20" s="189"/>
      <c r="K20" s="189"/>
      <c r="L20" s="189"/>
      <c r="M20" s="186"/>
      <c r="N20" s="186"/>
      <c r="O20" s="189"/>
      <c r="P20" s="189"/>
      <c r="Q20" s="186"/>
      <c r="R20" s="186"/>
      <c r="S20" s="186"/>
      <c r="T20" s="186"/>
      <c r="U20" s="186"/>
      <c r="V20" s="189"/>
      <c r="W20" s="189"/>
      <c r="X20" s="186"/>
      <c r="Y20" s="186"/>
      <c r="Z20" s="186"/>
      <c r="AA20" s="186"/>
      <c r="AB20" s="186"/>
      <c r="AC20" s="186"/>
      <c r="AD20" s="186"/>
      <c r="AE20" s="186"/>
    </row>
    <row r="21" spans="1:31" ht="18.600000000000001" x14ac:dyDescent="0.45">
      <c r="A21" s="242">
        <v>15</v>
      </c>
      <c r="B21" s="243">
        <f>'8E7'!B32</f>
        <v>0</v>
      </c>
      <c r="H21" s="188"/>
      <c r="I21" s="188"/>
      <c r="J21" s="187"/>
      <c r="K21" s="187"/>
      <c r="L21" s="187"/>
      <c r="M21" s="186"/>
      <c r="N21" s="186"/>
      <c r="O21" s="188"/>
      <c r="P21" s="188"/>
      <c r="Q21" s="186"/>
      <c r="R21" s="186"/>
      <c r="S21" s="186"/>
      <c r="T21" s="186"/>
      <c r="U21" s="186"/>
      <c r="V21" s="187"/>
      <c r="W21" s="187"/>
      <c r="X21" s="186"/>
      <c r="Y21" s="186"/>
      <c r="Z21" s="186"/>
      <c r="AA21" s="186"/>
      <c r="AB21" s="186"/>
      <c r="AC21" s="186"/>
      <c r="AD21" s="186"/>
      <c r="AE21" s="186"/>
    </row>
    <row r="22" spans="1:31" ht="18.600000000000001" x14ac:dyDescent="0.45">
      <c r="A22" s="242">
        <v>16</v>
      </c>
      <c r="B22" s="243">
        <f>'8E7'!B33</f>
        <v>0</v>
      </c>
      <c r="H22" s="186"/>
      <c r="I22" s="186"/>
      <c r="J22" s="186"/>
      <c r="K22" s="186"/>
      <c r="L22" s="186"/>
      <c r="M22" s="186"/>
      <c r="N22" s="186"/>
      <c r="O22" s="186"/>
      <c r="P22" s="186"/>
      <c r="Q22" s="186"/>
      <c r="R22" s="186"/>
      <c r="S22" s="186"/>
      <c r="T22" s="186"/>
      <c r="U22" s="186"/>
      <c r="V22" s="186"/>
      <c r="W22" s="186"/>
      <c r="X22" s="186"/>
      <c r="Y22" s="186"/>
      <c r="Z22" s="186"/>
      <c r="AA22" s="186"/>
      <c r="AB22" s="186"/>
      <c r="AC22" s="186"/>
      <c r="AD22" s="186"/>
      <c r="AE22" s="186"/>
    </row>
    <row r="23" spans="1:31" ht="18.600000000000001" x14ac:dyDescent="0.45">
      <c r="A23" s="242">
        <v>17</v>
      </c>
      <c r="B23" s="243">
        <f>'8E7'!B34</f>
        <v>0</v>
      </c>
      <c r="H23" s="186"/>
      <c r="I23" s="186"/>
      <c r="J23" s="186"/>
      <c r="K23" s="186"/>
      <c r="L23" s="186"/>
      <c r="M23" s="186"/>
      <c r="N23" s="186"/>
      <c r="O23" s="186"/>
      <c r="P23" s="186"/>
      <c r="Q23" s="186"/>
      <c r="R23" s="186"/>
      <c r="S23" s="186"/>
      <c r="T23" s="186"/>
      <c r="U23" s="186"/>
      <c r="V23" s="186"/>
      <c r="W23" s="186"/>
      <c r="X23" s="186"/>
      <c r="Y23" s="186"/>
      <c r="Z23" s="186"/>
      <c r="AA23" s="186"/>
      <c r="AB23" s="186"/>
      <c r="AC23" s="186"/>
      <c r="AD23" s="186"/>
      <c r="AE23" s="186"/>
    </row>
    <row r="24" spans="1:31" ht="15" customHeight="1" x14ac:dyDescent="0.45">
      <c r="A24" s="242">
        <v>18</v>
      </c>
      <c r="B24" s="243">
        <f>'8E7'!B35</f>
        <v>0</v>
      </c>
    </row>
    <row r="25" spans="1:31" ht="18.600000000000001" x14ac:dyDescent="0.45">
      <c r="A25" s="242">
        <v>19</v>
      </c>
      <c r="B25" s="243">
        <f>'8E7'!B36</f>
        <v>0</v>
      </c>
    </row>
    <row r="26" spans="1:31" ht="18.600000000000001" x14ac:dyDescent="0.45">
      <c r="A26" s="242">
        <v>20</v>
      </c>
      <c r="B26" s="243">
        <f>'8E7'!B37</f>
        <v>0</v>
      </c>
    </row>
    <row r="27" spans="1:31" ht="18.600000000000001" x14ac:dyDescent="0.45">
      <c r="A27" s="242">
        <v>21</v>
      </c>
      <c r="B27" s="243">
        <f>'8E7'!B38</f>
        <v>0</v>
      </c>
    </row>
    <row r="28" spans="1:31" ht="18.600000000000001" x14ac:dyDescent="0.45">
      <c r="A28" s="242">
        <v>22</v>
      </c>
      <c r="B28" s="243">
        <f>'8E7'!B39</f>
        <v>0</v>
      </c>
    </row>
    <row r="29" spans="1:31" ht="15.75" customHeight="1" x14ac:dyDescent="0.45">
      <c r="A29" s="242">
        <v>23</v>
      </c>
      <c r="B29" s="243">
        <f>'8E7'!B40</f>
        <v>0</v>
      </c>
    </row>
    <row r="30" spans="1:31" ht="18.600000000000001" x14ac:dyDescent="0.45">
      <c r="A30" s="242">
        <v>24</v>
      </c>
      <c r="B30" s="243">
        <f>'8E7'!B41</f>
        <v>0</v>
      </c>
    </row>
    <row r="31" spans="1:31" ht="18.600000000000001" x14ac:dyDescent="0.45">
      <c r="A31" s="242">
        <v>25</v>
      </c>
      <c r="B31" s="243">
        <f>'8E7'!B42</f>
        <v>0</v>
      </c>
    </row>
    <row r="32" spans="1:31" ht="18.600000000000001" x14ac:dyDescent="0.45">
      <c r="A32" s="242">
        <v>26</v>
      </c>
      <c r="B32" s="243">
        <f>'8E7'!B43</f>
        <v>0</v>
      </c>
    </row>
    <row r="33" spans="1:35" ht="18.600000000000001" x14ac:dyDescent="0.45">
      <c r="A33" s="242">
        <v>27</v>
      </c>
      <c r="B33" s="243">
        <f>'8E7'!B44</f>
        <v>0</v>
      </c>
    </row>
    <row r="34" spans="1:35" ht="18.600000000000001" x14ac:dyDescent="0.45">
      <c r="A34" s="242">
        <v>28</v>
      </c>
      <c r="B34" s="243">
        <f>'8E7'!B45</f>
        <v>0</v>
      </c>
    </row>
    <row r="35" spans="1:35" ht="18.600000000000001" x14ac:dyDescent="0.45">
      <c r="A35" s="242">
        <v>29</v>
      </c>
      <c r="B35" s="243">
        <f>'8E7'!B46</f>
        <v>0</v>
      </c>
    </row>
    <row r="36" spans="1:35" ht="18.600000000000001" x14ac:dyDescent="0.45">
      <c r="A36" s="242">
        <v>30</v>
      </c>
      <c r="B36" s="243">
        <f>'8E7'!B47</f>
        <v>0</v>
      </c>
    </row>
    <row r="37" spans="1:35" ht="18.600000000000001" x14ac:dyDescent="0.45">
      <c r="A37" s="242">
        <v>31</v>
      </c>
      <c r="B37" s="243">
        <f>'8E7'!B48</f>
        <v>0</v>
      </c>
    </row>
    <row r="38" spans="1:35" ht="18.600000000000001" x14ac:dyDescent="0.45">
      <c r="A38" s="242">
        <v>32</v>
      </c>
      <c r="B38" s="243">
        <f>'8E7'!B49</f>
        <v>0</v>
      </c>
    </row>
    <row r="39" spans="1:35" ht="18.600000000000001" x14ac:dyDescent="0.45">
      <c r="A39" s="242">
        <v>33</v>
      </c>
      <c r="B39" s="243">
        <f>'8E7'!B50</f>
        <v>0</v>
      </c>
    </row>
    <row r="40" spans="1:35" ht="18.600000000000001" x14ac:dyDescent="0.45">
      <c r="A40" s="242">
        <v>34</v>
      </c>
      <c r="B40" s="243">
        <f>'8E7'!B51</f>
        <v>0</v>
      </c>
    </row>
    <row r="41" spans="1:35" ht="18.600000000000001" x14ac:dyDescent="0.45">
      <c r="A41" s="242">
        <v>35</v>
      </c>
      <c r="B41" s="243">
        <f>'8E7'!B52</f>
        <v>0</v>
      </c>
    </row>
    <row r="42" spans="1:35" ht="18.600000000000001" x14ac:dyDescent="0.45">
      <c r="A42" s="242">
        <v>36</v>
      </c>
      <c r="B42" s="243">
        <f>'8E7'!B53</f>
        <v>0</v>
      </c>
    </row>
    <row r="44" spans="1:35" ht="106.2" customHeight="1" x14ac:dyDescent="0.45"/>
    <row r="45" spans="1:35" ht="63.6" customHeight="1" x14ac:dyDescent="0.45">
      <c r="C45" s="341" t="s">
        <v>203</v>
      </c>
      <c r="D45" s="341"/>
      <c r="E45" s="341"/>
      <c r="F45" s="341"/>
      <c r="G45" s="341"/>
      <c r="H45" s="341"/>
      <c r="I45" s="341"/>
      <c r="J45" s="341"/>
      <c r="K45" s="341"/>
      <c r="L45" s="341"/>
      <c r="M45" s="341"/>
      <c r="N45" s="341"/>
      <c r="O45" s="341"/>
      <c r="P45" s="341"/>
      <c r="Q45" s="341"/>
      <c r="R45" s="341"/>
      <c r="S45" s="341"/>
      <c r="T45" s="341"/>
      <c r="U45" s="341"/>
      <c r="V45" s="341"/>
      <c r="W45" s="341"/>
      <c r="X45" s="341"/>
      <c r="Y45" s="341"/>
      <c r="Z45" s="341"/>
      <c r="AA45" s="341"/>
      <c r="AB45" s="341"/>
      <c r="AC45" s="341"/>
      <c r="AD45" s="341"/>
      <c r="AE45" s="341"/>
      <c r="AF45" s="341"/>
      <c r="AG45" s="341"/>
      <c r="AH45" s="341"/>
      <c r="AI45" s="341"/>
    </row>
    <row r="46" spans="1:35" ht="36.6" x14ac:dyDescent="0.45">
      <c r="D46" s="350" t="s">
        <v>205</v>
      </c>
      <c r="E46" s="350"/>
      <c r="F46" s="350"/>
      <c r="G46" s="350"/>
      <c r="H46" s="350"/>
      <c r="I46" s="350"/>
      <c r="J46" s="350"/>
      <c r="K46" s="350"/>
      <c r="L46" s="350"/>
      <c r="M46" s="350"/>
      <c r="N46" s="350"/>
      <c r="O46" s="350"/>
      <c r="P46" s="350"/>
      <c r="Q46" s="350"/>
      <c r="R46" s="350"/>
      <c r="S46" s="350"/>
      <c r="T46" s="350"/>
      <c r="U46" s="350"/>
      <c r="V46" s="350"/>
      <c r="W46" s="350"/>
      <c r="X46" s="350"/>
      <c r="Y46" s="350"/>
      <c r="Z46" s="350"/>
      <c r="AA46" s="350"/>
      <c r="AB46" s="350"/>
      <c r="AC46" s="350"/>
      <c r="AD46" s="350"/>
      <c r="AE46" s="350"/>
      <c r="AF46" s="350"/>
      <c r="AG46" s="350"/>
      <c r="AH46" s="350"/>
      <c r="AI46" s="350"/>
    </row>
    <row r="47" spans="1:35" ht="113.4" customHeight="1" x14ac:dyDescent="0.6">
      <c r="E47" s="299"/>
      <c r="F47" s="202"/>
      <c r="G47" s="202"/>
      <c r="H47" s="202"/>
      <c r="I47" s="297"/>
      <c r="J47" s="297"/>
    </row>
    <row r="48" spans="1:35" ht="36" x14ac:dyDescent="0.8">
      <c r="D48" s="315" t="s">
        <v>174</v>
      </c>
      <c r="E48" s="316"/>
      <c r="F48" s="317"/>
      <c r="G48" s="317"/>
      <c r="H48" s="317"/>
      <c r="I48" s="318"/>
      <c r="J48" s="318"/>
      <c r="K48" s="314"/>
      <c r="L48" s="314"/>
      <c r="N48" s="315" t="s">
        <v>186</v>
      </c>
      <c r="O48" s="314"/>
      <c r="P48" s="314"/>
      <c r="Q48" s="314"/>
      <c r="R48" s="314"/>
      <c r="S48" s="314"/>
      <c r="T48" s="314"/>
      <c r="U48" s="314"/>
      <c r="V48" s="314"/>
      <c r="W48" s="314"/>
      <c r="Y48" s="315" t="s">
        <v>198</v>
      </c>
      <c r="Z48" s="314"/>
      <c r="AA48" s="314"/>
      <c r="AB48" s="314"/>
      <c r="AC48" s="314"/>
      <c r="AD48" s="314"/>
      <c r="AE48" s="314"/>
      <c r="AF48" s="314"/>
      <c r="AG48" s="314"/>
      <c r="AH48" s="314"/>
    </row>
    <row r="49" spans="4:34" ht="163.19999999999999" x14ac:dyDescent="0.85">
      <c r="D49" s="298"/>
      <c r="E49" s="299"/>
      <c r="F49" s="202"/>
      <c r="G49" s="202"/>
      <c r="H49" s="202"/>
      <c r="I49" s="297"/>
      <c r="J49" s="297"/>
      <c r="K49" s="321" t="s">
        <v>183</v>
      </c>
      <c r="L49" s="321" t="s">
        <v>184</v>
      </c>
      <c r="V49" s="321" t="s">
        <v>183</v>
      </c>
      <c r="W49" s="321" t="s">
        <v>184</v>
      </c>
      <c r="Y49" s="298"/>
      <c r="AG49" s="321" t="s">
        <v>183</v>
      </c>
      <c r="AH49" s="321" t="s">
        <v>184</v>
      </c>
    </row>
    <row r="50" spans="4:34" ht="36.6" x14ac:dyDescent="0.85">
      <c r="D50" s="351" t="s">
        <v>182</v>
      </c>
      <c r="E50" s="351"/>
      <c r="F50" s="351"/>
      <c r="G50" s="351"/>
      <c r="H50" s="351"/>
      <c r="I50" s="351"/>
      <c r="J50" s="351"/>
      <c r="K50" s="304" t="b">
        <v>0</v>
      </c>
      <c r="L50" s="304" t="b">
        <v>0</v>
      </c>
      <c r="N50" s="352" t="s">
        <v>187</v>
      </c>
      <c r="O50" s="352"/>
      <c r="P50" s="352"/>
      <c r="Q50" s="352"/>
      <c r="R50" s="352"/>
      <c r="S50" s="352"/>
      <c r="T50" s="352"/>
      <c r="U50" s="352"/>
      <c r="V50" s="304" t="b">
        <v>0</v>
      </c>
      <c r="W50" s="304" t="b">
        <v>0</v>
      </c>
      <c r="Y50" s="352" t="s">
        <v>199</v>
      </c>
      <c r="Z50" s="352"/>
      <c r="AA50" s="352"/>
      <c r="AB50" s="352"/>
      <c r="AC50" s="352"/>
      <c r="AD50" s="352"/>
      <c r="AE50" s="352"/>
      <c r="AF50" s="352"/>
      <c r="AG50" s="304" t="b">
        <v>0</v>
      </c>
      <c r="AH50" s="304" t="b">
        <v>0</v>
      </c>
    </row>
    <row r="51" spans="4:34" ht="36.6" x14ac:dyDescent="0.85">
      <c r="D51" s="351" t="s">
        <v>175</v>
      </c>
      <c r="E51" s="351"/>
      <c r="F51" s="351"/>
      <c r="G51" s="351"/>
      <c r="H51" s="351"/>
      <c r="I51" s="351"/>
      <c r="J51" s="351"/>
      <c r="K51" s="304" t="b">
        <v>0</v>
      </c>
      <c r="L51" s="304" t="b">
        <v>0</v>
      </c>
      <c r="N51" s="352" t="s">
        <v>188</v>
      </c>
      <c r="O51" s="352"/>
      <c r="P51" s="352"/>
      <c r="Q51" s="352"/>
      <c r="R51" s="352"/>
      <c r="S51" s="352"/>
      <c r="T51" s="352"/>
      <c r="U51" s="352"/>
      <c r="V51" s="304" t="b">
        <v>0</v>
      </c>
      <c r="W51" s="304" t="b">
        <v>0</v>
      </c>
      <c r="Y51" s="352" t="s">
        <v>200</v>
      </c>
      <c r="Z51" s="352"/>
      <c r="AA51" s="352"/>
      <c r="AB51" s="352"/>
      <c r="AC51" s="352"/>
      <c r="AD51" s="352"/>
      <c r="AE51" s="352"/>
      <c r="AF51" s="352"/>
      <c r="AG51" s="304" t="b">
        <v>0</v>
      </c>
      <c r="AH51" s="304" t="b">
        <v>0</v>
      </c>
    </row>
    <row r="52" spans="4:34" ht="36.6" x14ac:dyDescent="0.85">
      <c r="D52" s="351" t="s">
        <v>176</v>
      </c>
      <c r="E52" s="351"/>
      <c r="F52" s="351"/>
      <c r="G52" s="351"/>
      <c r="H52" s="351"/>
      <c r="I52" s="351"/>
      <c r="J52" s="351"/>
      <c r="K52" s="304" t="b">
        <v>0</v>
      </c>
      <c r="L52" s="304" t="b">
        <v>0</v>
      </c>
      <c r="N52" s="352" t="s">
        <v>189</v>
      </c>
      <c r="O52" s="352"/>
      <c r="P52" s="352"/>
      <c r="Q52" s="352"/>
      <c r="R52" s="352"/>
      <c r="S52" s="352"/>
      <c r="T52" s="352"/>
      <c r="U52" s="352"/>
      <c r="V52" s="304" t="b">
        <v>0</v>
      </c>
      <c r="W52" s="304" t="b">
        <v>0</v>
      </c>
      <c r="Y52" s="352" t="s">
        <v>201</v>
      </c>
      <c r="Z52" s="352"/>
      <c r="AA52" s="352"/>
      <c r="AB52" s="352"/>
      <c r="AC52" s="352"/>
      <c r="AD52" s="352"/>
      <c r="AE52" s="352"/>
      <c r="AF52" s="352"/>
      <c r="AG52" s="304" t="b">
        <v>0</v>
      </c>
      <c r="AH52" s="304" t="b">
        <v>0</v>
      </c>
    </row>
    <row r="53" spans="4:34" ht="36.6" x14ac:dyDescent="0.85">
      <c r="D53" s="351" t="s">
        <v>177</v>
      </c>
      <c r="E53" s="351"/>
      <c r="F53" s="351"/>
      <c r="G53" s="351"/>
      <c r="H53" s="351"/>
      <c r="I53" s="351"/>
      <c r="J53" s="351"/>
      <c r="K53" s="304" t="b">
        <v>0</v>
      </c>
      <c r="L53" s="304" t="b">
        <v>0</v>
      </c>
      <c r="N53" s="352" t="s">
        <v>190</v>
      </c>
      <c r="O53" s="352"/>
      <c r="P53" s="352"/>
      <c r="Q53" s="352"/>
      <c r="R53" s="352"/>
      <c r="S53" s="352"/>
      <c r="T53" s="352"/>
      <c r="U53" s="352"/>
      <c r="V53" s="304" t="b">
        <v>0</v>
      </c>
      <c r="W53" s="304" t="b">
        <v>0</v>
      </c>
      <c r="Y53" s="352" t="s">
        <v>202</v>
      </c>
      <c r="Z53" s="352"/>
      <c r="AA53" s="352"/>
      <c r="AB53" s="352"/>
      <c r="AC53" s="352"/>
      <c r="AD53" s="352"/>
      <c r="AE53" s="352"/>
      <c r="AF53" s="352"/>
      <c r="AG53" s="304" t="b">
        <v>0</v>
      </c>
      <c r="AH53" s="304" t="b">
        <v>0</v>
      </c>
    </row>
    <row r="54" spans="4:34" ht="36.6" x14ac:dyDescent="0.85">
      <c r="D54" s="351" t="s">
        <v>178</v>
      </c>
      <c r="E54" s="351"/>
      <c r="F54" s="351"/>
      <c r="G54" s="351"/>
      <c r="H54" s="351"/>
      <c r="I54" s="351"/>
      <c r="J54" s="351"/>
      <c r="K54" s="304" t="b">
        <v>0</v>
      </c>
      <c r="L54" s="304" t="b">
        <v>0</v>
      </c>
      <c r="N54" s="352" t="s">
        <v>191</v>
      </c>
      <c r="O54" s="352"/>
      <c r="P54" s="352"/>
      <c r="Q54" s="352"/>
      <c r="R54" s="352"/>
      <c r="S54" s="352"/>
      <c r="T54" s="352"/>
      <c r="U54" s="352"/>
      <c r="V54" s="304" t="b">
        <v>0</v>
      </c>
      <c r="W54" s="304" t="b">
        <v>0</v>
      </c>
      <c r="Y54" s="352" t="s">
        <v>206</v>
      </c>
      <c r="Z54" s="352"/>
      <c r="AA54" s="352"/>
      <c r="AB54" s="352"/>
      <c r="AC54" s="352"/>
      <c r="AD54" s="352"/>
      <c r="AE54" s="352"/>
      <c r="AF54" s="352"/>
      <c r="AG54" s="304" t="b">
        <v>0</v>
      </c>
      <c r="AH54" s="304" t="b">
        <v>0</v>
      </c>
    </row>
    <row r="55" spans="4:34" ht="36.6" x14ac:dyDescent="0.85">
      <c r="D55" s="351" t="s">
        <v>181</v>
      </c>
      <c r="E55" s="351"/>
      <c r="F55" s="351"/>
      <c r="G55" s="351"/>
      <c r="H55" s="351"/>
      <c r="I55" s="351"/>
      <c r="J55" s="351"/>
      <c r="K55" s="304" t="b">
        <v>0</v>
      </c>
      <c r="L55" s="304" t="b">
        <v>0</v>
      </c>
      <c r="N55" s="352" t="s">
        <v>192</v>
      </c>
      <c r="O55" s="352"/>
      <c r="P55" s="352"/>
      <c r="Q55" s="352"/>
      <c r="R55" s="352"/>
      <c r="S55" s="352"/>
      <c r="T55" s="352"/>
      <c r="U55" s="352"/>
      <c r="V55" s="304" t="b">
        <v>0</v>
      </c>
      <c r="W55" s="304" t="b">
        <v>0</v>
      </c>
      <c r="Y55" s="353" t="s">
        <v>185</v>
      </c>
      <c r="Z55" s="354"/>
      <c r="AA55" s="354"/>
      <c r="AB55" s="385"/>
      <c r="AC55" s="385"/>
      <c r="AD55" s="385"/>
      <c r="AE55" s="385"/>
      <c r="AF55" s="386"/>
      <c r="AG55" s="305"/>
      <c r="AH55" s="305" t="b">
        <v>0</v>
      </c>
    </row>
    <row r="56" spans="4:34" ht="36.6" x14ac:dyDescent="0.85">
      <c r="D56" s="351" t="s">
        <v>179</v>
      </c>
      <c r="E56" s="351"/>
      <c r="F56" s="351"/>
      <c r="G56" s="351"/>
      <c r="H56" s="351"/>
      <c r="I56" s="351"/>
      <c r="J56" s="351"/>
      <c r="K56" s="304" t="b">
        <v>0</v>
      </c>
      <c r="L56" s="304" t="b">
        <v>0</v>
      </c>
      <c r="N56" s="352" t="s">
        <v>193</v>
      </c>
      <c r="O56" s="352"/>
      <c r="P56" s="352"/>
      <c r="Q56" s="352"/>
      <c r="R56" s="352"/>
      <c r="S56" s="352"/>
      <c r="T56" s="352"/>
      <c r="U56" s="352"/>
      <c r="V56" s="304" t="b">
        <v>0</v>
      </c>
      <c r="W56" s="304" t="b">
        <v>0</v>
      </c>
      <c r="Y56" s="355"/>
      <c r="Z56" s="356"/>
      <c r="AA56" s="356"/>
      <c r="AB56" s="387"/>
      <c r="AC56" s="387"/>
      <c r="AD56" s="387"/>
      <c r="AE56" s="387"/>
      <c r="AF56" s="388"/>
      <c r="AG56" s="306"/>
      <c r="AH56" s="306"/>
    </row>
    <row r="57" spans="4:34" ht="36.6" x14ac:dyDescent="0.85">
      <c r="D57" s="351" t="s">
        <v>180</v>
      </c>
      <c r="E57" s="351"/>
      <c r="F57" s="351"/>
      <c r="G57" s="351"/>
      <c r="H57" s="351"/>
      <c r="I57" s="351"/>
      <c r="J57" s="351"/>
      <c r="K57" s="305" t="b">
        <v>0</v>
      </c>
      <c r="L57" s="305" t="b">
        <v>0</v>
      </c>
      <c r="M57" s="191"/>
      <c r="N57" s="365" t="s">
        <v>194</v>
      </c>
      <c r="O57" s="365"/>
      <c r="P57" s="365"/>
      <c r="Q57" s="365"/>
      <c r="R57" s="365"/>
      <c r="S57" s="365"/>
      <c r="T57" s="365"/>
      <c r="U57" s="365"/>
      <c r="V57" s="304" t="b">
        <v>0</v>
      </c>
      <c r="W57" s="304" t="b">
        <v>0</v>
      </c>
      <c r="X57" s="191"/>
      <c r="Y57" s="357"/>
      <c r="Z57" s="358"/>
      <c r="AA57" s="358"/>
      <c r="AB57" s="389"/>
      <c r="AC57" s="389"/>
      <c r="AD57" s="389"/>
      <c r="AE57" s="389"/>
      <c r="AF57" s="390"/>
      <c r="AG57" s="322"/>
      <c r="AH57" s="322"/>
    </row>
    <row r="58" spans="4:34" ht="36.6" customHeight="1" x14ac:dyDescent="0.85">
      <c r="D58" s="351" t="s">
        <v>185</v>
      </c>
      <c r="E58" s="366"/>
      <c r="F58" s="391"/>
      <c r="G58" s="392"/>
      <c r="H58" s="392"/>
      <c r="I58" s="392"/>
      <c r="J58" s="392"/>
      <c r="K58" s="308" t="b">
        <v>0</v>
      </c>
      <c r="L58" s="305" t="b">
        <v>0</v>
      </c>
      <c r="M58" s="184"/>
      <c r="N58" s="369" t="s">
        <v>195</v>
      </c>
      <c r="O58" s="369"/>
      <c r="P58" s="369"/>
      <c r="Q58" s="369"/>
      <c r="R58" s="369"/>
      <c r="S58" s="369"/>
      <c r="T58" s="369"/>
      <c r="U58" s="369"/>
      <c r="V58" s="304" t="b">
        <v>0</v>
      </c>
      <c r="W58" s="304" t="b">
        <v>0</v>
      </c>
      <c r="X58" s="184"/>
      <c r="Y58" s="184"/>
      <c r="Z58" s="184"/>
      <c r="AA58" s="184"/>
      <c r="AB58" s="184"/>
      <c r="AC58" s="184"/>
      <c r="AD58" s="184"/>
      <c r="AE58" s="184"/>
      <c r="AF58" s="184"/>
      <c r="AG58" s="184"/>
      <c r="AH58" s="184"/>
    </row>
    <row r="59" spans="4:34" ht="36.6" x14ac:dyDescent="0.85">
      <c r="D59" s="351"/>
      <c r="E59" s="366"/>
      <c r="F59" s="391"/>
      <c r="G59" s="392"/>
      <c r="H59" s="392"/>
      <c r="I59" s="392"/>
      <c r="J59" s="392"/>
      <c r="K59" s="309"/>
      <c r="L59" s="311"/>
      <c r="N59" s="352" t="s">
        <v>196</v>
      </c>
      <c r="O59" s="352"/>
      <c r="P59" s="352"/>
      <c r="Q59" s="352"/>
      <c r="R59" s="352"/>
      <c r="S59" s="352"/>
      <c r="T59" s="352"/>
      <c r="U59" s="352"/>
      <c r="V59" s="304" t="b">
        <v>0</v>
      </c>
      <c r="W59" s="304" t="b">
        <v>0</v>
      </c>
    </row>
    <row r="60" spans="4:34" ht="36.6" x14ac:dyDescent="0.85">
      <c r="D60" s="351"/>
      <c r="E60" s="366"/>
      <c r="F60" s="391"/>
      <c r="G60" s="392"/>
      <c r="H60" s="392"/>
      <c r="I60" s="392"/>
      <c r="J60" s="392"/>
      <c r="K60" s="310"/>
      <c r="L60" s="307"/>
      <c r="N60" s="352" t="s">
        <v>197</v>
      </c>
      <c r="O60" s="352"/>
      <c r="P60" s="352"/>
      <c r="Q60" s="352"/>
      <c r="R60" s="352"/>
      <c r="S60" s="352"/>
      <c r="T60" s="352"/>
      <c r="U60" s="352"/>
      <c r="V60" s="304" t="b">
        <v>0</v>
      </c>
      <c r="W60" s="304" t="b">
        <v>0</v>
      </c>
      <c r="X60" s="191"/>
    </row>
    <row r="61" spans="4:34" ht="36.6" x14ac:dyDescent="0.85">
      <c r="D61" s="230"/>
      <c r="E61" s="230"/>
      <c r="F61" s="230"/>
      <c r="G61" s="230"/>
      <c r="H61" s="230"/>
      <c r="K61" s="302"/>
      <c r="N61" s="353" t="s">
        <v>185</v>
      </c>
      <c r="O61" s="354"/>
      <c r="P61" s="354"/>
      <c r="Q61" s="385"/>
      <c r="R61" s="385"/>
      <c r="S61" s="385"/>
      <c r="T61" s="385"/>
      <c r="U61" s="386"/>
      <c r="V61" s="305" t="b">
        <v>0</v>
      </c>
      <c r="W61" s="305" t="b">
        <v>0</v>
      </c>
      <c r="X61" s="184"/>
    </row>
    <row r="62" spans="4:34" ht="30" x14ac:dyDescent="0.7">
      <c r="D62" s="230"/>
      <c r="E62" s="230"/>
      <c r="F62" s="230"/>
      <c r="G62" s="230"/>
      <c r="H62" s="230"/>
      <c r="K62" s="302"/>
      <c r="N62" s="355"/>
      <c r="O62" s="356"/>
      <c r="P62" s="356"/>
      <c r="Q62" s="387"/>
      <c r="R62" s="387"/>
      <c r="S62" s="387"/>
      <c r="T62" s="387"/>
      <c r="U62" s="388"/>
      <c r="V62" s="319"/>
      <c r="W62" s="319"/>
      <c r="X62" s="184"/>
    </row>
    <row r="63" spans="4:34" ht="30" x14ac:dyDescent="0.7">
      <c r="D63" s="230"/>
      <c r="E63" s="230"/>
      <c r="F63" s="230"/>
      <c r="G63" s="230"/>
      <c r="H63" s="230"/>
      <c r="K63" s="302"/>
      <c r="N63" s="357"/>
      <c r="O63" s="358"/>
      <c r="P63" s="358"/>
      <c r="Q63" s="389"/>
      <c r="R63" s="389"/>
      <c r="S63" s="389"/>
      <c r="T63" s="389"/>
      <c r="U63" s="390"/>
      <c r="V63" s="320"/>
      <c r="W63" s="320"/>
      <c r="X63" s="184"/>
    </row>
    <row r="64" spans="4:34" ht="30" customHeight="1" x14ac:dyDescent="0.7">
      <c r="D64" s="230"/>
      <c r="E64" s="230"/>
      <c r="F64" s="230"/>
      <c r="G64" s="230"/>
      <c r="H64" s="303"/>
    </row>
    <row r="65" spans="4:34" ht="30" customHeight="1" x14ac:dyDescent="0.45">
      <c r="D65" s="313" t="s">
        <v>204</v>
      </c>
      <c r="E65" s="314"/>
      <c r="F65" s="314"/>
      <c r="G65" s="314"/>
      <c r="H65" s="314"/>
      <c r="I65" s="314"/>
      <c r="J65" s="314"/>
      <c r="K65" s="314"/>
      <c r="L65" s="314"/>
      <c r="N65" s="313" t="s">
        <v>204</v>
      </c>
      <c r="O65" s="314"/>
      <c r="P65" s="314"/>
      <c r="Q65" s="314"/>
      <c r="R65" s="314"/>
      <c r="S65" s="314"/>
      <c r="T65" s="314"/>
      <c r="U65" s="314"/>
      <c r="V65" s="314"/>
      <c r="W65" s="314"/>
      <c r="Y65" s="313" t="s">
        <v>204</v>
      </c>
      <c r="Z65" s="314"/>
      <c r="AA65" s="314"/>
      <c r="AB65" s="314"/>
      <c r="AC65" s="314"/>
      <c r="AD65" s="314"/>
      <c r="AE65" s="314"/>
      <c r="AF65" s="314"/>
      <c r="AG65" s="314"/>
      <c r="AH65" s="314"/>
    </row>
    <row r="66" spans="4:34" ht="30" customHeight="1" x14ac:dyDescent="0.45">
      <c r="D66" s="312"/>
      <c r="E66" s="312"/>
      <c r="F66" s="312"/>
      <c r="G66" s="312"/>
      <c r="H66" s="312"/>
      <c r="I66" s="312"/>
      <c r="J66" s="312"/>
      <c r="K66" s="312"/>
      <c r="L66" s="312"/>
      <c r="N66" s="312"/>
      <c r="O66" s="312"/>
      <c r="P66" s="312"/>
      <c r="Q66" s="312"/>
      <c r="R66" s="312"/>
      <c r="S66" s="312"/>
      <c r="T66" s="312"/>
      <c r="U66" s="312"/>
      <c r="V66" s="312"/>
      <c r="W66" s="312"/>
      <c r="Y66" s="312"/>
      <c r="Z66" s="312"/>
      <c r="AA66" s="312"/>
      <c r="AB66" s="312"/>
      <c r="AC66" s="312"/>
      <c r="AD66" s="312"/>
      <c r="AE66" s="312"/>
      <c r="AF66" s="312"/>
      <c r="AG66" s="312"/>
      <c r="AH66" s="312"/>
    </row>
    <row r="67" spans="4:34" ht="30" customHeight="1" x14ac:dyDescent="0.45">
      <c r="D67" s="312"/>
      <c r="E67" s="312"/>
      <c r="F67" s="312"/>
      <c r="G67" s="312"/>
      <c r="H67" s="312"/>
      <c r="I67" s="312"/>
      <c r="J67" s="312"/>
      <c r="K67" s="312"/>
      <c r="L67" s="312"/>
      <c r="N67" s="312"/>
      <c r="O67" s="312"/>
      <c r="P67" s="312"/>
      <c r="Q67" s="312"/>
      <c r="R67" s="312"/>
      <c r="S67" s="312"/>
      <c r="T67" s="312"/>
      <c r="U67" s="312"/>
      <c r="V67" s="312"/>
      <c r="W67" s="312"/>
      <c r="Y67" s="312"/>
      <c r="Z67" s="312"/>
      <c r="AA67" s="312"/>
      <c r="AB67" s="312"/>
      <c r="AC67" s="312"/>
      <c r="AD67" s="312"/>
      <c r="AE67" s="312"/>
      <c r="AF67" s="312"/>
      <c r="AG67" s="312"/>
      <c r="AH67" s="312"/>
    </row>
    <row r="68" spans="4:34" ht="30" customHeight="1" x14ac:dyDescent="0.45">
      <c r="D68" s="312"/>
      <c r="E68" s="312"/>
      <c r="F68" s="312"/>
      <c r="G68" s="312"/>
      <c r="H68" s="312"/>
      <c r="I68" s="312"/>
      <c r="J68" s="312"/>
      <c r="K68" s="312"/>
      <c r="L68" s="312"/>
      <c r="N68" s="312"/>
      <c r="O68" s="312"/>
      <c r="P68" s="312"/>
      <c r="Q68" s="312"/>
      <c r="R68" s="312"/>
      <c r="S68" s="312"/>
      <c r="T68" s="312"/>
      <c r="U68" s="312"/>
      <c r="V68" s="312"/>
      <c r="W68" s="312"/>
      <c r="Y68" s="312"/>
      <c r="Z68" s="312"/>
      <c r="AA68" s="312"/>
      <c r="AB68" s="312"/>
      <c r="AC68" s="312"/>
      <c r="AD68" s="312"/>
      <c r="AE68" s="312"/>
      <c r="AF68" s="312"/>
      <c r="AG68" s="312"/>
      <c r="AH68" s="312"/>
    </row>
    <row r="69" spans="4:34" ht="30" customHeight="1" x14ac:dyDescent="0.45">
      <c r="D69" s="312"/>
      <c r="E69" s="312"/>
      <c r="F69" s="312"/>
      <c r="G69" s="312"/>
      <c r="H69" s="312"/>
      <c r="I69" s="312"/>
      <c r="J69" s="312"/>
      <c r="K69" s="312"/>
      <c r="L69" s="312"/>
      <c r="N69" s="312"/>
      <c r="O69" s="312"/>
      <c r="P69" s="312"/>
      <c r="Q69" s="312"/>
      <c r="R69" s="312"/>
      <c r="S69" s="312"/>
      <c r="T69" s="312"/>
      <c r="U69" s="312"/>
      <c r="V69" s="312"/>
      <c r="W69" s="312"/>
      <c r="Y69" s="312"/>
      <c r="Z69" s="312"/>
      <c r="AA69" s="312"/>
      <c r="AB69" s="312"/>
      <c r="AC69" s="312"/>
      <c r="AD69" s="312"/>
      <c r="AE69" s="312"/>
      <c r="AF69" s="312"/>
      <c r="AG69" s="312"/>
      <c r="AH69" s="312"/>
    </row>
    <row r="70" spans="4:34" ht="30" customHeight="1" x14ac:dyDescent="0.45">
      <c r="D70" s="312"/>
      <c r="E70" s="312"/>
      <c r="F70" s="312"/>
      <c r="G70" s="312"/>
      <c r="H70" s="312"/>
      <c r="I70" s="312"/>
      <c r="J70" s="312"/>
      <c r="K70" s="312"/>
      <c r="L70" s="312"/>
      <c r="N70" s="312"/>
      <c r="O70" s="312"/>
      <c r="P70" s="312"/>
      <c r="Q70" s="312"/>
      <c r="R70" s="312"/>
      <c r="S70" s="312"/>
      <c r="T70" s="312"/>
      <c r="U70" s="312"/>
      <c r="V70" s="312"/>
      <c r="W70" s="312"/>
      <c r="Y70" s="312"/>
      <c r="Z70" s="312"/>
      <c r="AA70" s="312"/>
      <c r="AB70" s="312"/>
      <c r="AC70" s="312"/>
      <c r="AD70" s="312"/>
      <c r="AE70" s="312"/>
      <c r="AF70" s="312"/>
      <c r="AG70" s="312"/>
      <c r="AH70" s="312"/>
    </row>
    <row r="71" spans="4:34" ht="30" customHeight="1" x14ac:dyDescent="0.45">
      <c r="D71" s="312"/>
      <c r="E71" s="312"/>
      <c r="F71" s="312"/>
      <c r="G71" s="312"/>
      <c r="H71" s="312"/>
      <c r="I71" s="312"/>
      <c r="J71" s="312"/>
      <c r="K71" s="312"/>
      <c r="L71" s="312"/>
      <c r="N71" s="312"/>
      <c r="O71" s="312"/>
      <c r="P71" s="312"/>
      <c r="Q71" s="312"/>
      <c r="R71" s="312"/>
      <c r="S71" s="312"/>
      <c r="T71" s="312"/>
      <c r="U71" s="312"/>
      <c r="V71" s="312"/>
      <c r="W71" s="312"/>
      <c r="Y71" s="312"/>
      <c r="Z71" s="312"/>
      <c r="AA71" s="312"/>
      <c r="AB71" s="312"/>
      <c r="AC71" s="312"/>
      <c r="AD71" s="312"/>
      <c r="AE71" s="312"/>
      <c r="AF71" s="312"/>
      <c r="AG71" s="312"/>
      <c r="AH71" s="312"/>
    </row>
    <row r="72" spans="4:34" ht="30" customHeight="1" x14ac:dyDescent="0.45">
      <c r="D72" s="312"/>
      <c r="E72" s="312"/>
      <c r="F72" s="312"/>
      <c r="G72" s="312"/>
      <c r="H72" s="312"/>
      <c r="I72" s="312"/>
      <c r="J72" s="312"/>
      <c r="K72" s="312"/>
      <c r="L72" s="312"/>
      <c r="N72" s="312"/>
      <c r="O72" s="312"/>
      <c r="P72" s="312"/>
      <c r="Q72" s="312"/>
      <c r="R72" s="312"/>
      <c r="S72" s="312"/>
      <c r="T72" s="312"/>
      <c r="U72" s="312"/>
      <c r="V72" s="312"/>
      <c r="W72" s="312"/>
      <c r="Y72" s="312"/>
      <c r="Z72" s="312"/>
      <c r="AA72" s="312"/>
      <c r="AB72" s="312"/>
      <c r="AC72" s="312"/>
      <c r="AD72" s="312"/>
      <c r="AE72" s="312"/>
      <c r="AF72" s="312"/>
      <c r="AG72" s="312"/>
      <c r="AH72" s="312"/>
    </row>
    <row r="73" spans="4:34" ht="30" customHeight="1" x14ac:dyDescent="0.45">
      <c r="D73" s="312"/>
      <c r="E73" s="312"/>
      <c r="F73" s="312"/>
      <c r="G73" s="312"/>
      <c r="H73" s="312"/>
      <c r="I73" s="312"/>
      <c r="J73" s="312"/>
      <c r="K73" s="312"/>
      <c r="L73" s="312"/>
      <c r="N73" s="312"/>
      <c r="O73" s="312"/>
      <c r="P73" s="312"/>
      <c r="Q73" s="312"/>
      <c r="R73" s="312"/>
      <c r="S73" s="312"/>
      <c r="T73" s="312"/>
      <c r="U73" s="312"/>
      <c r="V73" s="312"/>
      <c r="W73" s="312"/>
      <c r="Y73" s="312"/>
      <c r="Z73" s="312"/>
      <c r="AA73" s="312"/>
      <c r="AB73" s="312"/>
      <c r="AC73" s="312"/>
      <c r="AD73" s="312"/>
      <c r="AE73" s="312"/>
      <c r="AF73" s="312"/>
      <c r="AG73" s="312"/>
      <c r="AH73" s="312"/>
    </row>
    <row r="74" spans="4:34" ht="30" customHeight="1" x14ac:dyDescent="0.45">
      <c r="D74" s="312"/>
      <c r="E74" s="312"/>
      <c r="F74" s="312"/>
      <c r="G74" s="312"/>
      <c r="H74" s="312"/>
      <c r="I74" s="312"/>
      <c r="J74" s="312"/>
      <c r="K74" s="312"/>
      <c r="L74" s="312"/>
      <c r="N74" s="312"/>
      <c r="O74" s="312"/>
      <c r="P74" s="312"/>
      <c r="Q74" s="312"/>
      <c r="R74" s="312"/>
      <c r="S74" s="312"/>
      <c r="T74" s="312"/>
      <c r="U74" s="312"/>
      <c r="V74" s="312"/>
      <c r="W74" s="312"/>
      <c r="Y74" s="312"/>
      <c r="Z74" s="312"/>
      <c r="AA74" s="312"/>
      <c r="AB74" s="312"/>
      <c r="AC74" s="312"/>
      <c r="AD74" s="312"/>
      <c r="AE74" s="312"/>
      <c r="AF74" s="312"/>
      <c r="AG74" s="312"/>
      <c r="AH74" s="312"/>
    </row>
    <row r="75" spans="4:34" ht="30" customHeight="1" x14ac:dyDescent="0.45">
      <c r="D75" s="312"/>
      <c r="E75" s="312"/>
      <c r="F75" s="312"/>
      <c r="G75" s="312"/>
      <c r="H75" s="312"/>
      <c r="I75" s="312"/>
      <c r="J75" s="312"/>
      <c r="K75" s="312"/>
      <c r="L75" s="312"/>
      <c r="N75" s="312"/>
      <c r="O75" s="312"/>
      <c r="P75" s="312"/>
      <c r="Q75" s="312"/>
      <c r="R75" s="312"/>
      <c r="S75" s="312"/>
      <c r="T75" s="312"/>
      <c r="U75" s="312"/>
      <c r="V75" s="312"/>
      <c r="W75" s="312"/>
      <c r="Y75" s="312"/>
      <c r="Z75" s="312"/>
      <c r="AA75" s="312"/>
      <c r="AB75" s="312"/>
      <c r="AC75" s="312"/>
      <c r="AD75" s="312"/>
      <c r="AE75" s="312"/>
      <c r="AF75" s="312"/>
      <c r="AG75" s="312"/>
      <c r="AH75" s="312"/>
    </row>
    <row r="76" spans="4:34" ht="30" customHeight="1" x14ac:dyDescent="0.45">
      <c r="D76" s="312"/>
      <c r="E76" s="312"/>
      <c r="F76" s="312"/>
      <c r="G76" s="312"/>
      <c r="H76" s="312"/>
      <c r="I76" s="312"/>
      <c r="J76" s="312"/>
      <c r="K76" s="312"/>
      <c r="L76" s="312"/>
      <c r="N76" s="312"/>
      <c r="O76" s="312"/>
      <c r="P76" s="312"/>
      <c r="Q76" s="312"/>
      <c r="R76" s="312"/>
      <c r="S76" s="312"/>
      <c r="T76" s="312"/>
      <c r="U76" s="312"/>
      <c r="V76" s="312"/>
      <c r="W76" s="312"/>
      <c r="Y76" s="312"/>
      <c r="Z76" s="312"/>
      <c r="AA76" s="312"/>
      <c r="AB76" s="312"/>
      <c r="AC76" s="312"/>
      <c r="AD76" s="312"/>
      <c r="AE76" s="312"/>
      <c r="AF76" s="312"/>
      <c r="AG76" s="312"/>
      <c r="AH76" s="312"/>
    </row>
    <row r="77" spans="4:34" ht="30" customHeight="1" x14ac:dyDescent="0.45">
      <c r="D77" s="312"/>
      <c r="E77" s="312"/>
      <c r="F77" s="312"/>
      <c r="G77" s="312"/>
      <c r="H77" s="312"/>
      <c r="I77" s="312"/>
      <c r="J77" s="312"/>
      <c r="K77" s="312"/>
      <c r="L77" s="312"/>
      <c r="N77" s="312"/>
      <c r="O77" s="312"/>
      <c r="P77" s="312"/>
      <c r="Q77" s="312"/>
      <c r="R77" s="312"/>
      <c r="S77" s="312"/>
      <c r="T77" s="312"/>
      <c r="U77" s="312"/>
      <c r="V77" s="312"/>
      <c r="W77" s="312"/>
      <c r="Y77" s="312"/>
      <c r="Z77" s="312"/>
      <c r="AA77" s="312"/>
      <c r="AB77" s="312"/>
      <c r="AC77" s="312"/>
      <c r="AD77" s="312"/>
      <c r="AE77" s="312"/>
      <c r="AF77" s="312"/>
      <c r="AG77" s="312"/>
      <c r="AH77" s="312"/>
    </row>
    <row r="78" spans="4:34" ht="30" customHeight="1" x14ac:dyDescent="0.45">
      <c r="D78" s="312"/>
      <c r="E78" s="312"/>
      <c r="F78" s="312"/>
      <c r="G78" s="312"/>
      <c r="H78" s="312"/>
      <c r="I78" s="312"/>
      <c r="J78" s="312"/>
      <c r="K78" s="312"/>
      <c r="L78" s="312"/>
      <c r="N78" s="312"/>
      <c r="O78" s="312"/>
      <c r="P78" s="312"/>
      <c r="Q78" s="312"/>
      <c r="R78" s="312"/>
      <c r="S78" s="312"/>
      <c r="T78" s="312"/>
      <c r="U78" s="312"/>
      <c r="V78" s="312"/>
      <c r="W78" s="312"/>
      <c r="Y78" s="312"/>
      <c r="Z78" s="312"/>
      <c r="AA78" s="312"/>
      <c r="AB78" s="312"/>
      <c r="AC78" s="312"/>
      <c r="AD78" s="312"/>
      <c r="AE78" s="312"/>
      <c r="AF78" s="312"/>
      <c r="AG78" s="312"/>
      <c r="AH78" s="312"/>
    </row>
    <row r="79" spans="4:34" ht="30" customHeight="1" x14ac:dyDescent="0.45">
      <c r="D79" s="312"/>
      <c r="E79" s="312"/>
      <c r="F79" s="312"/>
      <c r="G79" s="312"/>
      <c r="H79" s="312"/>
      <c r="I79" s="312"/>
      <c r="J79" s="312"/>
      <c r="K79" s="312"/>
      <c r="L79" s="312"/>
      <c r="N79" s="312"/>
      <c r="O79" s="312"/>
      <c r="P79" s="312"/>
      <c r="Q79" s="312"/>
      <c r="R79" s="312"/>
      <c r="S79" s="312"/>
      <c r="T79" s="312"/>
      <c r="U79" s="312"/>
      <c r="V79" s="312"/>
      <c r="W79" s="312"/>
      <c r="Y79" s="312"/>
      <c r="Z79" s="312"/>
      <c r="AA79" s="312"/>
      <c r="AB79" s="312"/>
      <c r="AC79" s="312"/>
      <c r="AD79" s="312"/>
      <c r="AE79" s="312"/>
      <c r="AF79" s="312"/>
      <c r="AG79" s="312"/>
      <c r="AH79" s="312"/>
    </row>
    <row r="80" spans="4:34" ht="30" customHeight="1" x14ac:dyDescent="0.45">
      <c r="D80" s="312"/>
      <c r="E80" s="312"/>
      <c r="F80" s="312"/>
      <c r="G80" s="312"/>
      <c r="H80" s="312"/>
      <c r="I80" s="312"/>
      <c r="J80" s="312"/>
      <c r="K80" s="312"/>
      <c r="L80" s="312"/>
      <c r="N80" s="312"/>
      <c r="O80" s="312"/>
      <c r="P80" s="312"/>
      <c r="Q80" s="312"/>
      <c r="R80" s="312"/>
      <c r="S80" s="312"/>
      <c r="T80" s="312"/>
      <c r="U80" s="312"/>
      <c r="V80" s="312"/>
      <c r="W80" s="312"/>
      <c r="Y80" s="312"/>
      <c r="Z80" s="312"/>
      <c r="AA80" s="312"/>
      <c r="AB80" s="312"/>
      <c r="AC80" s="312"/>
      <c r="AD80" s="312"/>
      <c r="AE80" s="312"/>
      <c r="AF80" s="312"/>
      <c r="AG80" s="312"/>
      <c r="AH80" s="312"/>
    </row>
    <row r="81" ht="30" customHeight="1" x14ac:dyDescent="0.45"/>
    <row r="82" ht="30" customHeight="1" x14ac:dyDescent="0.45"/>
  </sheetData>
  <sheetProtection sheet="1" objects="1" scenarios="1"/>
  <mergeCells count="37">
    <mergeCell ref="N61:P63"/>
    <mergeCell ref="Q61:U63"/>
    <mergeCell ref="N57:U57"/>
    <mergeCell ref="D58:E60"/>
    <mergeCell ref="F58:J60"/>
    <mergeCell ref="N58:U58"/>
    <mergeCell ref="N59:U59"/>
    <mergeCell ref="N60:U60"/>
    <mergeCell ref="D54:J54"/>
    <mergeCell ref="N54:U54"/>
    <mergeCell ref="Y54:AF54"/>
    <mergeCell ref="D55:J55"/>
    <mergeCell ref="N55:U55"/>
    <mergeCell ref="Y55:AA57"/>
    <mergeCell ref="AB55:AF57"/>
    <mergeCell ref="D56:J56"/>
    <mergeCell ref="N56:U56"/>
    <mergeCell ref="D57:J57"/>
    <mergeCell ref="D52:J52"/>
    <mergeCell ref="N52:U52"/>
    <mergeCell ref="Y52:AF52"/>
    <mergeCell ref="D53:J53"/>
    <mergeCell ref="N53:U53"/>
    <mergeCell ref="Y53:AF53"/>
    <mergeCell ref="D46:AI46"/>
    <mergeCell ref="D50:J50"/>
    <mergeCell ref="N50:U50"/>
    <mergeCell ref="Y50:AF50"/>
    <mergeCell ref="D51:J51"/>
    <mergeCell ref="N51:U51"/>
    <mergeCell ref="Y51:AF51"/>
    <mergeCell ref="C45:AI45"/>
    <mergeCell ref="D2:G3"/>
    <mergeCell ref="H2:H3"/>
    <mergeCell ref="I2:AD3"/>
    <mergeCell ref="AE2:AG3"/>
    <mergeCell ref="AH2:AI3"/>
  </mergeCells>
  <conditionalFormatting sqref="D50">
    <cfRule type="expression" dxfId="304" priority="53">
      <formula>$K50=TRUE</formula>
    </cfRule>
    <cfRule type="expression" dxfId="303" priority="54">
      <formula>$L50=TRUE</formula>
    </cfRule>
  </conditionalFormatting>
  <conditionalFormatting sqref="D51">
    <cfRule type="expression" dxfId="302" priority="52">
      <formula>$K$51=TRUE</formula>
    </cfRule>
    <cfRule type="expression" dxfId="301" priority="51">
      <formula>$L$51=TRUE</formula>
    </cfRule>
  </conditionalFormatting>
  <conditionalFormatting sqref="D52">
    <cfRule type="expression" dxfId="300" priority="50">
      <formula>$K$52=TRUE</formula>
    </cfRule>
    <cfRule type="expression" dxfId="299" priority="49">
      <formula>$L$52=TRUE</formula>
    </cfRule>
  </conditionalFormatting>
  <conditionalFormatting sqref="D53">
    <cfRule type="expression" dxfId="298" priority="48">
      <formula>$K$53=TRUE</formula>
    </cfRule>
    <cfRule type="expression" dxfId="297" priority="47">
      <formula>$L$53=TRUE</formula>
    </cfRule>
  </conditionalFormatting>
  <conditionalFormatting sqref="D54">
    <cfRule type="expression" dxfId="296" priority="46">
      <formula>$K$54=TRUE</formula>
    </cfRule>
    <cfRule type="expression" dxfId="295" priority="45">
      <formula>$L$54=TRUE</formula>
    </cfRule>
  </conditionalFormatting>
  <conditionalFormatting sqref="D55">
    <cfRule type="expression" dxfId="294" priority="44">
      <formula>$K$55=TRUE</formula>
    </cfRule>
    <cfRule type="expression" dxfId="293" priority="43">
      <formula>$L$55=TRUE</formula>
    </cfRule>
  </conditionalFormatting>
  <conditionalFormatting sqref="D56">
    <cfRule type="expression" dxfId="292" priority="42">
      <formula>$K$56=TRUE</formula>
    </cfRule>
    <cfRule type="expression" dxfId="291" priority="41">
      <formula>$L$56=TRUE</formula>
    </cfRule>
  </conditionalFormatting>
  <conditionalFormatting sqref="D57">
    <cfRule type="expression" dxfId="290" priority="40">
      <formula>$K$57=TRUE</formula>
    </cfRule>
    <cfRule type="expression" dxfId="289" priority="39">
      <formula>$L$57=TRUE</formula>
    </cfRule>
  </conditionalFormatting>
  <conditionalFormatting sqref="D58 F58">
    <cfRule type="expression" dxfId="288" priority="38">
      <formula>$K$58=TRUE</formula>
    </cfRule>
    <cfRule type="expression" dxfId="287" priority="37">
      <formula>$L$58=TRUE</formula>
    </cfRule>
  </conditionalFormatting>
  <conditionalFormatting sqref="N50:U50">
    <cfRule type="expression" dxfId="286" priority="36">
      <formula>$V$50=TRUE</formula>
    </cfRule>
    <cfRule type="expression" dxfId="285" priority="35">
      <formula>$W$50=TRUE</formula>
    </cfRule>
  </conditionalFormatting>
  <conditionalFormatting sqref="N51:U51">
    <cfRule type="expression" dxfId="284" priority="33">
      <formula>$W$51=TRUE</formula>
    </cfRule>
    <cfRule type="expression" dxfId="283" priority="34">
      <formula>$V$51=TRUE</formula>
    </cfRule>
  </conditionalFormatting>
  <conditionalFormatting sqref="N52:U52">
    <cfRule type="expression" dxfId="282" priority="32">
      <formula>$V$52=TRUE</formula>
    </cfRule>
    <cfRule type="expression" dxfId="281" priority="31">
      <formula>$W$52=TRUE</formula>
    </cfRule>
  </conditionalFormatting>
  <conditionalFormatting sqref="N53:U53">
    <cfRule type="expression" dxfId="280" priority="30">
      <formula>$V$53=TRUE</formula>
    </cfRule>
    <cfRule type="expression" dxfId="279" priority="29">
      <formula>$W$53=TRUE</formula>
    </cfRule>
  </conditionalFormatting>
  <conditionalFormatting sqref="N54:U54">
    <cfRule type="expression" dxfId="278" priority="27">
      <formula>$W$54=TRUE</formula>
    </cfRule>
    <cfRule type="expression" dxfId="277" priority="28">
      <formula>$V$54=TRUE</formula>
    </cfRule>
  </conditionalFormatting>
  <conditionalFormatting sqref="N55:U55">
    <cfRule type="expression" dxfId="276" priority="26">
      <formula>$V$55=TRUE</formula>
    </cfRule>
    <cfRule type="expression" dxfId="275" priority="25">
      <formula>$W$55=TRUE</formula>
    </cfRule>
  </conditionalFormatting>
  <conditionalFormatting sqref="N56:U56">
    <cfRule type="expression" dxfId="274" priority="24">
      <formula>$V$56=TRUE</formula>
    </cfRule>
    <cfRule type="expression" dxfId="273" priority="23">
      <formula>$W$56=TRUE</formula>
    </cfRule>
  </conditionalFormatting>
  <conditionalFormatting sqref="N57:U57">
    <cfRule type="expression" dxfId="272" priority="21">
      <formula>$W$57=TRUE</formula>
    </cfRule>
    <cfRule type="expression" dxfId="271" priority="22">
      <formula>$V$57=TRUE</formula>
    </cfRule>
  </conditionalFormatting>
  <conditionalFormatting sqref="N58:U58">
    <cfRule type="expression" dxfId="270" priority="20">
      <formula>$V$58=TRUE</formula>
    </cfRule>
    <cfRule type="expression" dxfId="269" priority="19">
      <formula>$W$58=TRUE</formula>
    </cfRule>
  </conditionalFormatting>
  <conditionalFormatting sqref="N59:U59">
    <cfRule type="expression" dxfId="268" priority="18">
      <formula>$V$59=TRUE</formula>
    </cfRule>
    <cfRule type="expression" dxfId="267" priority="17">
      <formula>$W$59=TRUE</formula>
    </cfRule>
  </conditionalFormatting>
  <conditionalFormatting sqref="N60:U60">
    <cfRule type="expression" dxfId="266" priority="16">
      <formula>$V$60=TRUE</formula>
    </cfRule>
    <cfRule type="expression" dxfId="265" priority="15">
      <formula>$W$60=TRUE</formula>
    </cfRule>
  </conditionalFormatting>
  <conditionalFormatting sqref="N61:U63">
    <cfRule type="expression" dxfId="264" priority="14">
      <formula>$V$61=TRUE</formula>
    </cfRule>
    <cfRule type="expression" dxfId="263" priority="13">
      <formula>$W$61=TRUE</formula>
    </cfRule>
  </conditionalFormatting>
  <conditionalFormatting sqref="Y50:AF50">
    <cfRule type="expression" dxfId="262" priority="10">
      <formula>$AG$50=TRUE</formula>
    </cfRule>
    <cfRule type="expression" dxfId="261" priority="9">
      <formula>$AH$50=TRUE</formula>
    </cfRule>
  </conditionalFormatting>
  <conditionalFormatting sqref="Y51:AF51">
    <cfRule type="expression" dxfId="260" priority="8">
      <formula>$AG$51=TRUE</formula>
    </cfRule>
    <cfRule type="expression" dxfId="259" priority="7">
      <formula>$AH$51=TRUE</formula>
    </cfRule>
  </conditionalFormatting>
  <conditionalFormatting sqref="Y52:AF52">
    <cfRule type="expression" dxfId="258" priority="6">
      <formula>$AG$52=TRUE</formula>
    </cfRule>
    <cfRule type="expression" dxfId="257" priority="5">
      <formula>$AH$52=TRUE</formula>
    </cfRule>
  </conditionalFormatting>
  <conditionalFormatting sqref="Y53:AF53">
    <cfRule type="expression" dxfId="256" priority="4">
      <formula>$AG$53=TRUE</formula>
    </cfRule>
    <cfRule type="expression" dxfId="255" priority="3">
      <formula>$AH$53=TRUE</formula>
    </cfRule>
  </conditionalFormatting>
  <conditionalFormatting sqref="Y54:AF54">
    <cfRule type="expression" dxfId="254" priority="1">
      <formula>$AH$54=TRUE</formula>
    </cfRule>
    <cfRule type="expression" dxfId="253" priority="2">
      <formula>$AG$54=TRUE</formula>
    </cfRule>
  </conditionalFormatting>
  <conditionalFormatting sqref="Y55:AF57">
    <cfRule type="expression" dxfId="252" priority="12">
      <formula>$AH$55=TRUE</formula>
    </cfRule>
    <cfRule type="expression" dxfId="251" priority="11">
      <formula>$AG$55=TRUE</formula>
    </cfRule>
  </conditionalFormatting>
  <pageMargins left="0.78740157480314965" right="3.937007874015748E-2" top="0.98425196850393704" bottom="0.39370078740157483" header="0.51181102362204722" footer="0.11811023622047245"/>
  <pageSetup paperSize="9" scale="29" orientation="portrait" r:id="rId1"/>
  <headerFooter alignWithMargins="0">
    <oddHeader>&amp;C&amp;14Ontwikkelings Perspectief (OPP)</oddHeader>
    <oddFooter>&amp;R© www.meesterharrie.nl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9EBD2-3B86-40B1-9D7D-69A41674342D}">
  <sheetPr codeName="Blad10">
    <tabColor rgb="FFCCCCFF"/>
  </sheetPr>
  <dimension ref="B2:G204"/>
  <sheetViews>
    <sheetView showGridLines="0" showRowColHeaders="0" zoomScaleNormal="100" workbookViewId="0">
      <pane ySplit="2" topLeftCell="A3" activePane="bottomLeft" state="frozen"/>
      <selection pane="bottomLeft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9.33203125" defaultRowHeight="17.399999999999999" x14ac:dyDescent="0.3"/>
  <cols>
    <col min="1" max="1" width="9.33203125" style="260"/>
    <col min="2" max="2" width="19.33203125" style="247" bestFit="1" customWidth="1"/>
    <col min="3" max="3" width="26.44140625" style="260" bestFit="1" customWidth="1"/>
    <col min="4" max="4" width="10.6640625" style="260" customWidth="1"/>
    <col min="5" max="5" width="12.33203125" style="260" bestFit="1" customWidth="1"/>
    <col min="6" max="6" width="10.6640625" style="260" customWidth="1"/>
    <col min="7" max="7" width="8.44140625" style="260" bestFit="1" customWidth="1"/>
    <col min="8" max="1027" width="8.5546875" style="260" customWidth="1"/>
    <col min="1028" max="16384" width="9.33203125" style="260"/>
  </cols>
  <sheetData>
    <row r="2" spans="2:7" s="252" customFormat="1" x14ac:dyDescent="0.3">
      <c r="B2" s="248" t="s">
        <v>10</v>
      </c>
      <c r="C2" s="251" t="s">
        <v>11</v>
      </c>
      <c r="D2" s="251"/>
      <c r="E2" s="251" t="s">
        <v>12</v>
      </c>
      <c r="F2" s="251"/>
      <c r="G2" s="251" t="s">
        <v>13</v>
      </c>
    </row>
    <row r="3" spans="2:7" s="252" customFormat="1" x14ac:dyDescent="0.3">
      <c r="B3" s="248"/>
      <c r="C3" s="251"/>
      <c r="D3" s="251"/>
      <c r="E3" s="251"/>
      <c r="F3" s="251"/>
      <c r="G3" s="251"/>
    </row>
    <row r="4" spans="2:7" s="252" customFormat="1" x14ac:dyDescent="0.3">
      <c r="B4" s="249">
        <v>20</v>
      </c>
      <c r="C4" s="253">
        <v>0.68300000000000005</v>
      </c>
      <c r="D4" s="253"/>
      <c r="E4" s="253">
        <v>0.77900000000000003</v>
      </c>
      <c r="F4" s="254"/>
      <c r="G4" s="255">
        <v>0.98699999999999999</v>
      </c>
    </row>
    <row r="5" spans="2:7" x14ac:dyDescent="0.3">
      <c r="B5" s="250">
        <f t="shared" ref="B5:B39" si="0">B4+0.1</f>
        <v>20.100000000000001</v>
      </c>
      <c r="C5" s="256">
        <v>0.68300000000000005</v>
      </c>
      <c r="D5" s="256"/>
      <c r="E5" s="257">
        <v>0.77900000000000003</v>
      </c>
      <c r="F5" s="258"/>
      <c r="G5" s="259">
        <v>0.98699999999999999</v>
      </c>
    </row>
    <row r="6" spans="2:7" x14ac:dyDescent="0.3">
      <c r="B6" s="250">
        <f t="shared" si="0"/>
        <v>20.200000000000003</v>
      </c>
      <c r="C6" s="256">
        <v>0.68300000000000005</v>
      </c>
      <c r="D6" s="256"/>
      <c r="E6" s="257">
        <v>0.77900000000000003</v>
      </c>
      <c r="F6" s="258"/>
      <c r="G6" s="259">
        <v>0.98699999999999999</v>
      </c>
    </row>
    <row r="7" spans="2:7" x14ac:dyDescent="0.3">
      <c r="B7" s="250">
        <f t="shared" si="0"/>
        <v>20.300000000000004</v>
      </c>
      <c r="C7" s="256">
        <v>0.68300000000000005</v>
      </c>
      <c r="D7" s="256"/>
      <c r="E7" s="257">
        <v>0.77900000000000003</v>
      </c>
      <c r="F7" s="258"/>
      <c r="G7" s="259">
        <v>0.98699999999999999</v>
      </c>
    </row>
    <row r="8" spans="2:7" x14ac:dyDescent="0.3">
      <c r="B8" s="250">
        <f t="shared" si="0"/>
        <v>20.400000000000006</v>
      </c>
      <c r="C8" s="256">
        <v>0.68300000000000005</v>
      </c>
      <c r="D8" s="256"/>
      <c r="E8" s="257">
        <v>0.77900000000000003</v>
      </c>
      <c r="F8" s="258"/>
      <c r="G8" s="259">
        <v>0.98699999999999999</v>
      </c>
    </row>
    <row r="9" spans="2:7" x14ac:dyDescent="0.3">
      <c r="B9" s="250">
        <f t="shared" si="0"/>
        <v>20.500000000000007</v>
      </c>
      <c r="C9" s="256">
        <v>0.68300000000000005</v>
      </c>
      <c r="D9" s="256"/>
      <c r="E9" s="257">
        <v>0.77900000000000003</v>
      </c>
      <c r="F9" s="258"/>
      <c r="G9" s="259">
        <v>0.98699999999999999</v>
      </c>
    </row>
    <row r="10" spans="2:7" x14ac:dyDescent="0.3">
      <c r="B10" s="250">
        <f t="shared" si="0"/>
        <v>20.600000000000009</v>
      </c>
      <c r="C10" s="256">
        <v>0.68300000000000005</v>
      </c>
      <c r="D10" s="256"/>
      <c r="E10" s="257">
        <v>0.77900000000000003</v>
      </c>
      <c r="F10" s="258"/>
      <c r="G10" s="259">
        <v>0.98699999999999999</v>
      </c>
    </row>
    <row r="11" spans="2:7" x14ac:dyDescent="0.3">
      <c r="B11" s="250">
        <f t="shared" si="0"/>
        <v>20.70000000000001</v>
      </c>
      <c r="C11" s="256">
        <v>0.68300000000000005</v>
      </c>
      <c r="D11" s="256"/>
      <c r="E11" s="257">
        <v>0.77900000000000003</v>
      </c>
      <c r="F11" s="258"/>
      <c r="G11" s="259">
        <v>0.98699999999999999</v>
      </c>
    </row>
    <row r="12" spans="2:7" x14ac:dyDescent="0.3">
      <c r="B12" s="250">
        <f t="shared" si="0"/>
        <v>20.800000000000011</v>
      </c>
      <c r="C12" s="256">
        <v>0.68300000000000005</v>
      </c>
      <c r="D12" s="256"/>
      <c r="E12" s="257">
        <v>0.77900000000000003</v>
      </c>
      <c r="F12" s="258"/>
      <c r="G12" s="259">
        <v>0.98699999999999999</v>
      </c>
    </row>
    <row r="13" spans="2:7" x14ac:dyDescent="0.3">
      <c r="B13" s="250">
        <f t="shared" si="0"/>
        <v>20.900000000000013</v>
      </c>
      <c r="C13" s="256">
        <v>0.68300000000000005</v>
      </c>
      <c r="D13" s="256"/>
      <c r="E13" s="257">
        <v>0.77900000000000003</v>
      </c>
      <c r="F13" s="258"/>
      <c r="G13" s="259">
        <v>0.98699999999999999</v>
      </c>
    </row>
    <row r="14" spans="2:7" s="252" customFormat="1" x14ac:dyDescent="0.3">
      <c r="B14" s="249">
        <f t="shared" si="0"/>
        <v>21.000000000000014</v>
      </c>
      <c r="C14" s="253">
        <v>0.65</v>
      </c>
      <c r="D14" s="253"/>
      <c r="E14" s="253">
        <v>0.72899999999999998</v>
      </c>
      <c r="F14" s="254"/>
      <c r="G14" s="261">
        <v>0.98</v>
      </c>
    </row>
    <row r="15" spans="2:7" x14ac:dyDescent="0.3">
      <c r="B15" s="250">
        <f t="shared" si="0"/>
        <v>21.100000000000016</v>
      </c>
      <c r="C15" s="256">
        <v>0.65</v>
      </c>
      <c r="D15" s="256"/>
      <c r="E15" s="257">
        <v>0.72899999999999998</v>
      </c>
      <c r="F15" s="258"/>
      <c r="G15" s="262">
        <v>0.98</v>
      </c>
    </row>
    <row r="16" spans="2:7" x14ac:dyDescent="0.3">
      <c r="B16" s="250">
        <f t="shared" si="0"/>
        <v>21.200000000000017</v>
      </c>
      <c r="C16" s="256">
        <v>0.65</v>
      </c>
      <c r="D16" s="256"/>
      <c r="E16" s="257">
        <v>0.72899999999999998</v>
      </c>
      <c r="F16" s="258"/>
      <c r="G16" s="262">
        <v>0.98</v>
      </c>
    </row>
    <row r="17" spans="2:7" x14ac:dyDescent="0.3">
      <c r="B17" s="250">
        <f t="shared" si="0"/>
        <v>21.300000000000018</v>
      </c>
      <c r="C17" s="256">
        <v>0.65</v>
      </c>
      <c r="D17" s="256"/>
      <c r="E17" s="257">
        <v>0.72899999999999998</v>
      </c>
      <c r="F17" s="258"/>
      <c r="G17" s="262">
        <v>0.98</v>
      </c>
    </row>
    <row r="18" spans="2:7" x14ac:dyDescent="0.3">
      <c r="B18" s="250">
        <f t="shared" si="0"/>
        <v>21.40000000000002</v>
      </c>
      <c r="C18" s="256">
        <v>0.65</v>
      </c>
      <c r="D18" s="256"/>
      <c r="E18" s="257">
        <v>0.72899999999999998</v>
      </c>
      <c r="F18" s="258"/>
      <c r="G18" s="262">
        <v>0.98</v>
      </c>
    </row>
    <row r="19" spans="2:7" x14ac:dyDescent="0.3">
      <c r="B19" s="250">
        <f t="shared" si="0"/>
        <v>21.500000000000021</v>
      </c>
      <c r="C19" s="256">
        <v>0.65</v>
      </c>
      <c r="D19" s="256"/>
      <c r="E19" s="257">
        <v>0.72899999999999998</v>
      </c>
      <c r="F19" s="258"/>
      <c r="G19" s="262">
        <v>0.98</v>
      </c>
    </row>
    <row r="20" spans="2:7" x14ac:dyDescent="0.3">
      <c r="B20" s="250">
        <f t="shared" si="0"/>
        <v>21.600000000000023</v>
      </c>
      <c r="C20" s="256">
        <v>0.65</v>
      </c>
      <c r="D20" s="256"/>
      <c r="E20" s="257">
        <v>0.72899999999999998</v>
      </c>
      <c r="F20" s="258"/>
      <c r="G20" s="262">
        <v>0.98</v>
      </c>
    </row>
    <row r="21" spans="2:7" x14ac:dyDescent="0.3">
      <c r="B21" s="250">
        <f t="shared" si="0"/>
        <v>21.700000000000024</v>
      </c>
      <c r="C21" s="256">
        <v>0.65</v>
      </c>
      <c r="D21" s="256"/>
      <c r="E21" s="257">
        <v>0.72899999999999998</v>
      </c>
      <c r="F21" s="258"/>
      <c r="G21" s="262">
        <v>0.98</v>
      </c>
    </row>
    <row r="22" spans="2:7" x14ac:dyDescent="0.3">
      <c r="B22" s="250">
        <f t="shared" si="0"/>
        <v>21.800000000000026</v>
      </c>
      <c r="C22" s="256">
        <v>0.65</v>
      </c>
      <c r="D22" s="256"/>
      <c r="E22" s="257">
        <v>0.72899999999999998</v>
      </c>
      <c r="F22" s="258"/>
      <c r="G22" s="262">
        <v>0.98</v>
      </c>
    </row>
    <row r="23" spans="2:7" x14ac:dyDescent="0.3">
      <c r="B23" s="250">
        <f t="shared" si="0"/>
        <v>21.900000000000027</v>
      </c>
      <c r="C23" s="256">
        <v>0.65</v>
      </c>
      <c r="D23" s="256"/>
      <c r="E23" s="257">
        <v>0.72899999999999998</v>
      </c>
      <c r="F23" s="258"/>
      <c r="G23" s="262">
        <v>0.98</v>
      </c>
    </row>
    <row r="24" spans="2:7" x14ac:dyDescent="0.3">
      <c r="B24" s="249">
        <f t="shared" si="0"/>
        <v>22.000000000000028</v>
      </c>
      <c r="C24" s="253">
        <v>0.61899999999999999</v>
      </c>
      <c r="D24" s="253"/>
      <c r="E24" s="253">
        <v>0.71</v>
      </c>
      <c r="F24" s="254"/>
      <c r="G24" s="255">
        <v>0.97799999999999998</v>
      </c>
    </row>
    <row r="25" spans="2:7" x14ac:dyDescent="0.3">
      <c r="B25" s="250">
        <f t="shared" si="0"/>
        <v>22.10000000000003</v>
      </c>
      <c r="C25" s="263">
        <v>0.61899999999999999</v>
      </c>
      <c r="D25" s="263"/>
      <c r="E25" s="257">
        <v>0.71</v>
      </c>
      <c r="F25" s="258"/>
      <c r="G25" s="259">
        <v>0.97799999999999998</v>
      </c>
    </row>
    <row r="26" spans="2:7" x14ac:dyDescent="0.3">
      <c r="B26" s="250">
        <f t="shared" si="0"/>
        <v>22.200000000000031</v>
      </c>
      <c r="C26" s="263">
        <v>0.61899999999999999</v>
      </c>
      <c r="D26" s="263"/>
      <c r="E26" s="257">
        <v>0.71</v>
      </c>
      <c r="F26" s="258"/>
      <c r="G26" s="259">
        <v>0.97799999999999998</v>
      </c>
    </row>
    <row r="27" spans="2:7" x14ac:dyDescent="0.3">
      <c r="B27" s="250">
        <f t="shared" si="0"/>
        <v>22.300000000000033</v>
      </c>
      <c r="C27" s="263">
        <v>0.61899999999999999</v>
      </c>
      <c r="D27" s="263"/>
      <c r="E27" s="257">
        <v>0.71</v>
      </c>
      <c r="F27" s="258"/>
      <c r="G27" s="259">
        <v>0.97799999999999998</v>
      </c>
    </row>
    <row r="28" spans="2:7" x14ac:dyDescent="0.3">
      <c r="B28" s="250">
        <f t="shared" si="0"/>
        <v>22.400000000000034</v>
      </c>
      <c r="C28" s="263">
        <v>0.61899999999999999</v>
      </c>
      <c r="D28" s="263"/>
      <c r="E28" s="257">
        <v>0.71</v>
      </c>
      <c r="F28" s="258"/>
      <c r="G28" s="259">
        <v>0.97799999999999998</v>
      </c>
    </row>
    <row r="29" spans="2:7" x14ac:dyDescent="0.3">
      <c r="B29" s="250">
        <f t="shared" si="0"/>
        <v>22.500000000000036</v>
      </c>
      <c r="C29" s="263">
        <v>0.61899999999999999</v>
      </c>
      <c r="D29" s="263"/>
      <c r="E29" s="257">
        <v>0.71</v>
      </c>
      <c r="F29" s="258"/>
      <c r="G29" s="259">
        <v>0.97799999999999998</v>
      </c>
    </row>
    <row r="30" spans="2:7" x14ac:dyDescent="0.3">
      <c r="B30" s="250">
        <f t="shared" si="0"/>
        <v>22.600000000000037</v>
      </c>
      <c r="C30" s="263">
        <v>0.61899999999999999</v>
      </c>
      <c r="D30" s="263"/>
      <c r="E30" s="257">
        <v>0.71</v>
      </c>
      <c r="F30" s="258"/>
      <c r="G30" s="259">
        <v>0.97799999999999998</v>
      </c>
    </row>
    <row r="31" spans="2:7" x14ac:dyDescent="0.3">
      <c r="B31" s="250">
        <f t="shared" si="0"/>
        <v>22.700000000000038</v>
      </c>
      <c r="C31" s="263">
        <v>0.61899999999999999</v>
      </c>
      <c r="D31" s="263"/>
      <c r="E31" s="257">
        <v>0.71</v>
      </c>
      <c r="F31" s="258"/>
      <c r="G31" s="259">
        <v>0.97799999999999998</v>
      </c>
    </row>
    <row r="32" spans="2:7" x14ac:dyDescent="0.3">
      <c r="B32" s="250">
        <f t="shared" si="0"/>
        <v>22.80000000000004</v>
      </c>
      <c r="C32" s="263">
        <v>0.61899999999999999</v>
      </c>
      <c r="D32" s="263"/>
      <c r="E32" s="257">
        <v>0.71</v>
      </c>
      <c r="F32" s="258"/>
      <c r="G32" s="259">
        <v>0.97799999999999998</v>
      </c>
    </row>
    <row r="33" spans="2:7" x14ac:dyDescent="0.3">
      <c r="B33" s="250">
        <f t="shared" si="0"/>
        <v>22.900000000000041</v>
      </c>
      <c r="C33" s="263">
        <v>0.61899999999999999</v>
      </c>
      <c r="D33" s="263"/>
      <c r="E33" s="257">
        <v>0.71</v>
      </c>
      <c r="F33" s="258"/>
      <c r="G33" s="259">
        <v>0.97799999999999998</v>
      </c>
    </row>
    <row r="34" spans="2:7" x14ac:dyDescent="0.3">
      <c r="B34" s="249">
        <f t="shared" si="0"/>
        <v>23.000000000000043</v>
      </c>
      <c r="C34" s="253">
        <v>0.58899999999999997</v>
      </c>
      <c r="D34" s="253"/>
      <c r="E34" s="253">
        <v>0.68200000000000005</v>
      </c>
      <c r="F34" s="254"/>
      <c r="G34" s="255">
        <v>0.97299999999999998</v>
      </c>
    </row>
    <row r="35" spans="2:7" x14ac:dyDescent="0.3">
      <c r="B35" s="250">
        <f t="shared" si="0"/>
        <v>23.100000000000044</v>
      </c>
      <c r="C35" s="263">
        <v>0.58899999999999997</v>
      </c>
      <c r="D35" s="263"/>
      <c r="E35" s="257">
        <v>0.68200000000000005</v>
      </c>
      <c r="F35" s="258"/>
      <c r="G35" s="259">
        <v>0.97299999999999998</v>
      </c>
    </row>
    <row r="36" spans="2:7" x14ac:dyDescent="0.3">
      <c r="B36" s="250">
        <f t="shared" si="0"/>
        <v>23.200000000000045</v>
      </c>
      <c r="C36" s="263">
        <v>0.58899999999999997</v>
      </c>
      <c r="D36" s="263"/>
      <c r="E36" s="257">
        <v>0.68200000000000005</v>
      </c>
      <c r="F36" s="258"/>
      <c r="G36" s="259">
        <v>0.97299999999999998</v>
      </c>
    </row>
    <row r="37" spans="2:7" x14ac:dyDescent="0.3">
      <c r="B37" s="250">
        <f t="shared" si="0"/>
        <v>23.300000000000047</v>
      </c>
      <c r="C37" s="263">
        <v>0.58899999999999997</v>
      </c>
      <c r="D37" s="263"/>
      <c r="E37" s="257">
        <v>0.68200000000000005</v>
      </c>
      <c r="F37" s="258"/>
      <c r="G37" s="259">
        <v>0.97299999999999998</v>
      </c>
    </row>
    <row r="38" spans="2:7" x14ac:dyDescent="0.3">
      <c r="B38" s="250">
        <f t="shared" si="0"/>
        <v>23.400000000000048</v>
      </c>
      <c r="C38" s="263">
        <v>0.58899999999999997</v>
      </c>
      <c r="D38" s="263"/>
      <c r="E38" s="257">
        <v>0.68200000000000005</v>
      </c>
      <c r="F38" s="258"/>
      <c r="G38" s="259">
        <v>0.97299999999999998</v>
      </c>
    </row>
    <row r="39" spans="2:7" x14ac:dyDescent="0.3">
      <c r="B39" s="250">
        <f t="shared" si="0"/>
        <v>23.50000000000005</v>
      </c>
      <c r="C39" s="263">
        <v>0.58899999999999997</v>
      </c>
      <c r="D39" s="263"/>
      <c r="E39" s="257">
        <v>0.68200000000000005</v>
      </c>
      <c r="F39" s="258"/>
      <c r="G39" s="259">
        <v>0.97299999999999998</v>
      </c>
    </row>
    <row r="40" spans="2:7" x14ac:dyDescent="0.3">
      <c r="B40" s="250">
        <v>23.6</v>
      </c>
      <c r="C40" s="263">
        <v>0.58899999999999997</v>
      </c>
      <c r="D40" s="263"/>
      <c r="E40" s="257">
        <v>0.68200000000000005</v>
      </c>
      <c r="F40" s="258"/>
      <c r="G40" s="259">
        <v>0.97299999999999998</v>
      </c>
    </row>
    <row r="41" spans="2:7" x14ac:dyDescent="0.3">
      <c r="B41" s="250">
        <v>23.7</v>
      </c>
      <c r="C41" s="263">
        <v>0.58899999999999997</v>
      </c>
      <c r="D41" s="263"/>
      <c r="E41" s="257">
        <v>0.68200000000000005</v>
      </c>
      <c r="F41" s="258"/>
      <c r="G41" s="259">
        <v>0.97299999999999998</v>
      </c>
    </row>
    <row r="42" spans="2:7" x14ac:dyDescent="0.3">
      <c r="B42" s="250">
        <v>23.8</v>
      </c>
      <c r="C42" s="263">
        <v>0.58899999999999997</v>
      </c>
      <c r="D42" s="263"/>
      <c r="E42" s="257">
        <v>0.68200000000000005</v>
      </c>
      <c r="F42" s="258"/>
      <c r="G42" s="259">
        <v>0.97299999999999998</v>
      </c>
    </row>
    <row r="43" spans="2:7" x14ac:dyDescent="0.3">
      <c r="B43" s="250">
        <v>23.9</v>
      </c>
      <c r="C43" s="263">
        <v>0.58899999999999997</v>
      </c>
      <c r="D43" s="263"/>
      <c r="E43" s="257">
        <v>0.68200000000000005</v>
      </c>
      <c r="F43" s="258"/>
      <c r="G43" s="259">
        <v>0.97299999999999998</v>
      </c>
    </row>
    <row r="44" spans="2:7" x14ac:dyDescent="0.3">
      <c r="B44" s="249">
        <v>24</v>
      </c>
      <c r="C44" s="253">
        <v>0.56200000000000006</v>
      </c>
      <c r="D44" s="253"/>
      <c r="E44" s="253">
        <v>0.66600000000000004</v>
      </c>
      <c r="F44" s="254"/>
      <c r="G44" s="264">
        <v>0.97899999999999998</v>
      </c>
    </row>
    <row r="45" spans="2:7" x14ac:dyDescent="0.3">
      <c r="B45" s="250">
        <v>24.1</v>
      </c>
      <c r="C45" s="263">
        <v>0.56200000000000006</v>
      </c>
      <c r="D45" s="263"/>
      <c r="E45" s="257">
        <v>0.66600000000000004</v>
      </c>
      <c r="F45" s="258"/>
      <c r="G45" s="265">
        <v>0.97899999999999998</v>
      </c>
    </row>
    <row r="46" spans="2:7" x14ac:dyDescent="0.3">
      <c r="B46" s="250">
        <v>24.2</v>
      </c>
      <c r="C46" s="263">
        <v>0.56200000000000006</v>
      </c>
      <c r="D46" s="263"/>
      <c r="E46" s="257">
        <v>0.66600000000000004</v>
      </c>
      <c r="F46" s="258"/>
      <c r="G46" s="265">
        <v>0.97899999999999998</v>
      </c>
    </row>
    <row r="47" spans="2:7" x14ac:dyDescent="0.3">
      <c r="B47" s="250">
        <v>24.3</v>
      </c>
      <c r="C47" s="263">
        <v>0.56200000000000006</v>
      </c>
      <c r="D47" s="263"/>
      <c r="E47" s="257">
        <v>0.66600000000000004</v>
      </c>
      <c r="F47" s="258"/>
      <c r="G47" s="265">
        <v>0.97899999999999998</v>
      </c>
    </row>
    <row r="48" spans="2:7" x14ac:dyDescent="0.3">
      <c r="B48" s="250">
        <v>24.4</v>
      </c>
      <c r="C48" s="263">
        <v>0.56200000000000006</v>
      </c>
      <c r="D48" s="263"/>
      <c r="E48" s="257">
        <v>0.66600000000000004</v>
      </c>
      <c r="F48" s="258"/>
      <c r="G48" s="265">
        <v>0.97899999999999998</v>
      </c>
    </row>
    <row r="49" spans="2:7" x14ac:dyDescent="0.3">
      <c r="B49" s="250">
        <v>24.5</v>
      </c>
      <c r="C49" s="263">
        <v>0.56200000000000006</v>
      </c>
      <c r="D49" s="263"/>
      <c r="E49" s="257">
        <v>0.66600000000000004</v>
      </c>
      <c r="F49" s="258"/>
      <c r="G49" s="265">
        <v>0.97899999999999998</v>
      </c>
    </row>
    <row r="50" spans="2:7" x14ac:dyDescent="0.3">
      <c r="B50" s="250">
        <v>24.6</v>
      </c>
      <c r="C50" s="263">
        <v>0.56200000000000006</v>
      </c>
      <c r="D50" s="263"/>
      <c r="E50" s="257">
        <v>0.66600000000000004</v>
      </c>
      <c r="F50" s="258"/>
      <c r="G50" s="265">
        <v>0.97899999999999998</v>
      </c>
    </row>
    <row r="51" spans="2:7" x14ac:dyDescent="0.3">
      <c r="B51" s="250">
        <v>24.7</v>
      </c>
      <c r="C51" s="263">
        <v>0.56200000000000006</v>
      </c>
      <c r="D51" s="263"/>
      <c r="E51" s="257">
        <v>0.66600000000000004</v>
      </c>
      <c r="F51" s="258"/>
      <c r="G51" s="265">
        <v>0.97899999999999998</v>
      </c>
    </row>
    <row r="52" spans="2:7" x14ac:dyDescent="0.3">
      <c r="B52" s="250">
        <v>24.8</v>
      </c>
      <c r="C52" s="263">
        <v>0.56200000000000006</v>
      </c>
      <c r="D52" s="263"/>
      <c r="E52" s="257">
        <v>0.66600000000000004</v>
      </c>
      <c r="F52" s="258"/>
      <c r="G52" s="265">
        <v>0.97899999999999998</v>
      </c>
    </row>
    <row r="53" spans="2:7" x14ac:dyDescent="0.3">
      <c r="B53" s="250">
        <v>24.9</v>
      </c>
      <c r="C53" s="263">
        <v>0.56200000000000006</v>
      </c>
      <c r="D53" s="263"/>
      <c r="E53" s="257">
        <v>0.66600000000000004</v>
      </c>
      <c r="F53" s="258"/>
      <c r="G53" s="265">
        <v>0.97899999999999998</v>
      </c>
    </row>
    <row r="54" spans="2:7" x14ac:dyDescent="0.3">
      <c r="B54" s="249">
        <v>25</v>
      </c>
      <c r="C54" s="253">
        <v>0.53800000000000003</v>
      </c>
      <c r="D54" s="253"/>
      <c r="E54" s="253">
        <v>0.64100000000000001</v>
      </c>
      <c r="F54" s="254"/>
      <c r="G54" s="264">
        <v>0.96499999999999997</v>
      </c>
    </row>
    <row r="55" spans="2:7" x14ac:dyDescent="0.3">
      <c r="B55" s="250">
        <v>25.1</v>
      </c>
      <c r="C55" s="263">
        <v>0.53800000000000003</v>
      </c>
      <c r="D55" s="263"/>
      <c r="E55" s="257">
        <v>0.64100000000000001</v>
      </c>
      <c r="F55" s="258"/>
      <c r="G55" s="265">
        <v>0.96499999999999997</v>
      </c>
    </row>
    <row r="56" spans="2:7" x14ac:dyDescent="0.3">
      <c r="B56" s="250">
        <v>25.2</v>
      </c>
      <c r="C56" s="263">
        <v>0.53800000000000003</v>
      </c>
      <c r="D56" s="263"/>
      <c r="E56" s="257">
        <v>0.64100000000000001</v>
      </c>
      <c r="F56" s="258"/>
      <c r="G56" s="265">
        <v>0.96499999999999997</v>
      </c>
    </row>
    <row r="57" spans="2:7" x14ac:dyDescent="0.3">
      <c r="B57" s="250">
        <v>25.3</v>
      </c>
      <c r="C57" s="263">
        <v>0.53800000000000003</v>
      </c>
      <c r="D57" s="263"/>
      <c r="E57" s="257">
        <v>0.64100000000000001</v>
      </c>
      <c r="F57" s="258"/>
      <c r="G57" s="265">
        <v>0.96499999999999997</v>
      </c>
    </row>
    <row r="58" spans="2:7" x14ac:dyDescent="0.3">
      <c r="B58" s="250">
        <v>25.4</v>
      </c>
      <c r="C58" s="263">
        <v>0.53800000000000003</v>
      </c>
      <c r="D58" s="263"/>
      <c r="E58" s="257">
        <v>0.64100000000000001</v>
      </c>
      <c r="F58" s="258"/>
      <c r="G58" s="265">
        <v>0.96499999999999997</v>
      </c>
    </row>
    <row r="59" spans="2:7" x14ac:dyDescent="0.3">
      <c r="B59" s="250">
        <v>25.5</v>
      </c>
      <c r="C59" s="263">
        <v>0.53800000000000003</v>
      </c>
      <c r="D59" s="263"/>
      <c r="E59" s="257">
        <v>0.64100000000000001</v>
      </c>
      <c r="F59" s="258"/>
      <c r="G59" s="265">
        <v>0.96499999999999997</v>
      </c>
    </row>
    <row r="60" spans="2:7" x14ac:dyDescent="0.3">
      <c r="B60" s="250">
        <v>25.6</v>
      </c>
      <c r="C60" s="263">
        <v>0.53800000000000003</v>
      </c>
      <c r="D60" s="263"/>
      <c r="E60" s="257">
        <v>0.64100000000000001</v>
      </c>
      <c r="F60" s="258"/>
      <c r="G60" s="265">
        <v>0.96499999999999997</v>
      </c>
    </row>
    <row r="61" spans="2:7" x14ac:dyDescent="0.3">
      <c r="B61" s="250">
        <v>25.7</v>
      </c>
      <c r="C61" s="263">
        <v>0.53800000000000003</v>
      </c>
      <c r="D61" s="263"/>
      <c r="E61" s="257">
        <v>0.64100000000000001</v>
      </c>
      <c r="F61" s="258"/>
      <c r="G61" s="265">
        <v>0.96499999999999997</v>
      </c>
    </row>
    <row r="62" spans="2:7" x14ac:dyDescent="0.3">
      <c r="B62" s="250">
        <v>25.8</v>
      </c>
      <c r="C62" s="263">
        <v>0.53800000000000003</v>
      </c>
      <c r="D62" s="263"/>
      <c r="E62" s="257">
        <v>0.64100000000000001</v>
      </c>
      <c r="F62" s="258"/>
      <c r="G62" s="265">
        <v>0.96499999999999997</v>
      </c>
    </row>
    <row r="63" spans="2:7" x14ac:dyDescent="0.3">
      <c r="B63" s="250">
        <v>25.9</v>
      </c>
      <c r="C63" s="263">
        <v>0.53800000000000003</v>
      </c>
      <c r="D63" s="263"/>
      <c r="E63" s="257">
        <v>0.64100000000000001</v>
      </c>
      <c r="F63" s="258"/>
      <c r="G63" s="265">
        <v>0.96499999999999997</v>
      </c>
    </row>
    <row r="64" spans="2:7" x14ac:dyDescent="0.3">
      <c r="B64" s="249">
        <v>26</v>
      </c>
      <c r="C64" s="253">
        <v>0.51800000000000002</v>
      </c>
      <c r="D64" s="253"/>
      <c r="E64" s="253">
        <v>0.63300000000000001</v>
      </c>
      <c r="F64" s="254"/>
      <c r="G64" s="264">
        <v>0.96299999999999997</v>
      </c>
    </row>
    <row r="65" spans="2:7" x14ac:dyDescent="0.3">
      <c r="B65" s="250">
        <v>26.1</v>
      </c>
      <c r="C65" s="263">
        <v>0.51800000000000002</v>
      </c>
      <c r="D65" s="263"/>
      <c r="E65" s="257">
        <v>0.63300000000000001</v>
      </c>
      <c r="F65" s="258"/>
      <c r="G65" s="265">
        <v>0.96299999999999997</v>
      </c>
    </row>
    <row r="66" spans="2:7" x14ac:dyDescent="0.3">
      <c r="B66" s="250">
        <v>26.2</v>
      </c>
      <c r="C66" s="263">
        <v>0.51800000000000002</v>
      </c>
      <c r="D66" s="263"/>
      <c r="E66" s="257">
        <v>0.63300000000000001</v>
      </c>
      <c r="F66" s="258"/>
      <c r="G66" s="265">
        <v>0.96299999999999997</v>
      </c>
    </row>
    <row r="67" spans="2:7" x14ac:dyDescent="0.3">
      <c r="B67" s="250">
        <v>26.3</v>
      </c>
      <c r="C67" s="263">
        <v>0.51800000000000002</v>
      </c>
      <c r="D67" s="263"/>
      <c r="E67" s="257">
        <v>0.63300000000000001</v>
      </c>
      <c r="F67" s="258"/>
      <c r="G67" s="265">
        <v>0.96299999999999997</v>
      </c>
    </row>
    <row r="68" spans="2:7" x14ac:dyDescent="0.3">
      <c r="B68" s="250">
        <v>26.4</v>
      </c>
      <c r="C68" s="263">
        <v>0.51800000000000002</v>
      </c>
      <c r="D68" s="263"/>
      <c r="E68" s="257">
        <v>0.63300000000000001</v>
      </c>
      <c r="F68" s="258"/>
      <c r="G68" s="265">
        <v>0.96299999999999997</v>
      </c>
    </row>
    <row r="69" spans="2:7" x14ac:dyDescent="0.3">
      <c r="B69" s="250">
        <v>26.5</v>
      </c>
      <c r="C69" s="263">
        <v>0.51800000000000002</v>
      </c>
      <c r="D69" s="263"/>
      <c r="E69" s="257">
        <v>0.63300000000000001</v>
      </c>
      <c r="F69" s="258"/>
      <c r="G69" s="265">
        <v>0.96299999999999997</v>
      </c>
    </row>
    <row r="70" spans="2:7" x14ac:dyDescent="0.3">
      <c r="B70" s="250">
        <v>26.6</v>
      </c>
      <c r="C70" s="263">
        <v>0.51800000000000002</v>
      </c>
      <c r="D70" s="263"/>
      <c r="E70" s="257">
        <v>0.63300000000000001</v>
      </c>
      <c r="F70" s="258"/>
      <c r="G70" s="265">
        <v>0.96299999999999997</v>
      </c>
    </row>
    <row r="71" spans="2:7" x14ac:dyDescent="0.3">
      <c r="B71" s="250">
        <v>26.7</v>
      </c>
      <c r="C71" s="263">
        <v>0.51800000000000002</v>
      </c>
      <c r="D71" s="263"/>
      <c r="E71" s="257">
        <v>0.63300000000000001</v>
      </c>
      <c r="F71" s="258"/>
      <c r="G71" s="265">
        <v>0.96299999999999997</v>
      </c>
    </row>
    <row r="72" spans="2:7" x14ac:dyDescent="0.3">
      <c r="B72" s="250">
        <v>26.8</v>
      </c>
      <c r="C72" s="263">
        <v>0.51800000000000002</v>
      </c>
      <c r="D72" s="263"/>
      <c r="E72" s="257">
        <v>0.63300000000000001</v>
      </c>
      <c r="F72" s="258"/>
      <c r="G72" s="265">
        <v>0.96299999999999997</v>
      </c>
    </row>
    <row r="73" spans="2:7" x14ac:dyDescent="0.3">
      <c r="B73" s="250">
        <v>26.9</v>
      </c>
      <c r="C73" s="263">
        <v>0.51800000000000002</v>
      </c>
      <c r="D73" s="263"/>
      <c r="E73" s="257">
        <v>0.63300000000000001</v>
      </c>
      <c r="F73" s="258"/>
      <c r="G73" s="265">
        <v>0.96299999999999997</v>
      </c>
    </row>
    <row r="74" spans="2:7" x14ac:dyDescent="0.3">
      <c r="B74" s="249">
        <v>27</v>
      </c>
      <c r="C74" s="253">
        <v>0.501</v>
      </c>
      <c r="D74" s="253"/>
      <c r="E74" s="253">
        <v>0.61799999999999999</v>
      </c>
      <c r="F74" s="254"/>
      <c r="G74" s="264">
        <v>0.96399999999999997</v>
      </c>
    </row>
    <row r="75" spans="2:7" x14ac:dyDescent="0.3">
      <c r="B75" s="250">
        <v>27.1</v>
      </c>
      <c r="C75" s="263">
        <v>0.501</v>
      </c>
      <c r="D75" s="263"/>
      <c r="E75" s="257">
        <v>0.61799999999999999</v>
      </c>
      <c r="F75" s="258"/>
      <c r="G75" s="265">
        <v>0.96399999999999997</v>
      </c>
    </row>
    <row r="76" spans="2:7" x14ac:dyDescent="0.3">
      <c r="B76" s="250">
        <v>27.2</v>
      </c>
      <c r="C76" s="263">
        <v>0.501</v>
      </c>
      <c r="D76" s="263"/>
      <c r="E76" s="257">
        <v>0.61799999999999999</v>
      </c>
      <c r="F76" s="258"/>
      <c r="G76" s="265">
        <v>0.96399999999999997</v>
      </c>
    </row>
    <row r="77" spans="2:7" x14ac:dyDescent="0.3">
      <c r="B77" s="250">
        <v>27.3</v>
      </c>
      <c r="C77" s="263">
        <v>0.501</v>
      </c>
      <c r="D77" s="263"/>
      <c r="E77" s="257">
        <v>0.61799999999999999</v>
      </c>
      <c r="F77" s="258"/>
      <c r="G77" s="265">
        <v>0.96399999999999997</v>
      </c>
    </row>
    <row r="78" spans="2:7" x14ac:dyDescent="0.3">
      <c r="B78" s="250">
        <v>27.4</v>
      </c>
      <c r="C78" s="263">
        <v>0.501</v>
      </c>
      <c r="D78" s="263"/>
      <c r="E78" s="257">
        <v>0.61799999999999999</v>
      </c>
      <c r="F78" s="258"/>
      <c r="G78" s="265">
        <v>0.96399999999999997</v>
      </c>
    </row>
    <row r="79" spans="2:7" x14ac:dyDescent="0.3">
      <c r="B79" s="250">
        <v>27.5</v>
      </c>
      <c r="C79" s="263">
        <v>0.501</v>
      </c>
      <c r="D79" s="263"/>
      <c r="E79" s="257">
        <v>0.61799999999999999</v>
      </c>
      <c r="F79" s="258"/>
      <c r="G79" s="265">
        <v>0.96399999999999997</v>
      </c>
    </row>
    <row r="80" spans="2:7" x14ac:dyDescent="0.3">
      <c r="B80" s="250">
        <v>27.6</v>
      </c>
      <c r="C80" s="263">
        <v>0.501</v>
      </c>
      <c r="D80" s="263"/>
      <c r="E80" s="257">
        <v>0.61799999999999999</v>
      </c>
      <c r="F80" s="258"/>
      <c r="G80" s="265">
        <v>0.96399999999999997</v>
      </c>
    </row>
    <row r="81" spans="2:7" x14ac:dyDescent="0.3">
      <c r="B81" s="250">
        <v>27.7</v>
      </c>
      <c r="C81" s="263">
        <v>0.501</v>
      </c>
      <c r="D81" s="263"/>
      <c r="E81" s="257">
        <v>0.61799999999999999</v>
      </c>
      <c r="F81" s="258"/>
      <c r="G81" s="265">
        <v>0.96399999999999997</v>
      </c>
    </row>
    <row r="82" spans="2:7" x14ac:dyDescent="0.3">
      <c r="B82" s="250">
        <v>27.8</v>
      </c>
      <c r="C82" s="263">
        <v>0.501</v>
      </c>
      <c r="D82" s="263"/>
      <c r="E82" s="257">
        <v>0.61799999999999999</v>
      </c>
      <c r="F82" s="258"/>
      <c r="G82" s="265">
        <v>0.96399999999999997</v>
      </c>
    </row>
    <row r="83" spans="2:7" x14ac:dyDescent="0.3">
      <c r="B83" s="250">
        <v>27.9</v>
      </c>
      <c r="C83" s="263">
        <v>0.501</v>
      </c>
      <c r="D83" s="263"/>
      <c r="E83" s="257">
        <v>0.61799999999999999</v>
      </c>
      <c r="F83" s="258"/>
      <c r="G83" s="265">
        <v>0.96399999999999997</v>
      </c>
    </row>
    <row r="84" spans="2:7" x14ac:dyDescent="0.3">
      <c r="B84" s="249">
        <v>28</v>
      </c>
      <c r="C84" s="253">
        <v>0.48599999999999999</v>
      </c>
      <c r="D84" s="253"/>
      <c r="E84" s="253">
        <v>0.60899999999999999</v>
      </c>
      <c r="F84" s="254"/>
      <c r="G84" s="264">
        <v>0.96099999999999997</v>
      </c>
    </row>
    <row r="85" spans="2:7" x14ac:dyDescent="0.3">
      <c r="B85" s="250">
        <v>28.1</v>
      </c>
      <c r="C85" s="263">
        <v>0.48599999999999999</v>
      </c>
      <c r="D85" s="263"/>
      <c r="E85" s="257">
        <v>0.60899999999999999</v>
      </c>
      <c r="F85" s="258"/>
      <c r="G85" s="265">
        <v>0.96099999999999997</v>
      </c>
    </row>
    <row r="86" spans="2:7" x14ac:dyDescent="0.3">
      <c r="B86" s="250">
        <v>28.2</v>
      </c>
      <c r="C86" s="263">
        <v>0.48599999999999999</v>
      </c>
      <c r="D86" s="263"/>
      <c r="E86" s="257">
        <v>0.60899999999999999</v>
      </c>
      <c r="F86" s="258"/>
      <c r="G86" s="265">
        <v>0.96099999999999997</v>
      </c>
    </row>
    <row r="87" spans="2:7" x14ac:dyDescent="0.3">
      <c r="B87" s="250">
        <v>28.3</v>
      </c>
      <c r="C87" s="263">
        <v>0.48599999999999999</v>
      </c>
      <c r="D87" s="263"/>
      <c r="E87" s="257">
        <v>0.60899999999999999</v>
      </c>
      <c r="F87" s="258"/>
      <c r="G87" s="265">
        <v>0.96099999999999997</v>
      </c>
    </row>
    <row r="88" spans="2:7" x14ac:dyDescent="0.3">
      <c r="B88" s="250">
        <v>28.4</v>
      </c>
      <c r="C88" s="263">
        <v>0.48599999999999999</v>
      </c>
      <c r="D88" s="263"/>
      <c r="E88" s="257">
        <v>0.60899999999999999</v>
      </c>
      <c r="F88" s="258"/>
      <c r="G88" s="265">
        <v>0.96099999999999997</v>
      </c>
    </row>
    <row r="89" spans="2:7" x14ac:dyDescent="0.3">
      <c r="B89" s="250">
        <v>28.5</v>
      </c>
      <c r="C89" s="263">
        <v>0.48599999999999999</v>
      </c>
      <c r="D89" s="263"/>
      <c r="E89" s="257">
        <v>0.60899999999999999</v>
      </c>
      <c r="F89" s="258"/>
      <c r="G89" s="265">
        <v>0.96099999999999997</v>
      </c>
    </row>
    <row r="90" spans="2:7" x14ac:dyDescent="0.3">
      <c r="B90" s="250">
        <v>28.6</v>
      </c>
      <c r="C90" s="263">
        <v>0.48599999999999999</v>
      </c>
      <c r="D90" s="263"/>
      <c r="E90" s="257">
        <v>0.60899999999999999</v>
      </c>
      <c r="F90" s="258"/>
      <c r="G90" s="265">
        <v>0.96099999999999997</v>
      </c>
    </row>
    <row r="91" spans="2:7" x14ac:dyDescent="0.3">
      <c r="B91" s="250">
        <v>28.7</v>
      </c>
      <c r="C91" s="263">
        <v>0.48599999999999999</v>
      </c>
      <c r="D91" s="263"/>
      <c r="E91" s="257">
        <v>0.60899999999999999</v>
      </c>
      <c r="F91" s="258"/>
      <c r="G91" s="265">
        <v>0.96099999999999997</v>
      </c>
    </row>
    <row r="92" spans="2:7" x14ac:dyDescent="0.3">
      <c r="B92" s="250">
        <v>28.8</v>
      </c>
      <c r="C92" s="263">
        <v>0.48599999999999999</v>
      </c>
      <c r="D92" s="263"/>
      <c r="E92" s="257">
        <v>0.60899999999999999</v>
      </c>
      <c r="F92" s="258"/>
      <c r="G92" s="265">
        <v>0.96099999999999997</v>
      </c>
    </row>
    <row r="93" spans="2:7" x14ac:dyDescent="0.3">
      <c r="B93" s="250">
        <v>28.9</v>
      </c>
      <c r="C93" s="263">
        <v>0.48599999999999999</v>
      </c>
      <c r="D93" s="263"/>
      <c r="E93" s="257">
        <v>0.60899999999999999</v>
      </c>
      <c r="F93" s="258"/>
      <c r="G93" s="265">
        <v>0.96099999999999997</v>
      </c>
    </row>
    <row r="94" spans="2:7" x14ac:dyDescent="0.3">
      <c r="B94" s="249">
        <v>29</v>
      </c>
      <c r="C94" s="253">
        <v>0.47099999999999997</v>
      </c>
      <c r="D94" s="253"/>
      <c r="E94" s="253">
        <v>0.58799999999999997</v>
      </c>
      <c r="F94" s="254"/>
      <c r="G94" s="264">
        <v>0.95399999999999996</v>
      </c>
    </row>
    <row r="95" spans="2:7" x14ac:dyDescent="0.3">
      <c r="B95" s="250">
        <v>29.1</v>
      </c>
      <c r="C95" s="263">
        <v>0.47099999999999997</v>
      </c>
      <c r="D95" s="263"/>
      <c r="E95" s="257">
        <v>0.58799999999999997</v>
      </c>
      <c r="F95" s="258"/>
      <c r="G95" s="265">
        <v>0.95399999999999996</v>
      </c>
    </row>
    <row r="96" spans="2:7" x14ac:dyDescent="0.3">
      <c r="B96" s="250">
        <v>29.2</v>
      </c>
      <c r="C96" s="263">
        <v>0.47099999999999997</v>
      </c>
      <c r="D96" s="263"/>
      <c r="E96" s="257">
        <v>0.58799999999999997</v>
      </c>
      <c r="F96" s="258"/>
      <c r="G96" s="265">
        <v>0.95399999999999996</v>
      </c>
    </row>
    <row r="97" spans="2:7" x14ac:dyDescent="0.3">
      <c r="B97" s="250">
        <v>29.3</v>
      </c>
      <c r="C97" s="263">
        <v>0.47099999999999997</v>
      </c>
      <c r="D97" s="263"/>
      <c r="E97" s="257">
        <v>0.58799999999999997</v>
      </c>
      <c r="F97" s="258"/>
      <c r="G97" s="265">
        <v>0.95399999999999996</v>
      </c>
    </row>
    <row r="98" spans="2:7" x14ac:dyDescent="0.3">
      <c r="B98" s="250">
        <v>29.4</v>
      </c>
      <c r="C98" s="263">
        <v>0.47099999999999997</v>
      </c>
      <c r="D98" s="263"/>
      <c r="E98" s="257">
        <v>0.58799999999999997</v>
      </c>
      <c r="F98" s="258"/>
      <c r="G98" s="265">
        <v>0.95399999999999996</v>
      </c>
    </row>
    <row r="99" spans="2:7" x14ac:dyDescent="0.3">
      <c r="B99" s="250">
        <v>29.5</v>
      </c>
      <c r="C99" s="263">
        <v>0.47099999999999997</v>
      </c>
      <c r="D99" s="263"/>
      <c r="E99" s="257">
        <v>0.58799999999999997</v>
      </c>
      <c r="F99" s="258"/>
      <c r="G99" s="265">
        <v>0.95399999999999996</v>
      </c>
    </row>
    <row r="100" spans="2:7" x14ac:dyDescent="0.3">
      <c r="B100" s="250">
        <v>29.6</v>
      </c>
      <c r="C100" s="263">
        <v>0.47099999999999997</v>
      </c>
      <c r="D100" s="263"/>
      <c r="E100" s="257">
        <v>0.58799999999999997</v>
      </c>
      <c r="F100" s="258"/>
      <c r="G100" s="265">
        <v>0.95399999999999996</v>
      </c>
    </row>
    <row r="101" spans="2:7" x14ac:dyDescent="0.3">
      <c r="B101" s="250">
        <v>29.7</v>
      </c>
      <c r="C101" s="263">
        <v>0.47099999999999997</v>
      </c>
      <c r="D101" s="263"/>
      <c r="E101" s="257">
        <v>0.58799999999999997</v>
      </c>
      <c r="F101" s="258"/>
      <c r="G101" s="265">
        <v>0.95399999999999996</v>
      </c>
    </row>
    <row r="102" spans="2:7" x14ac:dyDescent="0.3">
      <c r="B102" s="250">
        <v>29.8</v>
      </c>
      <c r="C102" s="263">
        <v>0.47099999999999997</v>
      </c>
      <c r="D102" s="263"/>
      <c r="E102" s="257">
        <v>0.58799999999999997</v>
      </c>
      <c r="F102" s="258"/>
      <c r="G102" s="265">
        <v>0.95399999999999996</v>
      </c>
    </row>
    <row r="103" spans="2:7" x14ac:dyDescent="0.3">
      <c r="B103" s="250">
        <v>29.9</v>
      </c>
      <c r="C103" s="263">
        <v>0.47099999999999997</v>
      </c>
      <c r="D103" s="263"/>
      <c r="E103" s="257">
        <v>0.58799999999999997</v>
      </c>
      <c r="F103" s="258"/>
      <c r="G103" s="265">
        <v>0.95399999999999996</v>
      </c>
    </row>
    <row r="104" spans="2:7" x14ac:dyDescent="0.3">
      <c r="B104" s="249">
        <v>30</v>
      </c>
      <c r="C104" s="253">
        <v>0.45500000000000002</v>
      </c>
      <c r="D104" s="253"/>
      <c r="E104" s="253">
        <v>0.57899999999999996</v>
      </c>
      <c r="F104" s="254"/>
      <c r="G104" s="264">
        <v>0.95299999999999996</v>
      </c>
    </row>
    <row r="105" spans="2:7" x14ac:dyDescent="0.3">
      <c r="B105" s="250">
        <v>30.1</v>
      </c>
      <c r="C105" s="263">
        <v>0.45500000000000002</v>
      </c>
      <c r="D105" s="263"/>
      <c r="E105" s="257">
        <v>0.57899999999999996</v>
      </c>
      <c r="F105" s="258"/>
      <c r="G105" s="265">
        <v>0.95299999999999996</v>
      </c>
    </row>
    <row r="106" spans="2:7" x14ac:dyDescent="0.3">
      <c r="B106" s="250">
        <v>30.2</v>
      </c>
      <c r="C106" s="263">
        <v>0.45500000000000002</v>
      </c>
      <c r="D106" s="263"/>
      <c r="E106" s="257">
        <v>0.57899999999999996</v>
      </c>
      <c r="F106" s="258"/>
      <c r="G106" s="265">
        <v>0.95299999999999996</v>
      </c>
    </row>
    <row r="107" spans="2:7" x14ac:dyDescent="0.3">
      <c r="B107" s="250">
        <v>30.3</v>
      </c>
      <c r="C107" s="263">
        <v>0.45500000000000002</v>
      </c>
      <c r="D107" s="263"/>
      <c r="E107" s="257">
        <v>0.57899999999999996</v>
      </c>
      <c r="F107" s="258"/>
      <c r="G107" s="265">
        <v>0.95299999999999996</v>
      </c>
    </row>
    <row r="108" spans="2:7" x14ac:dyDescent="0.3">
      <c r="B108" s="250">
        <v>30.4</v>
      </c>
      <c r="C108" s="263">
        <v>0.45500000000000002</v>
      </c>
      <c r="D108" s="263"/>
      <c r="E108" s="257">
        <v>0.57899999999999996</v>
      </c>
      <c r="F108" s="258"/>
      <c r="G108" s="265">
        <v>0.95299999999999996</v>
      </c>
    </row>
    <row r="109" spans="2:7" x14ac:dyDescent="0.3">
      <c r="B109" s="250">
        <v>30.5</v>
      </c>
      <c r="C109" s="263">
        <v>0.45500000000000002</v>
      </c>
      <c r="D109" s="263"/>
      <c r="E109" s="257">
        <v>0.57899999999999996</v>
      </c>
      <c r="F109" s="258"/>
      <c r="G109" s="265">
        <v>0.95299999999999996</v>
      </c>
    </row>
    <row r="110" spans="2:7" x14ac:dyDescent="0.3">
      <c r="B110" s="250">
        <v>30.6</v>
      </c>
      <c r="C110" s="263">
        <v>0.45500000000000002</v>
      </c>
      <c r="D110" s="263"/>
      <c r="E110" s="257">
        <v>0.57899999999999996</v>
      </c>
      <c r="F110" s="258"/>
      <c r="G110" s="265">
        <v>0.95299999999999996</v>
      </c>
    </row>
    <row r="111" spans="2:7" x14ac:dyDescent="0.3">
      <c r="B111" s="250">
        <v>30.7</v>
      </c>
      <c r="C111" s="263">
        <v>0.45500000000000002</v>
      </c>
      <c r="D111" s="263"/>
      <c r="E111" s="257">
        <v>0.57899999999999996</v>
      </c>
      <c r="F111" s="258"/>
      <c r="G111" s="265">
        <v>0.95299999999999996</v>
      </c>
    </row>
    <row r="112" spans="2:7" x14ac:dyDescent="0.3">
      <c r="B112" s="250">
        <v>30.8</v>
      </c>
      <c r="C112" s="263">
        <v>0.45500000000000002</v>
      </c>
      <c r="D112" s="263"/>
      <c r="E112" s="257">
        <v>0.57899999999999996</v>
      </c>
      <c r="F112" s="258"/>
      <c r="G112" s="265">
        <v>0.95299999999999996</v>
      </c>
    </row>
    <row r="113" spans="2:7" x14ac:dyDescent="0.3">
      <c r="B113" s="250">
        <v>30.9</v>
      </c>
      <c r="C113" s="263">
        <v>0.45500000000000002</v>
      </c>
      <c r="D113" s="263"/>
      <c r="E113" s="257">
        <v>0.57899999999999996</v>
      </c>
      <c r="F113" s="258"/>
      <c r="G113" s="265">
        <v>0.95299999999999996</v>
      </c>
    </row>
    <row r="114" spans="2:7" x14ac:dyDescent="0.3">
      <c r="B114" s="249">
        <v>31</v>
      </c>
      <c r="C114" s="253">
        <v>0.435</v>
      </c>
      <c r="D114" s="253"/>
      <c r="E114" s="253">
        <v>0.55700000000000005</v>
      </c>
      <c r="F114" s="254"/>
      <c r="G114" s="264">
        <v>0.94499999999999995</v>
      </c>
    </row>
    <row r="115" spans="2:7" x14ac:dyDescent="0.3">
      <c r="B115" s="250">
        <v>31.1</v>
      </c>
      <c r="C115" s="263">
        <v>0.435</v>
      </c>
      <c r="D115" s="263"/>
      <c r="E115" s="257">
        <v>0.55700000000000005</v>
      </c>
      <c r="F115" s="258"/>
      <c r="G115" s="265">
        <v>0.94499999999999995</v>
      </c>
    </row>
    <row r="116" spans="2:7" x14ac:dyDescent="0.3">
      <c r="B116" s="250">
        <v>31.2</v>
      </c>
      <c r="C116" s="263">
        <v>0.435</v>
      </c>
      <c r="D116" s="263"/>
      <c r="E116" s="257">
        <v>0.55700000000000005</v>
      </c>
      <c r="F116" s="258"/>
      <c r="G116" s="265">
        <v>0.94499999999999995</v>
      </c>
    </row>
    <row r="117" spans="2:7" x14ac:dyDescent="0.3">
      <c r="B117" s="250">
        <v>31.3</v>
      </c>
      <c r="C117" s="263">
        <v>0.435</v>
      </c>
      <c r="D117" s="263"/>
      <c r="E117" s="257">
        <v>0.55700000000000005</v>
      </c>
      <c r="F117" s="258"/>
      <c r="G117" s="265">
        <v>0.94499999999999995</v>
      </c>
    </row>
    <row r="118" spans="2:7" x14ac:dyDescent="0.3">
      <c r="B118" s="250">
        <v>31.4</v>
      </c>
      <c r="C118" s="263">
        <v>0.435</v>
      </c>
      <c r="D118" s="263"/>
      <c r="E118" s="257">
        <v>0.55700000000000005</v>
      </c>
      <c r="F118" s="258"/>
      <c r="G118" s="265">
        <v>0.94499999999999995</v>
      </c>
    </row>
    <row r="119" spans="2:7" x14ac:dyDescent="0.3">
      <c r="B119" s="250">
        <v>31.5</v>
      </c>
      <c r="C119" s="263">
        <v>0.435</v>
      </c>
      <c r="D119" s="263"/>
      <c r="E119" s="257">
        <v>0.55700000000000005</v>
      </c>
      <c r="F119" s="258"/>
      <c r="G119" s="265">
        <v>0.94499999999999995</v>
      </c>
    </row>
    <row r="120" spans="2:7" x14ac:dyDescent="0.3">
      <c r="B120" s="250">
        <v>31.6</v>
      </c>
      <c r="C120" s="263">
        <v>0.435</v>
      </c>
      <c r="D120" s="263"/>
      <c r="E120" s="257">
        <v>0.55700000000000005</v>
      </c>
      <c r="F120" s="258"/>
      <c r="G120" s="265">
        <v>0.94499999999999995</v>
      </c>
    </row>
    <row r="121" spans="2:7" x14ac:dyDescent="0.3">
      <c r="B121" s="250">
        <v>31.7</v>
      </c>
      <c r="C121" s="263">
        <v>0.435</v>
      </c>
      <c r="D121" s="263"/>
      <c r="E121" s="257">
        <v>0.55700000000000005</v>
      </c>
      <c r="F121" s="258"/>
      <c r="G121" s="265">
        <v>0.94499999999999995</v>
      </c>
    </row>
    <row r="122" spans="2:7" x14ac:dyDescent="0.3">
      <c r="B122" s="250">
        <v>31.8</v>
      </c>
      <c r="C122" s="263">
        <v>0.435</v>
      </c>
      <c r="D122" s="263"/>
      <c r="E122" s="257">
        <v>0.55700000000000005</v>
      </c>
      <c r="F122" s="258"/>
      <c r="G122" s="265">
        <v>0.94499999999999995</v>
      </c>
    </row>
    <row r="123" spans="2:7" x14ac:dyDescent="0.3">
      <c r="B123" s="250">
        <v>31.9</v>
      </c>
      <c r="C123" s="263">
        <v>0.435</v>
      </c>
      <c r="D123" s="263"/>
      <c r="E123" s="257">
        <v>0.55700000000000005</v>
      </c>
      <c r="F123" s="258"/>
      <c r="G123" s="265">
        <v>0.94499999999999995</v>
      </c>
    </row>
    <row r="124" spans="2:7" x14ac:dyDescent="0.3">
      <c r="B124" s="249">
        <v>32</v>
      </c>
      <c r="C124" s="253">
        <v>0.41199999999999998</v>
      </c>
      <c r="D124" s="253"/>
      <c r="E124" s="253">
        <v>0.54600000000000004</v>
      </c>
      <c r="F124" s="254"/>
      <c r="G124" s="264">
        <v>0.94199999999999995</v>
      </c>
    </row>
    <row r="125" spans="2:7" x14ac:dyDescent="0.3">
      <c r="B125" s="250">
        <v>32.1</v>
      </c>
      <c r="C125" s="263">
        <v>0.41199999999999998</v>
      </c>
      <c r="D125" s="263"/>
      <c r="E125" s="257">
        <v>0.54600000000000004</v>
      </c>
      <c r="F125" s="258"/>
      <c r="G125" s="265">
        <v>0.94199999999999995</v>
      </c>
    </row>
    <row r="126" spans="2:7" x14ac:dyDescent="0.3">
      <c r="B126" s="250">
        <v>32.200000000000003</v>
      </c>
      <c r="C126" s="263">
        <v>0.41199999999999998</v>
      </c>
      <c r="D126" s="263"/>
      <c r="E126" s="257">
        <v>0.54600000000000004</v>
      </c>
      <c r="F126" s="258"/>
      <c r="G126" s="265">
        <v>0.94199999999999995</v>
      </c>
    </row>
    <row r="127" spans="2:7" x14ac:dyDescent="0.3">
      <c r="B127" s="250">
        <v>32.299999999999997</v>
      </c>
      <c r="C127" s="263">
        <v>0.41199999999999998</v>
      </c>
      <c r="D127" s="263"/>
      <c r="E127" s="257">
        <v>0.54600000000000004</v>
      </c>
      <c r="F127" s="258"/>
      <c r="G127" s="265">
        <v>0.94199999999999995</v>
      </c>
    </row>
    <row r="128" spans="2:7" x14ac:dyDescent="0.3">
      <c r="B128" s="250">
        <v>32.4</v>
      </c>
      <c r="C128" s="263">
        <v>0.41199999999999998</v>
      </c>
      <c r="D128" s="263"/>
      <c r="E128" s="257">
        <v>0.54600000000000004</v>
      </c>
      <c r="F128" s="258"/>
      <c r="G128" s="265">
        <v>0.94199999999999995</v>
      </c>
    </row>
    <row r="129" spans="2:7" x14ac:dyDescent="0.3">
      <c r="B129" s="250">
        <v>32.5</v>
      </c>
      <c r="C129" s="263">
        <v>0.41199999999999998</v>
      </c>
      <c r="D129" s="263"/>
      <c r="E129" s="257">
        <v>0.54600000000000004</v>
      </c>
      <c r="F129" s="258"/>
      <c r="G129" s="265">
        <v>0.94199999999999995</v>
      </c>
    </row>
    <row r="130" spans="2:7" x14ac:dyDescent="0.3">
      <c r="B130" s="250">
        <v>32.6</v>
      </c>
      <c r="C130" s="263">
        <v>0.41199999999999998</v>
      </c>
      <c r="D130" s="263"/>
      <c r="E130" s="257">
        <v>0.54600000000000004</v>
      </c>
      <c r="F130" s="258"/>
      <c r="G130" s="265">
        <v>0.94199999999999995</v>
      </c>
    </row>
    <row r="131" spans="2:7" x14ac:dyDescent="0.3">
      <c r="B131" s="250">
        <v>32.700000000000003</v>
      </c>
      <c r="C131" s="263">
        <v>0.41199999999999998</v>
      </c>
      <c r="D131" s="263"/>
      <c r="E131" s="257">
        <v>0.54600000000000004</v>
      </c>
      <c r="F131" s="258"/>
      <c r="G131" s="265">
        <v>0.94199999999999995</v>
      </c>
    </row>
    <row r="132" spans="2:7" x14ac:dyDescent="0.3">
      <c r="B132" s="250">
        <v>32.799999999999997</v>
      </c>
      <c r="C132" s="263">
        <v>0.41199999999999998</v>
      </c>
      <c r="D132" s="263"/>
      <c r="E132" s="257">
        <v>0.54600000000000004</v>
      </c>
      <c r="F132" s="258"/>
      <c r="G132" s="265">
        <v>0.94199999999999995</v>
      </c>
    </row>
    <row r="133" spans="2:7" x14ac:dyDescent="0.3">
      <c r="B133" s="250">
        <v>32.9</v>
      </c>
      <c r="C133" s="263">
        <v>0.41199999999999998</v>
      </c>
      <c r="D133" s="263"/>
      <c r="E133" s="257">
        <v>0.54600000000000004</v>
      </c>
      <c r="F133" s="258"/>
      <c r="G133" s="265">
        <v>0.94199999999999995</v>
      </c>
    </row>
    <row r="134" spans="2:7" x14ac:dyDescent="0.3">
      <c r="B134" s="249">
        <v>33</v>
      </c>
      <c r="C134" s="253">
        <v>0.38700000000000001</v>
      </c>
      <c r="D134" s="253"/>
      <c r="E134" s="253">
        <v>0.51500000000000001</v>
      </c>
      <c r="F134" s="254"/>
      <c r="G134" s="264">
        <v>0.94199999999999995</v>
      </c>
    </row>
    <row r="135" spans="2:7" x14ac:dyDescent="0.3">
      <c r="B135" s="250">
        <v>33.1</v>
      </c>
      <c r="C135" s="263">
        <v>0.38700000000000001</v>
      </c>
      <c r="D135" s="263"/>
      <c r="E135" s="257">
        <v>0.51500000000000001</v>
      </c>
      <c r="F135" s="258"/>
      <c r="G135" s="265">
        <v>0.94199999999999995</v>
      </c>
    </row>
    <row r="136" spans="2:7" x14ac:dyDescent="0.3">
      <c r="B136" s="250">
        <v>33.200000000000003</v>
      </c>
      <c r="C136" s="263">
        <v>0.38700000000000001</v>
      </c>
      <c r="D136" s="263"/>
      <c r="E136" s="257">
        <v>0.51500000000000001</v>
      </c>
      <c r="F136" s="258"/>
      <c r="G136" s="265">
        <v>0.94199999999999995</v>
      </c>
    </row>
    <row r="137" spans="2:7" x14ac:dyDescent="0.3">
      <c r="B137" s="250">
        <v>33.299999999999997</v>
      </c>
      <c r="C137" s="263">
        <v>0.38700000000000001</v>
      </c>
      <c r="D137" s="263"/>
      <c r="E137" s="257">
        <v>0.51500000000000001</v>
      </c>
      <c r="F137" s="258"/>
      <c r="G137" s="265">
        <v>0.94199999999999995</v>
      </c>
    </row>
    <row r="138" spans="2:7" x14ac:dyDescent="0.3">
      <c r="B138" s="250">
        <v>33.4</v>
      </c>
      <c r="C138" s="263">
        <v>0.38700000000000001</v>
      </c>
      <c r="D138" s="263"/>
      <c r="E138" s="257">
        <v>0.51500000000000001</v>
      </c>
      <c r="F138" s="258"/>
      <c r="G138" s="265">
        <v>0.94199999999999995</v>
      </c>
    </row>
    <row r="139" spans="2:7" x14ac:dyDescent="0.3">
      <c r="B139" s="250">
        <v>33.5</v>
      </c>
      <c r="C139" s="263">
        <v>0.38700000000000001</v>
      </c>
      <c r="D139" s="263"/>
      <c r="E139" s="257">
        <v>0.51500000000000001</v>
      </c>
      <c r="F139" s="258"/>
      <c r="G139" s="265">
        <v>0.94199999999999995</v>
      </c>
    </row>
    <row r="140" spans="2:7" x14ac:dyDescent="0.3">
      <c r="B140" s="250">
        <v>33.6</v>
      </c>
      <c r="C140" s="263">
        <v>0.38700000000000001</v>
      </c>
      <c r="D140" s="263"/>
      <c r="E140" s="257">
        <v>0.51500000000000001</v>
      </c>
      <c r="F140" s="258"/>
      <c r="G140" s="265">
        <v>0.94199999999999995</v>
      </c>
    </row>
    <row r="141" spans="2:7" x14ac:dyDescent="0.3">
      <c r="B141" s="250">
        <v>33.700000000000003</v>
      </c>
      <c r="C141" s="263">
        <v>0.38700000000000001</v>
      </c>
      <c r="D141" s="263"/>
      <c r="E141" s="257">
        <v>0.51500000000000001</v>
      </c>
      <c r="F141" s="258"/>
      <c r="G141" s="265">
        <v>0.94199999999999995</v>
      </c>
    </row>
    <row r="142" spans="2:7" x14ac:dyDescent="0.3">
      <c r="B142" s="250">
        <v>33.799999999999997</v>
      </c>
      <c r="C142" s="263">
        <v>0.38700000000000001</v>
      </c>
      <c r="D142" s="263"/>
      <c r="E142" s="257">
        <v>0.51500000000000001</v>
      </c>
      <c r="F142" s="258"/>
      <c r="G142" s="265">
        <v>0.94199999999999995</v>
      </c>
    </row>
    <row r="143" spans="2:7" x14ac:dyDescent="0.3">
      <c r="B143" s="250">
        <v>33.9</v>
      </c>
      <c r="C143" s="263">
        <v>0.38700000000000001</v>
      </c>
      <c r="D143" s="263"/>
      <c r="E143" s="257">
        <v>0.51500000000000001</v>
      </c>
      <c r="F143" s="258"/>
      <c r="G143" s="265">
        <v>0.94199999999999995</v>
      </c>
    </row>
    <row r="144" spans="2:7" x14ac:dyDescent="0.3">
      <c r="B144" s="249">
        <v>34</v>
      </c>
      <c r="C144" s="253">
        <v>0.36299999999999999</v>
      </c>
      <c r="D144" s="253"/>
      <c r="E144" s="253">
        <v>0.505</v>
      </c>
      <c r="F144" s="254"/>
      <c r="G144" s="264">
        <v>0.92900000000000005</v>
      </c>
    </row>
    <row r="145" spans="2:7" x14ac:dyDescent="0.3">
      <c r="B145" s="250">
        <v>34.1</v>
      </c>
      <c r="C145" s="263">
        <v>0.36299999999999999</v>
      </c>
      <c r="D145" s="263"/>
      <c r="E145" s="257">
        <v>0.505</v>
      </c>
      <c r="F145" s="258"/>
      <c r="G145" s="265">
        <v>0.92900000000000005</v>
      </c>
    </row>
    <row r="146" spans="2:7" x14ac:dyDescent="0.3">
      <c r="B146" s="250">
        <v>34.200000000000003</v>
      </c>
      <c r="C146" s="263">
        <v>0.36299999999999999</v>
      </c>
      <c r="D146" s="263"/>
      <c r="E146" s="257">
        <v>0.505</v>
      </c>
      <c r="F146" s="258"/>
      <c r="G146" s="265">
        <v>0.92900000000000005</v>
      </c>
    </row>
    <row r="147" spans="2:7" x14ac:dyDescent="0.3">
      <c r="B147" s="250">
        <v>34.299999999999997</v>
      </c>
      <c r="C147" s="263">
        <v>0.36299999999999999</v>
      </c>
      <c r="D147" s="263"/>
      <c r="E147" s="257">
        <v>0.505</v>
      </c>
      <c r="F147" s="258"/>
      <c r="G147" s="265">
        <v>0.92900000000000005</v>
      </c>
    </row>
    <row r="148" spans="2:7" x14ac:dyDescent="0.3">
      <c r="B148" s="250">
        <v>34.4</v>
      </c>
      <c r="C148" s="263">
        <v>0.36299999999999999</v>
      </c>
      <c r="D148" s="263"/>
      <c r="E148" s="257">
        <v>0.505</v>
      </c>
      <c r="F148" s="258"/>
      <c r="G148" s="265">
        <v>0.92900000000000005</v>
      </c>
    </row>
    <row r="149" spans="2:7" x14ac:dyDescent="0.3">
      <c r="B149" s="250">
        <v>34.5</v>
      </c>
      <c r="C149" s="263">
        <v>0.36299999999999999</v>
      </c>
      <c r="D149" s="263"/>
      <c r="E149" s="257">
        <v>0.505</v>
      </c>
      <c r="F149" s="258"/>
      <c r="G149" s="265">
        <v>0.92900000000000005</v>
      </c>
    </row>
    <row r="150" spans="2:7" x14ac:dyDescent="0.3">
      <c r="B150" s="250">
        <v>34.6</v>
      </c>
      <c r="C150" s="263">
        <v>0.36299999999999999</v>
      </c>
      <c r="D150" s="263"/>
      <c r="E150" s="257">
        <v>0.505</v>
      </c>
      <c r="F150" s="258"/>
      <c r="G150" s="265">
        <v>0.92900000000000005</v>
      </c>
    </row>
    <row r="151" spans="2:7" x14ac:dyDescent="0.3">
      <c r="B151" s="250">
        <v>34.700000000000003</v>
      </c>
      <c r="C151" s="263">
        <v>0.36299999999999999</v>
      </c>
      <c r="D151" s="263"/>
      <c r="E151" s="257">
        <v>0.505</v>
      </c>
      <c r="F151" s="258"/>
      <c r="G151" s="265">
        <v>0.92900000000000005</v>
      </c>
    </row>
    <row r="152" spans="2:7" x14ac:dyDescent="0.3">
      <c r="B152" s="250">
        <v>34.799999999999997</v>
      </c>
      <c r="C152" s="263">
        <v>0.36299999999999999</v>
      </c>
      <c r="D152" s="263"/>
      <c r="E152" s="257">
        <v>0.505</v>
      </c>
      <c r="F152" s="258"/>
      <c r="G152" s="265">
        <v>0.92900000000000005</v>
      </c>
    </row>
    <row r="153" spans="2:7" x14ac:dyDescent="0.3">
      <c r="B153" s="250">
        <v>34.9</v>
      </c>
      <c r="C153" s="263">
        <v>0.36299999999999999</v>
      </c>
      <c r="D153" s="263"/>
      <c r="E153" s="257">
        <v>0.505</v>
      </c>
      <c r="F153" s="258"/>
      <c r="G153" s="265">
        <v>0.92900000000000005</v>
      </c>
    </row>
    <row r="154" spans="2:7" x14ac:dyDescent="0.3">
      <c r="B154" s="249">
        <v>35</v>
      </c>
      <c r="C154" s="253">
        <v>0.34300000000000003</v>
      </c>
      <c r="D154" s="253"/>
      <c r="E154" s="253">
        <v>0.49</v>
      </c>
      <c r="F154" s="254"/>
      <c r="G154" s="264">
        <v>0.92400000000000004</v>
      </c>
    </row>
    <row r="155" spans="2:7" x14ac:dyDescent="0.3">
      <c r="B155" s="250">
        <v>35.1</v>
      </c>
      <c r="C155" s="263">
        <v>0.34300000000000003</v>
      </c>
      <c r="D155" s="263"/>
      <c r="E155" s="257">
        <v>0.49</v>
      </c>
      <c r="F155" s="258"/>
      <c r="G155" s="265">
        <v>0.92400000000000004</v>
      </c>
    </row>
    <row r="156" spans="2:7" x14ac:dyDescent="0.3">
      <c r="B156" s="250">
        <v>35.200000000000003</v>
      </c>
      <c r="C156" s="263">
        <v>0.34300000000000003</v>
      </c>
      <c r="D156" s="263"/>
      <c r="E156" s="257">
        <v>0.49</v>
      </c>
      <c r="F156" s="258"/>
      <c r="G156" s="265">
        <v>0.92400000000000004</v>
      </c>
    </row>
    <row r="157" spans="2:7" x14ac:dyDescent="0.3">
      <c r="B157" s="250">
        <v>35.299999999999997</v>
      </c>
      <c r="C157" s="263">
        <v>0.34300000000000003</v>
      </c>
      <c r="D157" s="263"/>
      <c r="E157" s="257">
        <v>0.49</v>
      </c>
      <c r="F157" s="258"/>
      <c r="G157" s="265">
        <v>0.92400000000000004</v>
      </c>
    </row>
    <row r="158" spans="2:7" x14ac:dyDescent="0.3">
      <c r="B158" s="250">
        <v>35.4</v>
      </c>
      <c r="C158" s="263">
        <v>0.34300000000000003</v>
      </c>
      <c r="D158" s="263"/>
      <c r="E158" s="257">
        <v>0.49</v>
      </c>
      <c r="F158" s="258"/>
      <c r="G158" s="265">
        <v>0.92400000000000004</v>
      </c>
    </row>
    <row r="159" spans="2:7" x14ac:dyDescent="0.3">
      <c r="B159" s="250">
        <v>35.5</v>
      </c>
      <c r="C159" s="263">
        <v>0.34300000000000003</v>
      </c>
      <c r="D159" s="263"/>
      <c r="E159" s="257">
        <v>0.49</v>
      </c>
      <c r="F159" s="258"/>
      <c r="G159" s="265">
        <v>0.92400000000000004</v>
      </c>
    </row>
    <row r="160" spans="2:7" x14ac:dyDescent="0.3">
      <c r="B160" s="250">
        <v>35.6</v>
      </c>
      <c r="C160" s="263">
        <v>0.34300000000000003</v>
      </c>
      <c r="D160" s="263"/>
      <c r="E160" s="257">
        <v>0.49</v>
      </c>
      <c r="F160" s="258"/>
      <c r="G160" s="265">
        <v>0.92400000000000004</v>
      </c>
    </row>
    <row r="161" spans="2:7" x14ac:dyDescent="0.3">
      <c r="B161" s="250">
        <v>35.700000000000003</v>
      </c>
      <c r="C161" s="263">
        <v>0.34300000000000003</v>
      </c>
      <c r="D161" s="263"/>
      <c r="E161" s="257">
        <v>0.49</v>
      </c>
      <c r="F161" s="258"/>
      <c r="G161" s="265">
        <v>0.92400000000000004</v>
      </c>
    </row>
    <row r="162" spans="2:7" x14ac:dyDescent="0.3">
      <c r="B162" s="250">
        <v>35.799999999999997</v>
      </c>
      <c r="C162" s="263">
        <v>0.34300000000000003</v>
      </c>
      <c r="D162" s="263"/>
      <c r="E162" s="257">
        <v>0.49</v>
      </c>
      <c r="F162" s="258"/>
      <c r="G162" s="265">
        <v>0.92400000000000004</v>
      </c>
    </row>
    <row r="163" spans="2:7" x14ac:dyDescent="0.3">
      <c r="B163" s="250">
        <v>35.9</v>
      </c>
      <c r="C163" s="263">
        <v>0.34300000000000003</v>
      </c>
      <c r="D163" s="263"/>
      <c r="E163" s="257">
        <v>0.49</v>
      </c>
      <c r="F163" s="258"/>
      <c r="G163" s="265">
        <v>0.92400000000000004</v>
      </c>
    </row>
    <row r="164" spans="2:7" x14ac:dyDescent="0.3">
      <c r="B164" s="249">
        <v>36</v>
      </c>
      <c r="C164" s="253">
        <v>0.32800000000000001</v>
      </c>
      <c r="D164" s="253"/>
      <c r="E164" s="253">
        <v>0.47799999999999998</v>
      </c>
      <c r="F164" s="254"/>
      <c r="G164" s="264">
        <v>0.91900000000000004</v>
      </c>
    </row>
    <row r="165" spans="2:7" x14ac:dyDescent="0.3">
      <c r="B165" s="250">
        <v>36.1</v>
      </c>
      <c r="C165" s="263">
        <v>0.32800000000000001</v>
      </c>
      <c r="D165" s="263"/>
      <c r="E165" s="257">
        <v>0.47799999999999998</v>
      </c>
      <c r="F165" s="258"/>
      <c r="G165" s="265">
        <v>0.91900000000000004</v>
      </c>
    </row>
    <row r="166" spans="2:7" x14ac:dyDescent="0.3">
      <c r="B166" s="250">
        <v>36.200000000000003</v>
      </c>
      <c r="C166" s="263">
        <v>0.32800000000000001</v>
      </c>
      <c r="D166" s="263"/>
      <c r="E166" s="257">
        <v>0.47799999999999998</v>
      </c>
      <c r="F166" s="258"/>
      <c r="G166" s="265">
        <v>0.91900000000000004</v>
      </c>
    </row>
    <row r="167" spans="2:7" x14ac:dyDescent="0.3">
      <c r="B167" s="250">
        <v>36.299999999999997</v>
      </c>
      <c r="C167" s="263">
        <v>0.32800000000000001</v>
      </c>
      <c r="D167" s="263"/>
      <c r="E167" s="257">
        <v>0.47799999999999998</v>
      </c>
      <c r="F167" s="258"/>
      <c r="G167" s="265">
        <v>0.91900000000000004</v>
      </c>
    </row>
    <row r="168" spans="2:7" x14ac:dyDescent="0.3">
      <c r="B168" s="250">
        <v>36.4</v>
      </c>
      <c r="C168" s="263">
        <v>0.32800000000000001</v>
      </c>
      <c r="D168" s="263"/>
      <c r="E168" s="257">
        <v>0.47799999999999998</v>
      </c>
      <c r="F168" s="258"/>
      <c r="G168" s="265">
        <v>0.91900000000000004</v>
      </c>
    </row>
    <row r="169" spans="2:7" x14ac:dyDescent="0.3">
      <c r="B169" s="250">
        <v>36.5</v>
      </c>
      <c r="C169" s="263">
        <v>0.32800000000000001</v>
      </c>
      <c r="D169" s="263"/>
      <c r="E169" s="257">
        <v>0.47799999999999998</v>
      </c>
      <c r="F169" s="258"/>
      <c r="G169" s="265">
        <v>0.91900000000000004</v>
      </c>
    </row>
    <row r="170" spans="2:7" x14ac:dyDescent="0.3">
      <c r="B170" s="250">
        <v>36.6</v>
      </c>
      <c r="C170" s="263">
        <v>0.32800000000000001</v>
      </c>
      <c r="D170" s="263"/>
      <c r="E170" s="257">
        <v>0.47799999999999998</v>
      </c>
      <c r="F170" s="258"/>
      <c r="G170" s="265">
        <v>0.91900000000000004</v>
      </c>
    </row>
    <row r="171" spans="2:7" x14ac:dyDescent="0.3">
      <c r="B171" s="250">
        <v>36.700000000000003</v>
      </c>
      <c r="C171" s="263">
        <v>0.32800000000000001</v>
      </c>
      <c r="D171" s="263"/>
      <c r="E171" s="257">
        <v>0.47799999999999998</v>
      </c>
      <c r="F171" s="258"/>
      <c r="G171" s="265">
        <v>0.91900000000000004</v>
      </c>
    </row>
    <row r="172" spans="2:7" x14ac:dyDescent="0.3">
      <c r="B172" s="250">
        <v>36.799999999999997</v>
      </c>
      <c r="C172" s="263">
        <v>0.32800000000000001</v>
      </c>
      <c r="D172" s="263"/>
      <c r="E172" s="257">
        <v>0.47799999999999998</v>
      </c>
      <c r="F172" s="258"/>
      <c r="G172" s="265">
        <v>0.91900000000000004</v>
      </c>
    </row>
    <row r="173" spans="2:7" x14ac:dyDescent="0.3">
      <c r="B173" s="250">
        <v>36.9</v>
      </c>
      <c r="C173" s="263">
        <v>0.32800000000000001</v>
      </c>
      <c r="D173" s="263"/>
      <c r="E173" s="257">
        <v>0.47799999999999998</v>
      </c>
      <c r="F173" s="258"/>
      <c r="G173" s="265">
        <v>0.91900000000000004</v>
      </c>
    </row>
    <row r="174" spans="2:7" x14ac:dyDescent="0.3">
      <c r="B174" s="249">
        <v>37</v>
      </c>
      <c r="C174" s="253">
        <v>0.32</v>
      </c>
      <c r="D174" s="253"/>
      <c r="E174" s="253">
        <v>0.45600000000000002</v>
      </c>
      <c r="F174" s="254"/>
      <c r="G174" s="264">
        <v>0.90900000000000003</v>
      </c>
    </row>
    <row r="175" spans="2:7" x14ac:dyDescent="0.3">
      <c r="B175" s="250">
        <v>37.1</v>
      </c>
      <c r="C175" s="263">
        <v>0.32</v>
      </c>
      <c r="D175" s="263"/>
      <c r="E175" s="257">
        <v>0.45600000000000002</v>
      </c>
      <c r="F175" s="258"/>
      <c r="G175" s="265">
        <v>0.90900000000000003</v>
      </c>
    </row>
    <row r="176" spans="2:7" x14ac:dyDescent="0.3">
      <c r="B176" s="250">
        <v>37.200000000000003</v>
      </c>
      <c r="C176" s="263">
        <v>0.32</v>
      </c>
      <c r="D176" s="263"/>
      <c r="E176" s="257">
        <v>0.45600000000000002</v>
      </c>
      <c r="F176" s="258"/>
      <c r="G176" s="265">
        <v>0.90900000000000003</v>
      </c>
    </row>
    <row r="177" spans="2:7" x14ac:dyDescent="0.3">
      <c r="B177" s="250">
        <v>37.299999999999997</v>
      </c>
      <c r="C177" s="263">
        <v>0.32</v>
      </c>
      <c r="D177" s="263"/>
      <c r="E177" s="257">
        <v>0.45600000000000002</v>
      </c>
      <c r="F177" s="258"/>
      <c r="G177" s="265">
        <v>0.90900000000000003</v>
      </c>
    </row>
    <row r="178" spans="2:7" x14ac:dyDescent="0.3">
      <c r="B178" s="250">
        <v>37.4</v>
      </c>
      <c r="C178" s="263">
        <v>0.32</v>
      </c>
      <c r="D178" s="263"/>
      <c r="E178" s="257">
        <v>0.45600000000000002</v>
      </c>
      <c r="F178" s="258"/>
      <c r="G178" s="265">
        <v>0.90900000000000003</v>
      </c>
    </row>
    <row r="179" spans="2:7" x14ac:dyDescent="0.3">
      <c r="B179" s="250">
        <v>37.5</v>
      </c>
      <c r="C179" s="263">
        <v>0.32</v>
      </c>
      <c r="D179" s="263"/>
      <c r="E179" s="257">
        <v>0.45600000000000002</v>
      </c>
      <c r="F179" s="258"/>
      <c r="G179" s="265">
        <v>0.90900000000000003</v>
      </c>
    </row>
    <row r="180" spans="2:7" x14ac:dyDescent="0.3">
      <c r="B180" s="250">
        <v>37.6</v>
      </c>
      <c r="C180" s="263">
        <v>0.32</v>
      </c>
      <c r="D180" s="263"/>
      <c r="E180" s="257">
        <v>0.45600000000000002</v>
      </c>
      <c r="F180" s="258"/>
      <c r="G180" s="265">
        <v>0.90900000000000003</v>
      </c>
    </row>
    <row r="181" spans="2:7" x14ac:dyDescent="0.3">
      <c r="B181" s="250">
        <v>37.700000000000003</v>
      </c>
      <c r="C181" s="263">
        <v>0.32</v>
      </c>
      <c r="D181" s="263"/>
      <c r="E181" s="257">
        <v>0.45600000000000002</v>
      </c>
      <c r="F181" s="258"/>
      <c r="G181" s="265">
        <v>0.90900000000000003</v>
      </c>
    </row>
    <row r="182" spans="2:7" x14ac:dyDescent="0.3">
      <c r="B182" s="250">
        <v>37.799999999999997</v>
      </c>
      <c r="C182" s="263">
        <v>0.32</v>
      </c>
      <c r="D182" s="263"/>
      <c r="E182" s="257">
        <v>0.45600000000000002</v>
      </c>
      <c r="F182" s="258"/>
      <c r="G182" s="265">
        <v>0.90900000000000003</v>
      </c>
    </row>
    <row r="183" spans="2:7" x14ac:dyDescent="0.3">
      <c r="B183" s="250">
        <v>37.9</v>
      </c>
      <c r="C183" s="263">
        <v>0.32</v>
      </c>
      <c r="D183" s="263"/>
      <c r="E183" s="257">
        <v>0.45600000000000002</v>
      </c>
      <c r="F183" s="258"/>
      <c r="G183" s="265">
        <v>0.90900000000000003</v>
      </c>
    </row>
    <row r="184" spans="2:7" x14ac:dyDescent="0.3">
      <c r="B184" s="249">
        <v>38</v>
      </c>
      <c r="C184" s="253">
        <v>0.317</v>
      </c>
      <c r="D184" s="253"/>
      <c r="E184" s="253">
        <v>0.44800000000000001</v>
      </c>
      <c r="F184" s="254"/>
      <c r="G184" s="264">
        <v>0.90900000000000003</v>
      </c>
    </row>
    <row r="185" spans="2:7" x14ac:dyDescent="0.3">
      <c r="B185" s="250">
        <v>38.1</v>
      </c>
      <c r="C185" s="263">
        <v>0.317</v>
      </c>
      <c r="D185" s="263"/>
      <c r="E185" s="257">
        <v>0.44800000000000001</v>
      </c>
      <c r="F185" s="258"/>
      <c r="G185" s="265">
        <v>0.90900000000000003</v>
      </c>
    </row>
    <row r="186" spans="2:7" x14ac:dyDescent="0.3">
      <c r="B186" s="250">
        <v>38.200000000000003</v>
      </c>
      <c r="C186" s="263">
        <v>0.317</v>
      </c>
      <c r="D186" s="263"/>
      <c r="E186" s="257">
        <v>0.44800000000000001</v>
      </c>
      <c r="F186" s="258"/>
      <c r="G186" s="265">
        <v>0.90900000000000003</v>
      </c>
    </row>
    <row r="187" spans="2:7" x14ac:dyDescent="0.3">
      <c r="B187" s="250">
        <v>38.299999999999997</v>
      </c>
      <c r="C187" s="263">
        <v>0.317</v>
      </c>
      <c r="D187" s="263"/>
      <c r="E187" s="257">
        <v>0.44800000000000001</v>
      </c>
      <c r="F187" s="258"/>
      <c r="G187" s="265">
        <v>0.90900000000000003</v>
      </c>
    </row>
    <row r="188" spans="2:7" x14ac:dyDescent="0.3">
      <c r="B188" s="250">
        <v>38.4</v>
      </c>
      <c r="C188" s="263">
        <v>0.317</v>
      </c>
      <c r="D188" s="263"/>
      <c r="E188" s="257">
        <v>0.44800000000000001</v>
      </c>
      <c r="F188" s="258"/>
      <c r="G188" s="265">
        <v>0.90900000000000003</v>
      </c>
    </row>
    <row r="189" spans="2:7" x14ac:dyDescent="0.3">
      <c r="B189" s="250">
        <v>38.5</v>
      </c>
      <c r="C189" s="263">
        <v>0.317</v>
      </c>
      <c r="D189" s="263"/>
      <c r="E189" s="257">
        <v>0.44800000000000001</v>
      </c>
      <c r="F189" s="258"/>
      <c r="G189" s="265">
        <v>0.90900000000000003</v>
      </c>
    </row>
    <row r="190" spans="2:7" x14ac:dyDescent="0.3">
      <c r="B190" s="250">
        <v>38.6</v>
      </c>
      <c r="C190" s="263">
        <v>0.317</v>
      </c>
      <c r="D190" s="263"/>
      <c r="E190" s="257">
        <v>0.44800000000000001</v>
      </c>
      <c r="F190" s="258"/>
      <c r="G190" s="265">
        <v>0.90900000000000003</v>
      </c>
    </row>
    <row r="191" spans="2:7" x14ac:dyDescent="0.3">
      <c r="B191" s="250">
        <v>38.700000000000003</v>
      </c>
      <c r="C191" s="263">
        <v>0.317</v>
      </c>
      <c r="D191" s="263"/>
      <c r="E191" s="257">
        <v>0.44800000000000001</v>
      </c>
      <c r="F191" s="258"/>
      <c r="G191" s="265">
        <v>0.90900000000000003</v>
      </c>
    </row>
    <row r="192" spans="2:7" x14ac:dyDescent="0.3">
      <c r="B192" s="250">
        <v>38.799999999999997</v>
      </c>
      <c r="C192" s="263">
        <v>0.317</v>
      </c>
      <c r="D192" s="263"/>
      <c r="E192" s="257">
        <v>0.44800000000000001</v>
      </c>
      <c r="F192" s="258"/>
      <c r="G192" s="265">
        <v>0.90900000000000003</v>
      </c>
    </row>
    <row r="193" spans="2:7" x14ac:dyDescent="0.3">
      <c r="B193" s="250">
        <v>38.9</v>
      </c>
      <c r="C193" s="263">
        <v>0.317</v>
      </c>
      <c r="D193" s="263"/>
      <c r="E193" s="257">
        <v>0.44800000000000001</v>
      </c>
      <c r="F193" s="258"/>
      <c r="G193" s="265">
        <v>0.90900000000000003</v>
      </c>
    </row>
    <row r="194" spans="2:7" x14ac:dyDescent="0.3">
      <c r="B194" s="249">
        <v>39</v>
      </c>
      <c r="C194" s="253">
        <v>0.30299999999999999</v>
      </c>
      <c r="D194" s="253"/>
      <c r="E194" s="253">
        <v>0.433</v>
      </c>
      <c r="F194" s="254"/>
      <c r="G194" s="264">
        <v>0.9</v>
      </c>
    </row>
    <row r="195" spans="2:7" x14ac:dyDescent="0.3">
      <c r="B195" s="250">
        <v>39.1</v>
      </c>
      <c r="C195" s="263">
        <v>0.30299999999999999</v>
      </c>
      <c r="D195" s="263"/>
      <c r="E195" s="257">
        <v>0.433</v>
      </c>
      <c r="F195" s="258"/>
      <c r="G195" s="265">
        <v>0.9</v>
      </c>
    </row>
    <row r="196" spans="2:7" x14ac:dyDescent="0.3">
      <c r="B196" s="250">
        <v>39.200000000000003</v>
      </c>
      <c r="C196" s="263">
        <v>0.30299999999999999</v>
      </c>
      <c r="D196" s="263"/>
      <c r="E196" s="257">
        <v>0.433</v>
      </c>
      <c r="F196" s="258"/>
      <c r="G196" s="265">
        <v>0.9</v>
      </c>
    </row>
    <row r="197" spans="2:7" x14ac:dyDescent="0.3">
      <c r="B197" s="250">
        <v>39.299999999999997</v>
      </c>
      <c r="C197" s="263">
        <v>0.30299999999999999</v>
      </c>
      <c r="D197" s="263"/>
      <c r="E197" s="257">
        <v>0.433</v>
      </c>
      <c r="F197" s="258"/>
      <c r="G197" s="265">
        <v>0.9</v>
      </c>
    </row>
    <row r="198" spans="2:7" x14ac:dyDescent="0.3">
      <c r="B198" s="250">
        <v>39.4</v>
      </c>
      <c r="C198" s="263">
        <v>0.30299999999999999</v>
      </c>
      <c r="D198" s="263"/>
      <c r="E198" s="257">
        <v>0.433</v>
      </c>
      <c r="F198" s="258"/>
      <c r="G198" s="265">
        <v>0.9</v>
      </c>
    </row>
    <row r="199" spans="2:7" x14ac:dyDescent="0.3">
      <c r="B199" s="250">
        <v>39.5</v>
      </c>
      <c r="C199" s="263">
        <v>0.30299999999999999</v>
      </c>
      <c r="D199" s="263"/>
      <c r="E199" s="257">
        <v>0.433</v>
      </c>
      <c r="F199" s="258"/>
      <c r="G199" s="265">
        <v>0.9</v>
      </c>
    </row>
    <row r="200" spans="2:7" x14ac:dyDescent="0.3">
      <c r="B200" s="250">
        <v>39.6</v>
      </c>
      <c r="C200" s="263">
        <v>0.30299999999999999</v>
      </c>
      <c r="D200" s="263"/>
      <c r="E200" s="257">
        <v>0.433</v>
      </c>
      <c r="F200" s="258"/>
      <c r="G200" s="265">
        <v>0.9</v>
      </c>
    </row>
    <row r="201" spans="2:7" x14ac:dyDescent="0.3">
      <c r="B201" s="250">
        <v>39.700000000000003</v>
      </c>
      <c r="C201" s="263">
        <v>0.30299999999999999</v>
      </c>
      <c r="D201" s="263"/>
      <c r="E201" s="257">
        <v>0.433</v>
      </c>
      <c r="F201" s="258"/>
      <c r="G201" s="265">
        <v>0.9</v>
      </c>
    </row>
    <row r="202" spans="2:7" x14ac:dyDescent="0.3">
      <c r="B202" s="250">
        <v>39.799999999999997</v>
      </c>
      <c r="C202" s="263">
        <v>0.30299999999999999</v>
      </c>
      <c r="D202" s="263"/>
      <c r="E202" s="257">
        <v>0.433</v>
      </c>
      <c r="F202" s="258"/>
      <c r="G202" s="265">
        <v>0.9</v>
      </c>
    </row>
    <row r="203" spans="2:7" x14ac:dyDescent="0.3">
      <c r="B203" s="250">
        <v>39.9</v>
      </c>
      <c r="C203" s="263">
        <v>0.30299999999999999</v>
      </c>
      <c r="D203" s="263"/>
      <c r="E203" s="257">
        <v>0.433</v>
      </c>
      <c r="F203" s="258"/>
      <c r="G203" s="265">
        <v>0.9</v>
      </c>
    </row>
    <row r="204" spans="2:7" x14ac:dyDescent="0.3">
      <c r="B204" s="249">
        <v>40</v>
      </c>
      <c r="C204" s="253">
        <v>0.30299999999999999</v>
      </c>
      <c r="D204" s="253"/>
      <c r="E204" s="253">
        <v>0.433</v>
      </c>
      <c r="F204" s="254"/>
      <c r="G204" s="264">
        <v>0.9</v>
      </c>
    </row>
  </sheetData>
  <sheetProtection sheet="1" objects="1" scenarios="1"/>
  <pageMargins left="0.7" right="0.7" top="0.75" bottom="0.75" header="0.51180555555555496" footer="0.51180555555555496"/>
  <pageSetup paperSize="9" firstPageNumber="0" orientation="portrait" horizontalDpi="300" verticalDpi="300" r:id="rId1"/>
  <drawing r:id="rId2"/>
  <legacyDrawing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B375E-7759-48D6-A7C4-293F0AEE2FDE}">
  <sheetPr>
    <tabColor rgb="FF0070C0"/>
  </sheetPr>
  <dimension ref="B1:DM138"/>
  <sheetViews>
    <sheetView showGridLines="0" showRowColHeaders="0" zoomScale="50" zoomScaleNormal="50" zoomScaleSheetLayoutView="50" workbookViewId="0"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9.33203125" defaultRowHeight="19.2" x14ac:dyDescent="0.45"/>
  <cols>
    <col min="1" max="1" width="9.33203125" style="182"/>
    <col min="2" max="2" width="6.33203125" style="240" bestFit="1" customWidth="1"/>
    <col min="3" max="3" width="50.6640625" style="244" customWidth="1"/>
    <col min="4" max="4" width="4" style="182" customWidth="1"/>
    <col min="5" max="30" width="8.6640625" style="182" customWidth="1"/>
    <col min="31" max="16384" width="9.33203125" style="182"/>
  </cols>
  <sheetData>
    <row r="1" spans="2:46" x14ac:dyDescent="0.45">
      <c r="F1" s="370" t="s">
        <v>207</v>
      </c>
      <c r="G1" s="370"/>
      <c r="H1" s="370"/>
      <c r="I1" s="370"/>
      <c r="J1" s="370"/>
      <c r="K1" s="370"/>
      <c r="L1" s="370"/>
      <c r="M1" s="370"/>
      <c r="N1" s="370"/>
      <c r="O1" s="370"/>
      <c r="P1" s="370"/>
      <c r="Q1" s="370"/>
      <c r="R1" s="370"/>
      <c r="S1" s="370"/>
      <c r="T1" s="370"/>
      <c r="U1" s="370"/>
      <c r="V1" s="370"/>
      <c r="W1" s="370"/>
      <c r="X1" s="370"/>
      <c r="Y1" s="370"/>
      <c r="Z1" s="370"/>
      <c r="AA1" s="370"/>
      <c r="AB1" s="370"/>
      <c r="AC1" s="370"/>
      <c r="AD1" s="370"/>
      <c r="AE1" s="370"/>
      <c r="AF1" s="370"/>
      <c r="AG1" s="370"/>
      <c r="AH1" s="370"/>
      <c r="AI1" s="370"/>
      <c r="AJ1" s="370"/>
      <c r="AK1" s="370"/>
      <c r="AL1" s="370"/>
      <c r="AM1" s="370"/>
      <c r="AN1" s="370"/>
      <c r="AO1" s="370"/>
    </row>
    <row r="2" spans="2:46" ht="79.95" customHeight="1" x14ac:dyDescent="0.45">
      <c r="F2" s="371"/>
      <c r="G2" s="371"/>
      <c r="H2" s="371"/>
      <c r="I2" s="371"/>
      <c r="J2" s="371"/>
      <c r="K2" s="371"/>
      <c r="L2" s="371"/>
      <c r="M2" s="371"/>
      <c r="N2" s="371"/>
      <c r="O2" s="371"/>
      <c r="P2" s="371"/>
      <c r="Q2" s="371"/>
      <c r="R2" s="371"/>
      <c r="S2" s="371"/>
      <c r="T2" s="371"/>
      <c r="U2" s="371"/>
      <c r="V2" s="371"/>
      <c r="W2" s="371"/>
      <c r="X2" s="371"/>
      <c r="Y2" s="371"/>
      <c r="Z2" s="371"/>
      <c r="AA2" s="371"/>
      <c r="AB2" s="371"/>
      <c r="AC2" s="371"/>
      <c r="AD2" s="371"/>
      <c r="AE2" s="371"/>
      <c r="AF2" s="371"/>
      <c r="AG2" s="371"/>
      <c r="AH2" s="371"/>
      <c r="AI2" s="371"/>
      <c r="AJ2" s="371"/>
      <c r="AK2" s="371"/>
      <c r="AL2" s="371"/>
      <c r="AM2" s="371"/>
      <c r="AN2" s="371"/>
      <c r="AO2" s="371"/>
    </row>
    <row r="3" spans="2:46" s="225" customFormat="1" ht="72" x14ac:dyDescent="1.6">
      <c r="B3" s="239"/>
      <c r="C3" s="239"/>
      <c r="E3" s="226"/>
      <c r="F3" s="372">
        <v>1</v>
      </c>
      <c r="G3" s="372"/>
      <c r="H3" s="373" t="str">
        <f>VLOOKUP($F$3,'8E7'!A18:B53,2)</f>
        <v>leerling 1</v>
      </c>
      <c r="I3" s="374"/>
      <c r="J3" s="374"/>
      <c r="K3" s="374"/>
      <c r="L3" s="374"/>
      <c r="M3" s="374"/>
      <c r="N3" s="374"/>
      <c r="O3" s="374"/>
      <c r="P3" s="374"/>
      <c r="Q3" s="374"/>
      <c r="R3" s="374"/>
      <c r="S3" s="374"/>
      <c r="T3" s="374"/>
      <c r="U3" s="374"/>
      <c r="V3" s="374"/>
      <c r="W3" s="374"/>
      <c r="X3" s="374"/>
      <c r="Y3" s="374"/>
      <c r="Z3" s="374"/>
      <c r="AA3" s="374"/>
      <c r="AB3" s="374"/>
      <c r="AC3" s="374"/>
      <c r="AD3" s="374"/>
      <c r="AE3" s="374"/>
      <c r="AF3" s="374"/>
      <c r="AG3" s="374"/>
      <c r="AH3" s="375"/>
      <c r="AI3" s="376" t="s">
        <v>124</v>
      </c>
      <c r="AJ3" s="377"/>
      <c r="AK3" s="377"/>
      <c r="AL3" s="378">
        <f>'8E7'!$D$2</f>
        <v>8</v>
      </c>
      <c r="AM3" s="378"/>
      <c r="AN3" s="378" t="str">
        <f>'8E7'!$E$2</f>
        <v>*</v>
      </c>
      <c r="AO3" s="379"/>
      <c r="AQ3" s="236"/>
      <c r="AS3" s="235"/>
      <c r="AT3" s="235"/>
    </row>
    <row r="4" spans="2:46" ht="88.2" customHeight="1" x14ac:dyDescent="0.45">
      <c r="C4" s="241"/>
    </row>
    <row r="5" spans="2:46" ht="19.5" customHeight="1" x14ac:dyDescent="0.45">
      <c r="B5" s="242">
        <v>1</v>
      </c>
      <c r="C5" s="243" t="str">
        <f>'8E7'!B18</f>
        <v>leerling 1</v>
      </c>
    </row>
    <row r="6" spans="2:46" ht="18.600000000000001" x14ac:dyDescent="0.45">
      <c r="B6" s="242">
        <v>2</v>
      </c>
      <c r="C6" s="243" t="str">
        <f>'8E7'!B19</f>
        <v>leerling 2</v>
      </c>
    </row>
    <row r="7" spans="2:46" ht="18.600000000000001" x14ac:dyDescent="0.45">
      <c r="B7" s="242">
        <v>3</v>
      </c>
      <c r="C7" s="243" t="str">
        <f>'8E7'!B20</f>
        <v>leerling 3</v>
      </c>
    </row>
    <row r="8" spans="2:46" ht="18.600000000000001" x14ac:dyDescent="0.45">
      <c r="B8" s="242">
        <v>4</v>
      </c>
      <c r="C8" s="243" t="str">
        <f>'8E7'!B21</f>
        <v>leerling 4</v>
      </c>
      <c r="F8" s="186"/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</row>
    <row r="9" spans="2:46" ht="18.600000000000001" x14ac:dyDescent="0.45">
      <c r="B9" s="242">
        <v>5</v>
      </c>
      <c r="C9" s="243" t="str">
        <f>'8E7'!B22</f>
        <v>leerling 5</v>
      </c>
      <c r="F9" s="186"/>
      <c r="G9" s="186"/>
      <c r="H9" s="186"/>
      <c r="I9" s="186"/>
      <c r="J9" s="186"/>
      <c r="K9" s="186"/>
      <c r="L9" s="186"/>
      <c r="M9" s="186"/>
      <c r="N9" s="186"/>
      <c r="O9" s="186"/>
      <c r="P9" s="186"/>
      <c r="Q9" s="186"/>
      <c r="R9" s="186"/>
      <c r="S9" s="186"/>
      <c r="T9" s="186"/>
      <c r="U9" s="186"/>
      <c r="V9" s="186"/>
    </row>
    <row r="10" spans="2:46" ht="18.600000000000001" x14ac:dyDescent="0.45">
      <c r="B10" s="242">
        <v>6</v>
      </c>
      <c r="C10" s="243" t="str">
        <f>'8E7'!B23</f>
        <v>leerling 6</v>
      </c>
      <c r="F10" s="186"/>
      <c r="G10" s="186"/>
      <c r="H10" s="186"/>
      <c r="I10" s="186"/>
      <c r="J10" s="186"/>
      <c r="K10" s="186"/>
      <c r="L10" s="186"/>
      <c r="M10" s="186"/>
      <c r="N10" s="186"/>
      <c r="O10" s="186"/>
      <c r="P10" s="186"/>
      <c r="Q10" s="186"/>
      <c r="R10" s="186"/>
      <c r="S10" s="186"/>
      <c r="T10" s="186"/>
      <c r="U10" s="186"/>
      <c r="V10" s="186"/>
    </row>
    <row r="11" spans="2:46" ht="18.600000000000001" x14ac:dyDescent="0.45">
      <c r="B11" s="242">
        <v>7</v>
      </c>
      <c r="C11" s="243" t="str">
        <f>'8E7'!B24</f>
        <v>leerling 7</v>
      </c>
      <c r="F11" s="186"/>
      <c r="G11" s="186"/>
      <c r="H11" s="186"/>
      <c r="I11" s="186"/>
      <c r="J11" s="186"/>
      <c r="K11" s="186"/>
      <c r="L11" s="186"/>
      <c r="M11" s="186"/>
      <c r="N11" s="186"/>
      <c r="O11" s="186"/>
      <c r="P11" s="186"/>
      <c r="Q11" s="186"/>
      <c r="R11" s="186"/>
      <c r="S11" s="186"/>
      <c r="T11" s="186"/>
      <c r="U11" s="186"/>
      <c r="V11" s="186"/>
    </row>
    <row r="12" spans="2:46" ht="18.600000000000001" x14ac:dyDescent="0.45">
      <c r="B12" s="242">
        <v>8</v>
      </c>
      <c r="C12" s="243" t="str">
        <f>'8E7'!B25</f>
        <v>leerling 8</v>
      </c>
      <c r="F12" s="186"/>
      <c r="G12" s="186"/>
      <c r="H12" s="186"/>
      <c r="I12" s="186"/>
      <c r="J12" s="186"/>
      <c r="K12" s="186"/>
      <c r="L12" s="186"/>
      <c r="M12" s="186"/>
      <c r="N12" s="186"/>
      <c r="O12" s="186"/>
      <c r="P12" s="186"/>
      <c r="Q12" s="186"/>
      <c r="R12" s="186"/>
      <c r="S12" s="186"/>
      <c r="T12" s="186"/>
      <c r="U12" s="186"/>
      <c r="V12" s="186"/>
    </row>
    <row r="13" spans="2:46" ht="18.600000000000001" x14ac:dyDescent="0.45">
      <c r="B13" s="242">
        <v>9</v>
      </c>
      <c r="C13" s="243" t="str">
        <f>'8E7'!B26</f>
        <v>leerling 9</v>
      </c>
      <c r="F13" s="186"/>
      <c r="G13" s="186"/>
      <c r="H13" s="186"/>
      <c r="I13" s="192" t="s">
        <v>125</v>
      </c>
      <c r="J13" s="192" t="s">
        <v>126</v>
      </c>
      <c r="K13" s="197" t="s">
        <v>127</v>
      </c>
      <c r="L13" s="197" t="s">
        <v>128</v>
      </c>
      <c r="M13" s="198" t="s">
        <v>129</v>
      </c>
      <c r="N13" s="198" t="s">
        <v>130</v>
      </c>
      <c r="O13" s="193" t="s">
        <v>131</v>
      </c>
      <c r="P13" s="193" t="s">
        <v>132</v>
      </c>
      <c r="Q13" s="199" t="s">
        <v>133</v>
      </c>
      <c r="R13" s="199" t="s">
        <v>134</v>
      </c>
      <c r="S13" s="194" t="s">
        <v>135</v>
      </c>
      <c r="T13" s="194" t="s">
        <v>136</v>
      </c>
      <c r="U13" s="200" t="s">
        <v>137</v>
      </c>
      <c r="V13" s="201" t="s">
        <v>138</v>
      </c>
      <c r="W13" s="205" t="s">
        <v>139</v>
      </c>
      <c r="X13" s="271" t="s">
        <v>140</v>
      </c>
      <c r="Y13" s="271" t="s">
        <v>173</v>
      </c>
      <c r="Z13" s="207" t="s">
        <v>141</v>
      </c>
      <c r="AA13" s="208" t="s">
        <v>142</v>
      </c>
      <c r="AB13" s="208" t="s">
        <v>142</v>
      </c>
      <c r="AC13" s="183"/>
    </row>
    <row r="14" spans="2:46" ht="18.600000000000001" x14ac:dyDescent="0.45">
      <c r="B14" s="242">
        <v>10</v>
      </c>
      <c r="C14" s="243" t="str">
        <f>'8E7'!B27</f>
        <v>leerling 10</v>
      </c>
      <c r="F14" s="189"/>
      <c r="G14" s="189"/>
      <c r="H14" s="189"/>
      <c r="I14" s="195" t="str">
        <f t="shared" ref="I14:V14" si="0">IF(I15="E",1,IF(I15="D",2,IF(I15="C",3,IF(I15="B",4,IF(I15="A",5,IF(I15=5,1,IF(I15=4,2,IF(I15=3,3,IF(I15=2,4,IF(I15=1,5,IF(I15=0,"")))))))))))</f>
        <v/>
      </c>
      <c r="J14" s="195" t="str">
        <f t="shared" si="0"/>
        <v/>
      </c>
      <c r="K14" s="195" t="str">
        <f t="shared" si="0"/>
        <v/>
      </c>
      <c r="L14" s="195" t="str">
        <f t="shared" si="0"/>
        <v/>
      </c>
      <c r="M14" s="195" t="str">
        <f t="shared" si="0"/>
        <v/>
      </c>
      <c r="N14" s="195" t="str">
        <f t="shared" si="0"/>
        <v/>
      </c>
      <c r="O14" s="195" t="str">
        <f t="shared" si="0"/>
        <v/>
      </c>
      <c r="P14" s="195" t="str">
        <f t="shared" si="0"/>
        <v/>
      </c>
      <c r="Q14" s="195" t="str">
        <f t="shared" si="0"/>
        <v/>
      </c>
      <c r="R14" s="195" t="str">
        <f t="shared" si="0"/>
        <v/>
      </c>
      <c r="S14" s="195" t="str">
        <f t="shared" si="0"/>
        <v/>
      </c>
      <c r="T14" s="195" t="str">
        <f t="shared" si="0"/>
        <v/>
      </c>
      <c r="U14" s="195"/>
      <c r="V14" s="195" t="str">
        <f t="shared" si="0"/>
        <v/>
      </c>
      <c r="W14" s="195"/>
      <c r="X14" s="195" t="str">
        <f>IF(X15="E",1,IF(X15="D",2,IF(X15="C",3,IF(X15="B",4,IF(X15="A",5,IF(X15=0,"",IF(X15&lt;3,1,IF(X15&lt;5,2,IF(X15&lt;7,3,IF(X15&lt;9,4,IF(X15&lt;11,5,IF(X15=0,""))))))))))))</f>
        <v/>
      </c>
      <c r="Y14" s="195"/>
      <c r="Z14" s="195">
        <f>[1]Middentoets!$AY$2*5</f>
        <v>2.1749999999999998</v>
      </c>
      <c r="AA14" s="196"/>
      <c r="AB14" s="196"/>
      <c r="AC14" s="227"/>
      <c r="AD14" s="227"/>
      <c r="AE14" s="228"/>
    </row>
    <row r="15" spans="2:46" ht="18.600000000000001" x14ac:dyDescent="0.45">
      <c r="B15" s="242">
        <v>11</v>
      </c>
      <c r="C15" s="243" t="str">
        <f>'8E7'!B28</f>
        <v>leerling 11</v>
      </c>
      <c r="I15" s="195">
        <f>VLOOKUP($F$3,'8E7'!$A$18:$M$53,8)</f>
        <v>0</v>
      </c>
      <c r="J15" s="195">
        <f>VLOOKUP($F$3,'B8'!$A$18:$M$53,8)</f>
        <v>0</v>
      </c>
      <c r="K15" s="195">
        <f>VLOOKUP($F$3,'8E7'!$A$18:$M$53,9)</f>
        <v>0</v>
      </c>
      <c r="L15" s="195">
        <f>VLOOKUP($F$3,'B8'!$A$18:$M$53,9)</f>
        <v>0</v>
      </c>
      <c r="M15" s="195">
        <f>VLOOKUP($F$3,'8E7'!$A$18:$M$53,10)</f>
        <v>0</v>
      </c>
      <c r="N15" s="195">
        <f>VLOOKUP($F$3,'B8'!$A$18:$M$53,10)</f>
        <v>0</v>
      </c>
      <c r="O15" s="195">
        <f>VLOOKUP($F$3,'8E7'!$A$18:$M$53,11)</f>
        <v>0</v>
      </c>
      <c r="P15" s="195">
        <f>VLOOKUP($F$3,'B8'!$A$18:$M$53,11)</f>
        <v>0</v>
      </c>
      <c r="Q15" s="195">
        <f>VLOOKUP($F$3,'8E7'!$A$18:$M$53,12)</f>
        <v>0</v>
      </c>
      <c r="R15" s="195">
        <f>VLOOKUP($F$3,'B8'!$A$18:$M$53,12)</f>
        <v>0</v>
      </c>
      <c r="S15" s="195">
        <f>VLOOKUP($F$3,'8E7'!$A$18:$M$53,13)</f>
        <v>0</v>
      </c>
      <c r="T15" s="195">
        <f>VLOOKUP($F$3,'B8'!$A$18:$M$53,13)</f>
        <v>0</v>
      </c>
      <c r="U15" s="195">
        <f>VLOOKUP($F$3,'8E7'!$A$18:$M$53,12)</f>
        <v>0</v>
      </c>
      <c r="V15" s="195">
        <f>VLOOKUP($F$3,'8E7'!$A$18:$M$53,4)</f>
        <v>0</v>
      </c>
      <c r="W15" s="195">
        <f>VLOOKUP($F$3,'8E7'!$A$18:$M$53,3)</f>
        <v>0</v>
      </c>
      <c r="X15" s="195">
        <f>VLOOKUP($F$3,'8E7'!$A$18:$M$53,3)</f>
        <v>0</v>
      </c>
      <c r="Y15" s="195"/>
      <c r="Z15" s="195">
        <f>Z14</f>
        <v>2.1749999999999998</v>
      </c>
      <c r="AA15" s="231"/>
      <c r="AB15" s="231"/>
      <c r="AC15" s="183"/>
      <c r="AD15" s="183"/>
    </row>
    <row r="16" spans="2:46" ht="18.600000000000001" x14ac:dyDescent="0.45">
      <c r="B16" s="242">
        <v>12</v>
      </c>
      <c r="C16" s="243">
        <f>'8E7'!B29</f>
        <v>0</v>
      </c>
      <c r="I16" s="195" t="str">
        <f>IF(I14="","",IF(I14&gt;0,I14*2))</f>
        <v/>
      </c>
      <c r="J16" s="195" t="str">
        <f t="shared" ref="J16:T16" si="1">IF(J14="","",IF(J14&gt;0,J14*2))</f>
        <v/>
      </c>
      <c r="K16" s="195" t="str">
        <f t="shared" si="1"/>
        <v/>
      </c>
      <c r="L16" s="195" t="str">
        <f t="shared" si="1"/>
        <v/>
      </c>
      <c r="M16" s="195" t="str">
        <f t="shared" si="1"/>
        <v/>
      </c>
      <c r="N16" s="195" t="str">
        <f t="shared" si="1"/>
        <v/>
      </c>
      <c r="O16" s="195" t="str">
        <f t="shared" si="1"/>
        <v/>
      </c>
      <c r="P16" s="195" t="str">
        <f t="shared" si="1"/>
        <v/>
      </c>
      <c r="Q16" s="195" t="str">
        <f t="shared" si="1"/>
        <v/>
      </c>
      <c r="R16" s="195" t="str">
        <f t="shared" si="1"/>
        <v/>
      </c>
      <c r="S16" s="195" t="str">
        <f t="shared" si="1"/>
        <v/>
      </c>
      <c r="T16" s="195" t="str">
        <f t="shared" si="1"/>
        <v/>
      </c>
      <c r="U16" s="196" t="e">
        <f>AB16/AA16</f>
        <v>#DIV/0!</v>
      </c>
      <c r="V16" s="207" t="str">
        <f>IF(V14="","",IF(V14&gt;0,V14*2))</f>
        <v/>
      </c>
      <c r="W16" s="195">
        <f>Z16</f>
        <v>4.3499999999999996</v>
      </c>
      <c r="X16" s="207" t="str">
        <f>IF(X14="","",IF(X14&gt;0,X14*2))</f>
        <v/>
      </c>
      <c r="Y16" s="209" t="e">
        <f>U16-2</f>
        <v>#DIV/0!</v>
      </c>
      <c r="Z16" s="195">
        <f>IF(Z14="","",IF(Z14&gt;0,Z14*2))</f>
        <v>4.3499999999999996</v>
      </c>
      <c r="AA16" s="231">
        <f>COUNTIF(I16:T16,"&gt;0")</f>
        <v>0</v>
      </c>
      <c r="AB16" s="231">
        <f>SUM(I16:T16)</f>
        <v>0</v>
      </c>
    </row>
    <row r="17" spans="2:22" ht="18.600000000000001" x14ac:dyDescent="0.45">
      <c r="B17" s="242">
        <v>13</v>
      </c>
      <c r="C17" s="243">
        <f>'8E7'!B30</f>
        <v>0</v>
      </c>
      <c r="F17" s="186"/>
      <c r="G17" s="186"/>
      <c r="H17" s="186"/>
      <c r="I17" s="186"/>
      <c r="J17" s="186"/>
      <c r="K17" s="186"/>
      <c r="L17" s="186"/>
      <c r="M17" s="186"/>
      <c r="N17" s="186"/>
      <c r="O17" s="186"/>
      <c r="P17" s="186"/>
      <c r="Q17" s="186"/>
      <c r="R17" s="186"/>
      <c r="S17" s="186"/>
      <c r="T17" s="186"/>
      <c r="U17" s="186"/>
      <c r="V17" s="186"/>
    </row>
    <row r="18" spans="2:22" ht="18.600000000000001" x14ac:dyDescent="0.45">
      <c r="B18" s="242">
        <v>14</v>
      </c>
      <c r="C18" s="243">
        <f>'8E7'!B31</f>
        <v>0</v>
      </c>
      <c r="F18" s="186"/>
      <c r="G18" s="186"/>
      <c r="H18" s="186"/>
      <c r="I18" s="186"/>
      <c r="J18" s="186"/>
      <c r="K18" s="186"/>
      <c r="L18" s="186"/>
      <c r="M18" s="186"/>
      <c r="N18" s="186"/>
      <c r="O18" s="186"/>
      <c r="P18" s="186"/>
      <c r="Q18" s="186"/>
      <c r="R18" s="186"/>
      <c r="S18" s="186"/>
      <c r="T18" s="186"/>
      <c r="U18" s="186"/>
      <c r="V18" s="186"/>
    </row>
    <row r="19" spans="2:22" ht="18.600000000000001" x14ac:dyDescent="0.45">
      <c r="B19" s="242">
        <v>15</v>
      </c>
      <c r="C19" s="243">
        <f>'8E7'!B32</f>
        <v>0</v>
      </c>
      <c r="F19" s="189"/>
      <c r="G19" s="186"/>
      <c r="H19" s="186"/>
      <c r="I19" s="186"/>
      <c r="J19" s="186"/>
      <c r="K19" s="186"/>
      <c r="L19" s="186"/>
      <c r="M19" s="186"/>
      <c r="N19" s="186"/>
      <c r="O19" s="186"/>
      <c r="P19" s="186"/>
      <c r="Q19" s="186"/>
      <c r="R19" s="186"/>
      <c r="S19" s="186"/>
      <c r="T19" s="186"/>
      <c r="U19" s="186"/>
      <c r="V19" s="186"/>
    </row>
    <row r="20" spans="2:22" ht="18.600000000000001" x14ac:dyDescent="0.45">
      <c r="B20" s="242">
        <v>16</v>
      </c>
      <c r="C20" s="243">
        <f>'8E7'!B33</f>
        <v>0</v>
      </c>
      <c r="F20" s="189"/>
      <c r="G20" s="189"/>
      <c r="H20" s="189"/>
      <c r="I20" s="189"/>
      <c r="J20" s="189"/>
      <c r="K20" s="189"/>
      <c r="L20" s="189"/>
      <c r="M20" s="186"/>
      <c r="N20" s="186"/>
      <c r="O20" s="189"/>
      <c r="P20" s="189"/>
      <c r="Q20" s="186"/>
      <c r="R20" s="186"/>
      <c r="S20" s="186"/>
      <c r="T20" s="186"/>
      <c r="U20" s="186"/>
      <c r="V20" s="186"/>
    </row>
    <row r="21" spans="2:22" ht="18.600000000000001" x14ac:dyDescent="0.45">
      <c r="B21" s="242">
        <v>17</v>
      </c>
      <c r="C21" s="243">
        <f>'8E7'!B34</f>
        <v>0</v>
      </c>
      <c r="F21" s="188"/>
      <c r="G21" s="188"/>
      <c r="H21" s="187"/>
      <c r="I21" s="187"/>
      <c r="J21" s="187"/>
      <c r="K21" s="188"/>
      <c r="L21" s="188"/>
      <c r="M21" s="186"/>
      <c r="N21" s="186"/>
      <c r="O21" s="187"/>
      <c r="P21" s="187"/>
      <c r="Q21" s="186"/>
      <c r="R21" s="186"/>
      <c r="S21" s="186"/>
      <c r="T21" s="186"/>
      <c r="U21" s="186"/>
      <c r="V21" s="186"/>
    </row>
    <row r="22" spans="2:22" ht="18.600000000000001" x14ac:dyDescent="0.45">
      <c r="B22" s="242">
        <v>18</v>
      </c>
      <c r="C22" s="243">
        <f>'8E7'!B35</f>
        <v>0</v>
      </c>
      <c r="F22" s="186"/>
      <c r="G22" s="186"/>
      <c r="H22" s="186"/>
      <c r="I22" s="186"/>
      <c r="J22" s="186"/>
      <c r="K22" s="186"/>
      <c r="L22" s="186"/>
      <c r="M22" s="186"/>
      <c r="N22" s="186"/>
      <c r="O22" s="186"/>
      <c r="P22" s="186"/>
      <c r="Q22" s="186"/>
      <c r="R22" s="186"/>
      <c r="S22" s="186"/>
      <c r="T22" s="186"/>
      <c r="U22" s="186"/>
      <c r="V22" s="186"/>
    </row>
    <row r="23" spans="2:22" ht="18.600000000000001" x14ac:dyDescent="0.45">
      <c r="B23" s="242">
        <v>19</v>
      </c>
      <c r="C23" s="243">
        <f>'8E7'!B36</f>
        <v>0</v>
      </c>
      <c r="F23" s="186"/>
      <c r="G23" s="186"/>
      <c r="H23" s="186"/>
      <c r="I23" s="186"/>
      <c r="J23" s="186"/>
      <c r="K23" s="186"/>
      <c r="L23" s="186"/>
      <c r="M23" s="186"/>
      <c r="N23" s="186"/>
      <c r="O23" s="186"/>
      <c r="P23" s="186"/>
      <c r="Q23" s="186"/>
      <c r="R23" s="186"/>
      <c r="S23" s="186"/>
      <c r="T23" s="186"/>
      <c r="U23" s="186"/>
      <c r="V23" s="186"/>
    </row>
    <row r="24" spans="2:22" ht="15" customHeight="1" x14ac:dyDescent="0.45">
      <c r="B24" s="242">
        <v>20</v>
      </c>
      <c r="C24" s="243">
        <f>'8E7'!B37</f>
        <v>0</v>
      </c>
    </row>
    <row r="25" spans="2:22" ht="15" customHeight="1" x14ac:dyDescent="0.45">
      <c r="B25" s="242">
        <v>21</v>
      </c>
      <c r="C25" s="243">
        <f>'8E7'!B38</f>
        <v>0</v>
      </c>
    </row>
    <row r="26" spans="2:22" ht="15" customHeight="1" x14ac:dyDescent="0.45">
      <c r="B26" s="242">
        <v>22</v>
      </c>
      <c r="C26" s="243">
        <f>'8E7'!B39</f>
        <v>0</v>
      </c>
    </row>
    <row r="27" spans="2:22" ht="15" customHeight="1" x14ac:dyDescent="0.45">
      <c r="B27" s="242">
        <v>23</v>
      </c>
      <c r="C27" s="243">
        <f>'8E7'!B40</f>
        <v>0</v>
      </c>
    </row>
    <row r="28" spans="2:22" ht="15" customHeight="1" x14ac:dyDescent="0.45">
      <c r="B28" s="242">
        <v>24</v>
      </c>
      <c r="C28" s="243">
        <f>'8E7'!B41</f>
        <v>0</v>
      </c>
    </row>
    <row r="29" spans="2:22" ht="18.600000000000001" x14ac:dyDescent="0.45">
      <c r="B29" s="242">
        <v>25</v>
      </c>
      <c r="C29" s="243">
        <f>'8E7'!B42</f>
        <v>0</v>
      </c>
    </row>
    <row r="30" spans="2:22" ht="18.600000000000001" x14ac:dyDescent="0.45">
      <c r="B30" s="242">
        <v>26</v>
      </c>
      <c r="C30" s="243">
        <f>'8E7'!B43</f>
        <v>0</v>
      </c>
    </row>
    <row r="31" spans="2:22" ht="18.600000000000001" x14ac:dyDescent="0.45">
      <c r="B31" s="242">
        <v>27</v>
      </c>
      <c r="C31" s="243">
        <f>'8E7'!B44</f>
        <v>0</v>
      </c>
    </row>
    <row r="32" spans="2:22" ht="18.600000000000001" x14ac:dyDescent="0.45">
      <c r="B32" s="242">
        <v>28</v>
      </c>
      <c r="C32" s="243">
        <f>'8E7'!B45</f>
        <v>0</v>
      </c>
    </row>
    <row r="33" spans="2:40" ht="15.75" customHeight="1" x14ac:dyDescent="0.45">
      <c r="B33" s="242">
        <v>29</v>
      </c>
      <c r="C33" s="243">
        <f>'8E7'!B46</f>
        <v>0</v>
      </c>
      <c r="AH33"/>
    </row>
    <row r="34" spans="2:40" ht="18.600000000000001" x14ac:dyDescent="0.45">
      <c r="B34" s="242">
        <v>30</v>
      </c>
      <c r="C34" s="243">
        <f>'8E7'!B47</f>
        <v>0</v>
      </c>
      <c r="I34" s="382" t="b">
        <v>0</v>
      </c>
      <c r="M34" s="382" t="b">
        <v>0</v>
      </c>
      <c r="Q34" s="382" t="b">
        <v>0</v>
      </c>
    </row>
    <row r="35" spans="2:40" ht="18.600000000000001" x14ac:dyDescent="0.45">
      <c r="B35" s="242">
        <v>31</v>
      </c>
      <c r="C35" s="243">
        <f>'8E7'!B48</f>
        <v>0</v>
      </c>
      <c r="I35" s="382"/>
      <c r="M35" s="382"/>
      <c r="Q35" s="382"/>
      <c r="AK35" s="380">
        <v>8</v>
      </c>
      <c r="AL35" s="380"/>
      <c r="AM35" s="380"/>
    </row>
    <row r="36" spans="2:40" ht="18.600000000000001" customHeight="1" x14ac:dyDescent="0.45">
      <c r="B36" s="242">
        <v>32</v>
      </c>
      <c r="C36" s="243">
        <f>'8E7'!B49</f>
        <v>0</v>
      </c>
      <c r="F36" s="296"/>
      <c r="G36" s="296"/>
      <c r="H36" s="233"/>
      <c r="I36" s="233"/>
      <c r="J36" s="233"/>
      <c r="K36" s="233"/>
      <c r="L36" s="296"/>
      <c r="M36" s="233"/>
      <c r="N36" s="233"/>
      <c r="O36" s="233"/>
      <c r="P36" s="233"/>
      <c r="Q36" s="296"/>
      <c r="R36" s="233"/>
      <c r="S36" s="233"/>
      <c r="T36" s="233"/>
      <c r="U36" s="233"/>
      <c r="V36" s="233"/>
      <c r="W36" s="233"/>
      <c r="X36" s="233"/>
      <c r="Y36" s="233"/>
      <c r="Z36" s="233"/>
      <c r="AA36" s="233"/>
      <c r="AB36" s="233"/>
      <c r="AC36" s="233"/>
      <c r="AD36" s="233"/>
      <c r="AE36" s="233"/>
      <c r="AF36" s="233"/>
      <c r="AG36" s="233"/>
      <c r="AH36" s="233"/>
      <c r="AI36" s="233"/>
      <c r="AJ36" s="233"/>
      <c r="AK36" s="380"/>
      <c r="AL36" s="380"/>
      <c r="AM36" s="380"/>
      <c r="AN36" s="233"/>
    </row>
    <row r="37" spans="2:40" ht="18.600000000000001" customHeight="1" x14ac:dyDescent="0.45">
      <c r="B37" s="242">
        <v>33</v>
      </c>
      <c r="C37" s="243">
        <f>'8E7'!B50</f>
        <v>0</v>
      </c>
      <c r="F37" s="296"/>
      <c r="G37" s="296"/>
      <c r="H37" s="233"/>
      <c r="I37" s="233"/>
      <c r="J37" s="233"/>
      <c r="K37" s="233"/>
      <c r="L37" s="296"/>
      <c r="M37" s="233"/>
      <c r="N37" s="233"/>
      <c r="O37" s="233"/>
      <c r="P37" s="233"/>
      <c r="Q37" s="296"/>
      <c r="R37" s="233"/>
      <c r="S37" s="233"/>
      <c r="T37" s="233"/>
      <c r="U37" s="233"/>
      <c r="V37" s="233"/>
      <c r="W37" s="233"/>
      <c r="X37" s="233"/>
      <c r="Y37" s="233"/>
      <c r="Z37" s="233"/>
      <c r="AA37" s="233"/>
      <c r="AB37" s="233"/>
      <c r="AC37" s="233"/>
      <c r="AD37" s="233"/>
      <c r="AE37" s="233"/>
      <c r="AF37" s="233"/>
      <c r="AG37" s="233"/>
      <c r="AH37" s="233"/>
      <c r="AI37" s="233"/>
      <c r="AJ37" s="233"/>
      <c r="AK37" s="380"/>
      <c r="AL37" s="380"/>
      <c r="AM37" s="380"/>
      <c r="AN37" s="233"/>
    </row>
    <row r="38" spans="2:40" ht="18.600000000000001" customHeight="1" x14ac:dyDescent="0.45">
      <c r="B38" s="242">
        <v>34</v>
      </c>
      <c r="C38" s="243">
        <f>'8E7'!B51</f>
        <v>0</v>
      </c>
      <c r="F38" s="296"/>
      <c r="G38" s="296"/>
      <c r="H38" s="233"/>
      <c r="I38" s="233"/>
      <c r="J38" s="233"/>
      <c r="K38" s="233"/>
      <c r="L38" s="381"/>
      <c r="M38" s="233"/>
      <c r="N38" s="233"/>
      <c r="O38" s="233"/>
      <c r="P38" s="233"/>
      <c r="Q38" s="296"/>
      <c r="R38" s="233"/>
      <c r="S38" s="233"/>
      <c r="T38" s="233"/>
      <c r="U38" s="233"/>
      <c r="V38" s="233"/>
      <c r="W38" s="233"/>
      <c r="X38" s="233"/>
      <c r="Y38" s="233"/>
      <c r="Z38" s="233"/>
      <c r="AA38" s="233"/>
      <c r="AB38" s="233"/>
      <c r="AC38" s="233"/>
      <c r="AD38" s="233"/>
      <c r="AE38" s="233"/>
      <c r="AF38" s="233"/>
      <c r="AG38" s="233"/>
      <c r="AH38" s="233"/>
      <c r="AI38" s="233"/>
      <c r="AJ38" s="233"/>
      <c r="AK38" s="380"/>
      <c r="AL38" s="380"/>
      <c r="AM38" s="380"/>
      <c r="AN38" s="233"/>
    </row>
    <row r="39" spans="2:40" ht="18.600000000000001" customHeight="1" x14ac:dyDescent="0.45">
      <c r="B39" s="242">
        <v>35</v>
      </c>
      <c r="C39" s="243">
        <f>'8E7'!B52</f>
        <v>0</v>
      </c>
      <c r="F39" s="296"/>
      <c r="G39" s="296"/>
      <c r="H39" s="233"/>
      <c r="I39" s="233"/>
      <c r="J39" s="233"/>
      <c r="K39" s="233"/>
      <c r="L39" s="381"/>
      <c r="M39" s="233"/>
      <c r="N39" s="233"/>
      <c r="O39" s="233"/>
      <c r="P39" s="233"/>
      <c r="Q39" s="296"/>
      <c r="R39" s="233"/>
      <c r="S39" s="233"/>
      <c r="T39" s="233"/>
      <c r="U39" s="233"/>
      <c r="V39" s="233"/>
      <c r="W39" s="233"/>
      <c r="X39" s="233"/>
      <c r="Y39" s="233"/>
      <c r="Z39" s="233"/>
      <c r="AA39" s="233"/>
      <c r="AB39" s="233"/>
      <c r="AC39" s="233"/>
      <c r="AD39" s="233"/>
      <c r="AE39" s="233"/>
      <c r="AF39" s="233"/>
      <c r="AG39" s="233"/>
      <c r="AH39" s="233"/>
      <c r="AI39" s="233"/>
      <c r="AJ39" s="233"/>
      <c r="AK39" s="233"/>
      <c r="AL39" s="233"/>
      <c r="AM39" s="233"/>
      <c r="AN39" s="233"/>
    </row>
    <row r="40" spans="2:40" ht="19.5" customHeight="1" x14ac:dyDescent="0.45">
      <c r="B40" s="242">
        <v>36</v>
      </c>
      <c r="C40" s="243">
        <f>'8E7'!B53</f>
        <v>0</v>
      </c>
      <c r="F40" s="296"/>
      <c r="G40" s="296"/>
      <c r="H40" s="233"/>
      <c r="I40" s="233"/>
      <c r="J40" s="233"/>
      <c r="K40" s="233"/>
      <c r="L40" s="296"/>
      <c r="M40" s="233"/>
      <c r="N40" s="233"/>
      <c r="O40" s="233"/>
      <c r="P40" s="233"/>
      <c r="Q40" s="296"/>
      <c r="R40" s="233"/>
      <c r="S40" s="233"/>
      <c r="T40" s="233"/>
      <c r="U40" s="233"/>
      <c r="V40" s="233"/>
      <c r="W40" s="233"/>
      <c r="X40" s="233"/>
      <c r="Y40" s="233"/>
      <c r="Z40" s="233"/>
      <c r="AA40" s="233"/>
      <c r="AB40" s="233"/>
      <c r="AC40" s="233"/>
      <c r="AD40" s="233"/>
      <c r="AE40" s="233"/>
      <c r="AF40" s="233"/>
      <c r="AG40" s="233"/>
      <c r="AH40" s="233"/>
      <c r="AI40" s="233"/>
      <c r="AJ40" s="233"/>
      <c r="AK40" s="233"/>
      <c r="AL40" s="233"/>
      <c r="AM40" s="233"/>
      <c r="AN40" s="233"/>
    </row>
    <row r="41" spans="2:40" ht="19.5" customHeight="1" x14ac:dyDescent="0.45">
      <c r="B41" s="300"/>
      <c r="C41" s="301"/>
      <c r="F41" s="296"/>
      <c r="G41" s="296"/>
      <c r="H41" s="233"/>
      <c r="I41" s="233"/>
      <c r="J41" s="233"/>
      <c r="K41" s="233"/>
      <c r="L41" s="296"/>
      <c r="M41" s="233"/>
      <c r="N41" s="233"/>
      <c r="O41" s="233"/>
      <c r="P41" s="233"/>
      <c r="Q41" s="296"/>
      <c r="R41" s="233"/>
      <c r="S41" s="233"/>
      <c r="T41" s="233"/>
      <c r="U41" s="233"/>
      <c r="V41" s="233"/>
      <c r="W41" s="233"/>
      <c r="X41" s="233"/>
      <c r="Y41" s="233"/>
      <c r="Z41" s="233"/>
      <c r="AA41" s="233"/>
      <c r="AB41" s="233"/>
      <c r="AC41" s="233"/>
      <c r="AD41" s="233"/>
      <c r="AE41" s="233"/>
      <c r="AF41" s="233"/>
      <c r="AG41" s="233"/>
      <c r="AH41" s="233"/>
      <c r="AI41" s="233"/>
      <c r="AJ41" s="233"/>
      <c r="AK41" s="233"/>
      <c r="AL41" s="233"/>
      <c r="AM41" s="233"/>
      <c r="AN41" s="233"/>
    </row>
    <row r="42" spans="2:40" ht="19.5" customHeight="1" x14ac:dyDescent="0.7">
      <c r="B42" s="300"/>
      <c r="C42" s="301"/>
      <c r="H42" s="230"/>
      <c r="I42" s="382" t="b">
        <v>0</v>
      </c>
      <c r="J42" s="230"/>
      <c r="K42" s="230"/>
      <c r="M42" s="382" t="b">
        <v>0</v>
      </c>
      <c r="N42" s="230"/>
      <c r="O42" s="230"/>
      <c r="P42" s="230"/>
      <c r="Q42" s="382" t="b">
        <v>0</v>
      </c>
      <c r="R42" s="230"/>
      <c r="S42" s="230"/>
      <c r="T42" s="230"/>
      <c r="U42" s="230"/>
      <c r="V42" s="230"/>
      <c r="W42" s="230"/>
      <c r="X42" s="230"/>
      <c r="Y42" s="230"/>
      <c r="Z42" s="230"/>
      <c r="AA42" s="230"/>
      <c r="AB42" s="230"/>
      <c r="AC42" s="230"/>
      <c r="AD42" s="230"/>
      <c r="AE42" s="230"/>
      <c r="AF42" s="230"/>
      <c r="AG42" s="230"/>
      <c r="AH42" s="230"/>
      <c r="AI42" s="230"/>
      <c r="AJ42" s="230"/>
      <c r="AK42" s="230"/>
      <c r="AL42" s="230"/>
      <c r="AM42" s="230"/>
      <c r="AN42" s="230"/>
    </row>
    <row r="43" spans="2:40" ht="19.5" customHeight="1" x14ac:dyDescent="0.45">
      <c r="B43" s="300"/>
      <c r="C43" s="301"/>
      <c r="F43" s="296"/>
      <c r="G43" s="296"/>
      <c r="H43" s="233"/>
      <c r="I43" s="382"/>
      <c r="J43" s="233"/>
      <c r="K43" s="233"/>
      <c r="L43" s="296"/>
      <c r="M43" s="382"/>
      <c r="N43" s="233"/>
      <c r="O43" s="233"/>
      <c r="P43" s="233"/>
      <c r="Q43" s="382"/>
      <c r="R43" s="233"/>
      <c r="S43" s="233"/>
      <c r="T43" s="233"/>
      <c r="U43" s="233"/>
      <c r="V43" s="233"/>
      <c r="W43" s="233"/>
      <c r="X43" s="233"/>
      <c r="Y43" s="233"/>
      <c r="Z43" s="233"/>
      <c r="AA43" s="233"/>
      <c r="AB43" s="233"/>
      <c r="AC43" s="233"/>
      <c r="AD43" s="233"/>
      <c r="AE43" s="233"/>
      <c r="AF43" s="233"/>
      <c r="AG43" s="233"/>
      <c r="AH43" s="233"/>
      <c r="AI43" s="233"/>
      <c r="AJ43" s="233"/>
      <c r="AK43" s="233"/>
      <c r="AL43" s="233"/>
      <c r="AM43" s="233"/>
      <c r="AN43" s="233"/>
    </row>
    <row r="44" spans="2:40" ht="19.5" customHeight="1" x14ac:dyDescent="0.45">
      <c r="B44" s="300"/>
      <c r="C44" s="301"/>
      <c r="F44" s="296"/>
      <c r="G44" s="296"/>
      <c r="H44" s="233"/>
      <c r="I44" s="233"/>
      <c r="J44" s="233"/>
      <c r="K44" s="233"/>
      <c r="L44" s="381"/>
      <c r="M44" s="233"/>
      <c r="N44" s="233"/>
      <c r="O44" s="233"/>
      <c r="P44" s="233"/>
      <c r="Q44" s="296"/>
      <c r="R44" s="233"/>
      <c r="S44" s="233"/>
      <c r="T44" s="233"/>
      <c r="U44" s="233"/>
      <c r="V44" s="233"/>
      <c r="W44" s="233"/>
      <c r="X44" s="233"/>
      <c r="Y44" s="233"/>
      <c r="Z44" s="233"/>
      <c r="AA44" s="233"/>
      <c r="AB44" s="233"/>
      <c r="AC44" s="233"/>
      <c r="AD44" s="233"/>
      <c r="AE44" s="233"/>
      <c r="AF44" s="233"/>
      <c r="AG44" s="233"/>
      <c r="AH44" s="233"/>
      <c r="AI44" s="233"/>
      <c r="AJ44" s="233"/>
      <c r="AK44" s="233"/>
      <c r="AL44" s="233"/>
      <c r="AM44" s="233"/>
      <c r="AN44" s="233"/>
    </row>
    <row r="45" spans="2:40" ht="19.5" customHeight="1" x14ac:dyDescent="0.45">
      <c r="F45" s="296"/>
      <c r="G45" s="296"/>
      <c r="H45" s="233"/>
      <c r="I45" s="233"/>
      <c r="J45" s="233"/>
      <c r="K45" s="233"/>
      <c r="L45" s="381"/>
      <c r="M45" s="233"/>
      <c r="N45" s="233"/>
      <c r="O45" s="233"/>
      <c r="P45" s="233"/>
      <c r="Q45" s="296"/>
      <c r="R45" s="233"/>
      <c r="S45" s="233"/>
      <c r="T45" s="233"/>
      <c r="U45" s="233"/>
      <c r="V45" s="233"/>
      <c r="W45" s="233"/>
      <c r="X45" s="233"/>
      <c r="Y45" s="233"/>
      <c r="Z45" s="233"/>
      <c r="AA45" s="233"/>
      <c r="AB45" s="233"/>
      <c r="AC45" s="233"/>
      <c r="AD45" s="233"/>
      <c r="AE45" s="233"/>
      <c r="AF45" s="233"/>
      <c r="AG45" s="233"/>
      <c r="AH45" s="233"/>
      <c r="AI45" s="233"/>
      <c r="AJ45" s="233"/>
      <c r="AK45" s="233"/>
      <c r="AL45" s="233"/>
      <c r="AM45" s="233"/>
      <c r="AN45" s="233"/>
    </row>
    <row r="46" spans="2:40" ht="19.5" customHeight="1" x14ac:dyDescent="0.45">
      <c r="F46" s="296"/>
      <c r="G46" s="296"/>
      <c r="H46" s="233"/>
      <c r="I46" s="233"/>
      <c r="J46" s="233"/>
      <c r="K46" s="233"/>
      <c r="L46" s="296"/>
      <c r="M46" s="233"/>
      <c r="N46" s="233"/>
      <c r="O46" s="233"/>
      <c r="P46" s="233"/>
      <c r="Q46" s="296"/>
      <c r="R46" s="233"/>
      <c r="S46" s="233"/>
      <c r="T46" s="233"/>
      <c r="U46" s="233"/>
      <c r="V46" s="233"/>
      <c r="W46" s="233"/>
      <c r="X46" s="233"/>
      <c r="Y46" s="233"/>
      <c r="Z46" s="233"/>
      <c r="AA46" s="233"/>
      <c r="AB46" s="233"/>
      <c r="AC46" s="233"/>
      <c r="AD46" s="233"/>
      <c r="AE46" s="233"/>
      <c r="AF46" s="233"/>
      <c r="AG46" s="233"/>
      <c r="AH46" s="233"/>
      <c r="AI46" s="233"/>
      <c r="AJ46" s="233"/>
      <c r="AK46" s="233"/>
      <c r="AL46" s="233"/>
      <c r="AM46" s="233"/>
      <c r="AN46" s="233"/>
    </row>
    <row r="47" spans="2:40" ht="19.5" customHeight="1" x14ac:dyDescent="0.45">
      <c r="F47" s="296"/>
      <c r="G47" s="296"/>
      <c r="H47" s="233"/>
      <c r="I47" s="233"/>
      <c r="J47" s="233"/>
      <c r="K47" s="233"/>
      <c r="L47" s="296"/>
      <c r="M47" s="233"/>
      <c r="N47" s="233"/>
      <c r="O47" s="233"/>
      <c r="P47" s="233"/>
      <c r="Q47" s="296"/>
      <c r="R47" s="233"/>
      <c r="S47" s="233"/>
      <c r="T47" s="233"/>
      <c r="U47" s="233"/>
      <c r="V47" s="233"/>
      <c r="W47" s="233"/>
      <c r="X47" s="233"/>
      <c r="Y47" s="233"/>
      <c r="Z47" s="233"/>
      <c r="AA47" s="233"/>
      <c r="AB47" s="233"/>
      <c r="AC47" s="233"/>
      <c r="AD47" s="233"/>
      <c r="AE47" s="233"/>
      <c r="AF47" s="233"/>
      <c r="AG47" s="233"/>
      <c r="AH47" s="233"/>
      <c r="AI47" s="233"/>
      <c r="AJ47" s="233"/>
      <c r="AK47" s="233"/>
      <c r="AL47" s="233"/>
      <c r="AM47" s="233"/>
      <c r="AN47" s="233"/>
    </row>
    <row r="48" spans="2:40" ht="19.5" customHeight="1" x14ac:dyDescent="0.45">
      <c r="F48" s="296"/>
      <c r="G48" s="296"/>
      <c r="H48" s="233"/>
      <c r="I48" s="233"/>
      <c r="J48" s="233"/>
      <c r="K48" s="233"/>
      <c r="L48" s="296"/>
      <c r="M48" s="233"/>
      <c r="N48" s="233"/>
      <c r="O48" s="233"/>
      <c r="P48" s="233"/>
      <c r="Q48" s="296"/>
      <c r="R48" s="233"/>
      <c r="S48" s="233"/>
      <c r="T48" s="233"/>
      <c r="U48" s="233"/>
      <c r="V48" s="233"/>
      <c r="W48" s="233"/>
      <c r="X48" s="233"/>
      <c r="Y48" s="233"/>
      <c r="Z48" s="233"/>
      <c r="AA48" s="233"/>
      <c r="AB48" s="233"/>
      <c r="AC48" s="233"/>
      <c r="AD48" s="233"/>
      <c r="AE48" s="233"/>
      <c r="AF48" s="233"/>
      <c r="AG48" s="233"/>
      <c r="AH48" s="233"/>
      <c r="AI48" s="233"/>
      <c r="AJ48" s="233"/>
      <c r="AK48" s="233"/>
      <c r="AL48" s="233"/>
      <c r="AM48" s="233"/>
      <c r="AN48" s="233"/>
    </row>
    <row r="49" spans="6:40" ht="19.5" customHeight="1" x14ac:dyDescent="0.7">
      <c r="H49" s="230"/>
      <c r="I49" s="230"/>
      <c r="J49" s="230"/>
      <c r="K49" s="230"/>
      <c r="M49" s="230"/>
      <c r="N49" s="230"/>
      <c r="O49" s="230"/>
      <c r="P49" s="230"/>
      <c r="R49" s="230"/>
      <c r="S49" s="230"/>
      <c r="T49" s="230"/>
      <c r="U49" s="230"/>
      <c r="V49" s="230"/>
      <c r="W49" s="230"/>
      <c r="X49" s="230"/>
      <c r="Y49" s="230"/>
      <c r="Z49" s="230"/>
      <c r="AA49" s="230"/>
      <c r="AB49" s="230"/>
      <c r="AC49" s="230"/>
      <c r="AD49" s="230"/>
      <c r="AE49" s="230"/>
      <c r="AF49" s="230"/>
      <c r="AG49" s="230"/>
      <c r="AH49" s="230"/>
      <c r="AI49" s="230"/>
      <c r="AJ49" s="230"/>
      <c r="AK49" s="230"/>
      <c r="AL49" s="230"/>
      <c r="AM49" s="230"/>
      <c r="AN49" s="230"/>
    </row>
    <row r="50" spans="6:40" ht="19.5" customHeight="1" x14ac:dyDescent="0.45">
      <c r="F50" s="296"/>
      <c r="G50" s="296"/>
      <c r="H50" s="233"/>
      <c r="I50" s="382" t="b">
        <v>0</v>
      </c>
      <c r="J50" s="233"/>
      <c r="K50" s="233"/>
      <c r="L50" s="381"/>
      <c r="M50" s="382" t="b">
        <v>0</v>
      </c>
      <c r="N50" s="233"/>
      <c r="O50" s="233"/>
      <c r="P50" s="233"/>
      <c r="Q50" s="382" t="b">
        <v>0</v>
      </c>
      <c r="R50" s="233"/>
      <c r="S50" s="233"/>
      <c r="T50" s="233"/>
      <c r="U50" s="233"/>
      <c r="V50" s="233"/>
      <c r="W50" s="233"/>
      <c r="X50" s="233"/>
      <c r="Y50" s="233"/>
      <c r="Z50" s="233"/>
      <c r="AA50" s="233"/>
      <c r="AB50" s="233"/>
      <c r="AC50" s="233"/>
      <c r="AD50" s="233"/>
      <c r="AE50" s="233"/>
      <c r="AF50" s="233"/>
      <c r="AG50" s="233"/>
      <c r="AH50" s="233"/>
      <c r="AI50" s="233"/>
      <c r="AJ50" s="233"/>
      <c r="AK50" s="233"/>
      <c r="AL50" s="233"/>
      <c r="AM50" s="233"/>
      <c r="AN50" s="233"/>
    </row>
    <row r="51" spans="6:40" ht="19.5" customHeight="1" x14ac:dyDescent="0.45">
      <c r="F51" s="296"/>
      <c r="G51" s="296"/>
      <c r="H51" s="233"/>
      <c r="I51" s="382"/>
      <c r="J51" s="233"/>
      <c r="K51" s="233"/>
      <c r="L51" s="381"/>
      <c r="M51" s="382"/>
      <c r="N51" s="233"/>
      <c r="O51" s="233"/>
      <c r="P51" s="233"/>
      <c r="Q51" s="382"/>
      <c r="R51" s="233"/>
      <c r="S51" s="233"/>
      <c r="T51" s="233"/>
      <c r="U51" s="233"/>
      <c r="V51" s="233"/>
      <c r="W51" s="233"/>
      <c r="X51" s="233"/>
      <c r="Y51" s="233"/>
      <c r="Z51" s="233"/>
      <c r="AA51" s="233"/>
      <c r="AB51" s="233"/>
      <c r="AC51" s="233"/>
      <c r="AD51" s="233"/>
      <c r="AE51" s="233"/>
      <c r="AF51" s="233"/>
      <c r="AG51" s="233"/>
      <c r="AH51" s="233"/>
      <c r="AI51" s="233"/>
      <c r="AJ51" s="233"/>
      <c r="AK51" s="233"/>
      <c r="AL51" s="233"/>
      <c r="AM51" s="233"/>
      <c r="AN51" s="233"/>
    </row>
    <row r="52" spans="6:40" ht="19.5" customHeight="1" x14ac:dyDescent="0.45">
      <c r="F52" s="296"/>
      <c r="G52" s="296"/>
      <c r="H52" s="233"/>
      <c r="I52" s="233"/>
      <c r="J52" s="233"/>
      <c r="K52" s="233"/>
      <c r="L52" s="296"/>
      <c r="M52" s="233"/>
      <c r="N52" s="233"/>
      <c r="O52" s="233"/>
      <c r="P52" s="233"/>
      <c r="Q52" s="296"/>
      <c r="R52" s="233"/>
      <c r="S52" s="233"/>
      <c r="T52" s="233"/>
      <c r="U52" s="233"/>
      <c r="V52" s="233"/>
      <c r="W52" s="233"/>
      <c r="X52" s="233"/>
      <c r="Y52" s="233"/>
      <c r="Z52" s="233"/>
      <c r="AA52" s="233"/>
      <c r="AB52" s="233"/>
      <c r="AC52" s="233"/>
      <c r="AD52" s="233"/>
      <c r="AE52" s="233"/>
      <c r="AF52" s="233"/>
      <c r="AG52" s="233"/>
      <c r="AH52" s="233"/>
      <c r="AI52" s="233"/>
      <c r="AJ52" s="233"/>
      <c r="AK52" s="233"/>
      <c r="AL52" s="233"/>
      <c r="AM52" s="233"/>
      <c r="AN52" s="233"/>
    </row>
    <row r="53" spans="6:40" ht="19.5" customHeight="1" x14ac:dyDescent="0.45">
      <c r="F53" s="296"/>
      <c r="G53" s="296"/>
      <c r="H53" s="233"/>
      <c r="I53" s="233"/>
      <c r="J53" s="233"/>
      <c r="K53" s="233"/>
      <c r="L53" s="296"/>
      <c r="M53" s="233"/>
      <c r="N53" s="233"/>
      <c r="O53" s="233"/>
      <c r="P53" s="233"/>
      <c r="Q53" s="296"/>
      <c r="R53" s="233"/>
      <c r="S53" s="233"/>
      <c r="T53" s="233"/>
      <c r="U53" s="233"/>
      <c r="V53" s="233"/>
      <c r="W53" s="233"/>
      <c r="X53" s="233"/>
      <c r="Y53" s="233"/>
      <c r="Z53" s="233"/>
      <c r="AA53" s="233"/>
      <c r="AB53" s="233"/>
      <c r="AC53" s="233"/>
      <c r="AD53" s="233"/>
      <c r="AE53" s="233"/>
      <c r="AF53" s="233"/>
      <c r="AG53" s="233"/>
      <c r="AH53" s="233"/>
      <c r="AI53" s="233"/>
      <c r="AJ53" s="233"/>
      <c r="AK53" s="233"/>
      <c r="AL53" s="233"/>
      <c r="AM53" s="233"/>
      <c r="AN53" s="233"/>
    </row>
    <row r="54" spans="6:40" ht="19.5" customHeight="1" x14ac:dyDescent="0.45">
      <c r="F54" s="296"/>
      <c r="G54" s="296"/>
      <c r="H54" s="233"/>
      <c r="I54" s="233"/>
      <c r="J54" s="233"/>
      <c r="K54" s="233"/>
      <c r="L54" s="296"/>
      <c r="M54" s="233"/>
      <c r="N54" s="233"/>
      <c r="O54" s="233"/>
      <c r="P54" s="233"/>
      <c r="Q54" s="296"/>
      <c r="R54" s="233"/>
      <c r="S54" s="233"/>
      <c r="T54" s="233"/>
      <c r="U54" s="233"/>
      <c r="V54" s="233"/>
      <c r="W54" s="233"/>
      <c r="X54" s="233"/>
      <c r="Y54" s="233"/>
      <c r="Z54" s="233"/>
      <c r="AA54" s="233"/>
      <c r="AB54" s="233"/>
      <c r="AC54" s="233"/>
      <c r="AD54" s="233"/>
      <c r="AE54" s="233"/>
      <c r="AF54" s="233"/>
      <c r="AG54" s="233"/>
      <c r="AH54" s="233"/>
      <c r="AI54" s="233"/>
      <c r="AJ54" s="233"/>
      <c r="AK54" s="233"/>
      <c r="AL54" s="233"/>
      <c r="AM54" s="233"/>
      <c r="AN54" s="233"/>
    </row>
    <row r="55" spans="6:40" ht="19.5" customHeight="1" x14ac:dyDescent="0.45">
      <c r="F55" s="296"/>
      <c r="G55" s="296"/>
      <c r="H55" s="233"/>
      <c r="I55" s="233"/>
      <c r="J55" s="233"/>
      <c r="K55" s="233"/>
      <c r="L55" s="233"/>
      <c r="M55" s="233"/>
      <c r="N55" s="233"/>
      <c r="O55" s="233"/>
      <c r="P55" s="233"/>
      <c r="Q55" s="233"/>
      <c r="R55" s="233"/>
      <c r="S55" s="233"/>
      <c r="T55" s="233"/>
      <c r="U55" s="233"/>
      <c r="V55" s="233"/>
      <c r="W55" s="233"/>
      <c r="X55" s="233"/>
      <c r="Y55" s="233"/>
      <c r="Z55" s="233"/>
      <c r="AA55" s="233"/>
      <c r="AB55" s="233"/>
      <c r="AC55" s="233"/>
      <c r="AD55" s="233"/>
      <c r="AE55" s="233"/>
      <c r="AF55" s="233"/>
      <c r="AG55" s="233"/>
      <c r="AH55" s="233"/>
      <c r="AI55" s="233"/>
      <c r="AJ55" s="233"/>
      <c r="AK55" s="233"/>
      <c r="AL55" s="233"/>
      <c r="AM55" s="233"/>
      <c r="AN55" s="233"/>
    </row>
    <row r="56" spans="6:40" ht="19.5" customHeight="1" x14ac:dyDescent="0.7">
      <c r="H56" s="230"/>
      <c r="I56" s="230"/>
      <c r="J56" s="230"/>
      <c r="K56" s="230"/>
      <c r="L56" s="230"/>
      <c r="M56" s="230"/>
      <c r="N56" s="230"/>
      <c r="O56" s="230"/>
      <c r="P56" s="230"/>
      <c r="Q56" s="230"/>
      <c r="R56" s="230"/>
      <c r="S56" s="230"/>
      <c r="T56" s="230"/>
      <c r="U56" s="230"/>
      <c r="V56" s="230"/>
      <c r="W56" s="230"/>
      <c r="X56" s="230"/>
      <c r="Y56" s="230"/>
      <c r="Z56" s="230"/>
      <c r="AA56" s="230"/>
      <c r="AB56" s="230"/>
      <c r="AC56" s="230"/>
      <c r="AD56" s="230"/>
      <c r="AE56" s="230"/>
      <c r="AF56" s="230"/>
      <c r="AG56" s="230"/>
      <c r="AH56" s="230"/>
      <c r="AI56" s="230"/>
      <c r="AJ56" s="230"/>
      <c r="AK56" s="230"/>
      <c r="AL56" s="230"/>
      <c r="AM56" s="230"/>
      <c r="AN56" s="230"/>
    </row>
    <row r="57" spans="6:40" ht="19.5" customHeight="1" x14ac:dyDescent="0.45">
      <c r="F57" s="296"/>
      <c r="G57" s="296"/>
      <c r="H57" s="233"/>
      <c r="I57" s="233"/>
      <c r="J57" s="233"/>
      <c r="K57" s="233"/>
      <c r="L57" s="233"/>
      <c r="M57" s="233"/>
      <c r="N57" s="233"/>
      <c r="O57" s="233"/>
      <c r="P57" s="233"/>
      <c r="Q57" s="233"/>
      <c r="R57" s="233"/>
      <c r="S57" s="233"/>
      <c r="T57" s="233"/>
      <c r="U57" s="233"/>
      <c r="V57" s="233"/>
      <c r="W57" s="233"/>
      <c r="X57" s="233"/>
      <c r="Y57" s="233"/>
      <c r="Z57" s="233"/>
      <c r="AA57" s="233"/>
      <c r="AB57" s="233"/>
      <c r="AC57" s="233"/>
      <c r="AD57" s="233"/>
      <c r="AE57" s="233"/>
      <c r="AF57" s="233"/>
      <c r="AG57" s="233"/>
      <c r="AH57" s="233"/>
      <c r="AI57" s="233"/>
      <c r="AJ57" s="233"/>
      <c r="AK57" s="233"/>
      <c r="AL57" s="233"/>
      <c r="AM57" s="233"/>
      <c r="AN57" s="233"/>
    </row>
    <row r="58" spans="6:40" ht="19.5" customHeight="1" x14ac:dyDescent="0.45">
      <c r="F58" s="296"/>
      <c r="G58" s="296"/>
      <c r="H58" s="233"/>
      <c r="I58" s="233"/>
      <c r="J58" s="233"/>
      <c r="K58" s="233"/>
      <c r="L58" s="233"/>
      <c r="M58" s="233"/>
      <c r="N58" s="233"/>
      <c r="O58" s="233"/>
      <c r="P58" s="233"/>
      <c r="Q58" s="233"/>
      <c r="R58" s="233"/>
      <c r="S58" s="233"/>
      <c r="T58" s="233"/>
      <c r="U58" s="233"/>
      <c r="V58" s="233"/>
      <c r="W58" s="233"/>
      <c r="X58" s="233"/>
      <c r="Y58" s="233"/>
      <c r="Z58" s="233"/>
      <c r="AA58" s="233"/>
      <c r="AB58" s="233"/>
      <c r="AC58" s="233"/>
      <c r="AD58" s="233"/>
      <c r="AE58" s="233"/>
      <c r="AF58" s="233"/>
      <c r="AG58" s="233"/>
      <c r="AH58" s="233"/>
      <c r="AI58" s="233"/>
      <c r="AJ58" s="233"/>
      <c r="AK58" s="233"/>
      <c r="AL58" s="233"/>
      <c r="AM58" s="233"/>
      <c r="AN58" s="233"/>
    </row>
    <row r="59" spans="6:40" ht="19.5" customHeight="1" x14ac:dyDescent="0.45">
      <c r="F59" s="296"/>
      <c r="G59" s="296"/>
      <c r="H59" s="233"/>
      <c r="I59" s="233"/>
      <c r="J59" s="233"/>
      <c r="K59" s="233"/>
      <c r="L59" s="233"/>
      <c r="M59" s="233"/>
      <c r="N59" s="233"/>
      <c r="O59" s="233"/>
      <c r="P59" s="233"/>
      <c r="Q59" s="233"/>
      <c r="R59" s="233"/>
      <c r="S59" s="233"/>
      <c r="T59" s="233"/>
      <c r="U59" s="233"/>
      <c r="V59" s="233"/>
      <c r="W59" s="233"/>
      <c r="X59" s="233"/>
      <c r="Y59" s="233"/>
      <c r="Z59" s="233"/>
      <c r="AA59" s="233"/>
      <c r="AB59" s="233"/>
      <c r="AC59" s="233"/>
      <c r="AD59" s="233"/>
      <c r="AE59" s="233"/>
      <c r="AF59" s="233"/>
      <c r="AG59" s="233"/>
      <c r="AH59" s="233"/>
      <c r="AI59" s="233"/>
      <c r="AJ59" s="233"/>
      <c r="AK59" s="233"/>
      <c r="AL59" s="233"/>
      <c r="AM59" s="233"/>
      <c r="AN59" s="233"/>
    </row>
    <row r="60" spans="6:40" ht="19.5" customHeight="1" x14ac:dyDescent="0.45">
      <c r="F60" s="296"/>
      <c r="G60" s="296"/>
      <c r="H60" s="233"/>
      <c r="I60" s="233"/>
      <c r="J60" s="233"/>
      <c r="K60" s="233"/>
      <c r="L60" s="233"/>
      <c r="M60" s="233"/>
      <c r="N60" s="233"/>
      <c r="O60" s="233"/>
      <c r="P60" s="233"/>
      <c r="Q60" s="233"/>
      <c r="R60" s="233"/>
      <c r="S60" s="233"/>
      <c r="T60" s="233"/>
      <c r="U60" s="233"/>
      <c r="V60" s="233"/>
      <c r="W60" s="233"/>
      <c r="X60" s="233"/>
      <c r="Y60" s="233"/>
      <c r="Z60" s="233"/>
      <c r="AA60" s="233"/>
      <c r="AB60" s="233"/>
      <c r="AC60" s="233"/>
      <c r="AD60" s="233"/>
      <c r="AE60" s="233"/>
      <c r="AF60" s="233"/>
      <c r="AG60" s="233"/>
      <c r="AH60" s="233"/>
      <c r="AI60" s="233"/>
      <c r="AJ60" s="233"/>
      <c r="AK60" s="233"/>
      <c r="AL60" s="233"/>
      <c r="AM60" s="233"/>
      <c r="AN60" s="233"/>
    </row>
    <row r="61" spans="6:40" ht="19.5" customHeight="1" x14ac:dyDescent="0.45">
      <c r="F61" s="296"/>
      <c r="I61" s="382" t="b">
        <v>0</v>
      </c>
      <c r="M61" s="382" t="b">
        <v>0</v>
      </c>
      <c r="Q61" s="382" t="b">
        <v>0</v>
      </c>
      <c r="V61" s="233"/>
      <c r="W61" s="233"/>
      <c r="X61" s="233"/>
      <c r="Y61" s="233"/>
      <c r="Z61" s="233"/>
      <c r="AA61" s="233"/>
      <c r="AB61" s="233"/>
      <c r="AC61" s="233"/>
      <c r="AD61" s="233"/>
      <c r="AE61" s="233"/>
      <c r="AF61" s="233"/>
      <c r="AG61" s="233"/>
      <c r="AH61" s="233"/>
      <c r="AI61" s="233"/>
      <c r="AJ61" s="233"/>
      <c r="AK61" s="233"/>
      <c r="AL61" s="233"/>
      <c r="AM61" s="233"/>
      <c r="AN61" s="233"/>
    </row>
    <row r="62" spans="6:40" ht="19.5" customHeight="1" x14ac:dyDescent="0.45">
      <c r="F62" s="296"/>
      <c r="I62" s="382"/>
      <c r="M62" s="382"/>
      <c r="Q62" s="382"/>
      <c r="V62" s="233"/>
      <c r="W62" s="233"/>
      <c r="X62" s="233"/>
      <c r="Y62" s="233"/>
      <c r="Z62" s="233"/>
      <c r="AA62" s="233"/>
      <c r="AB62" s="233"/>
      <c r="AC62" s="233"/>
      <c r="AD62" s="233"/>
      <c r="AE62" s="233"/>
      <c r="AF62" s="233"/>
      <c r="AG62" s="233"/>
      <c r="AH62" s="233"/>
      <c r="AI62" s="233"/>
      <c r="AJ62" s="233"/>
      <c r="AK62" s="233"/>
      <c r="AL62" s="233"/>
      <c r="AM62" s="233"/>
      <c r="AN62" s="233"/>
    </row>
    <row r="63" spans="6:40" ht="19.5" customHeight="1" x14ac:dyDescent="0.7">
      <c r="G63" s="296"/>
      <c r="H63" s="233"/>
      <c r="I63" s="233"/>
      <c r="J63" s="233"/>
      <c r="K63" s="233"/>
      <c r="L63" s="296"/>
      <c r="M63" s="233"/>
      <c r="N63" s="233"/>
      <c r="O63" s="233"/>
      <c r="P63" s="233"/>
      <c r="Q63" s="296"/>
      <c r="R63" s="233"/>
      <c r="S63" s="233"/>
      <c r="T63" s="233"/>
      <c r="U63" s="233"/>
      <c r="V63" s="230"/>
      <c r="W63" s="230"/>
      <c r="X63" s="230"/>
      <c r="Y63" s="230"/>
      <c r="Z63" s="230"/>
      <c r="AA63" s="230"/>
      <c r="AB63" s="230"/>
      <c r="AC63" s="230"/>
      <c r="AD63" s="230"/>
      <c r="AE63" s="230"/>
      <c r="AF63" s="230"/>
      <c r="AG63" s="230"/>
      <c r="AH63" s="230"/>
      <c r="AI63" s="230"/>
      <c r="AJ63" s="230"/>
      <c r="AK63" s="230"/>
      <c r="AL63" s="230"/>
      <c r="AM63" s="230"/>
      <c r="AN63" s="230"/>
    </row>
    <row r="64" spans="6:40" ht="19.5" customHeight="1" x14ac:dyDescent="0.45">
      <c r="F64" s="296"/>
      <c r="G64" s="296"/>
      <c r="H64" s="233"/>
      <c r="I64" s="233"/>
      <c r="J64" s="233"/>
      <c r="K64" s="233"/>
      <c r="L64" s="296"/>
      <c r="M64" s="233"/>
      <c r="N64" s="233"/>
      <c r="O64" s="233"/>
      <c r="P64" s="233"/>
      <c r="Q64" s="296"/>
      <c r="R64" s="233"/>
      <c r="S64" s="233"/>
      <c r="T64" s="233"/>
      <c r="U64" s="233"/>
    </row>
    <row r="65" spans="6:117" ht="19.5" customHeight="1" x14ac:dyDescent="0.45">
      <c r="F65" s="296"/>
      <c r="G65" s="296"/>
      <c r="H65" s="233"/>
      <c r="I65" s="233"/>
      <c r="J65" s="233"/>
      <c r="K65" s="233"/>
      <c r="L65" s="381"/>
      <c r="M65" s="233"/>
      <c r="N65" s="233"/>
      <c r="O65" s="233"/>
      <c r="P65" s="233"/>
      <c r="Q65" s="296"/>
      <c r="R65" s="233"/>
      <c r="S65" s="233"/>
      <c r="T65" s="233"/>
      <c r="U65" s="233"/>
    </row>
    <row r="66" spans="6:117" ht="19.5" customHeight="1" x14ac:dyDescent="0.45">
      <c r="F66" s="296"/>
      <c r="G66" s="296"/>
      <c r="H66" s="233"/>
      <c r="I66" s="233"/>
      <c r="J66" s="233"/>
      <c r="K66" s="233"/>
      <c r="L66" s="381"/>
      <c r="M66" s="233"/>
      <c r="N66" s="233"/>
      <c r="O66" s="233"/>
      <c r="P66" s="233"/>
      <c r="Q66" s="296"/>
      <c r="R66" s="233"/>
      <c r="S66" s="233"/>
      <c r="T66" s="233"/>
      <c r="U66" s="233"/>
    </row>
    <row r="67" spans="6:117" ht="19.5" customHeight="1" x14ac:dyDescent="0.45">
      <c r="F67" s="296"/>
      <c r="G67" s="296"/>
      <c r="H67" s="233"/>
      <c r="I67" s="233"/>
      <c r="J67" s="233"/>
      <c r="K67" s="233"/>
      <c r="L67" s="296"/>
      <c r="M67" s="233"/>
      <c r="N67" s="233"/>
      <c r="O67" s="233"/>
      <c r="P67" s="233"/>
      <c r="Q67" s="296"/>
      <c r="R67" s="233"/>
      <c r="S67" s="233"/>
      <c r="T67" s="233"/>
      <c r="U67" s="233"/>
    </row>
    <row r="68" spans="6:117" ht="19.5" customHeight="1" x14ac:dyDescent="0.45">
      <c r="F68" s="296"/>
      <c r="G68" s="296"/>
      <c r="H68" s="233"/>
      <c r="I68" s="233"/>
      <c r="J68" s="233"/>
      <c r="K68" s="233"/>
      <c r="L68" s="296"/>
      <c r="M68" s="233"/>
      <c r="N68" s="233"/>
      <c r="O68" s="233"/>
      <c r="P68" s="233"/>
      <c r="Q68" s="296"/>
      <c r="R68" s="233"/>
      <c r="S68" s="233"/>
      <c r="T68" s="233"/>
      <c r="U68" s="233"/>
    </row>
    <row r="69" spans="6:117" ht="19.5" customHeight="1" x14ac:dyDescent="0.7">
      <c r="F69" s="296"/>
      <c r="H69" s="230"/>
      <c r="I69" s="382" t="b">
        <v>0</v>
      </c>
      <c r="J69" s="230"/>
      <c r="K69" s="230"/>
      <c r="M69" s="382" t="b">
        <v>0</v>
      </c>
      <c r="N69" s="230"/>
      <c r="O69" s="230"/>
      <c r="P69" s="230"/>
      <c r="Q69" s="382" t="b">
        <v>0</v>
      </c>
      <c r="R69" s="230"/>
      <c r="S69" s="230"/>
      <c r="T69" s="230"/>
      <c r="U69" s="230"/>
    </row>
    <row r="70" spans="6:117" ht="19.5" customHeight="1" x14ac:dyDescent="0.45">
      <c r="F70" s="296"/>
      <c r="G70" s="296"/>
      <c r="H70" s="233"/>
      <c r="I70" s="382"/>
      <c r="J70" s="233"/>
      <c r="K70" s="233"/>
      <c r="L70" s="296"/>
      <c r="M70" s="382"/>
      <c r="N70" s="233"/>
      <c r="O70" s="233"/>
      <c r="P70" s="233"/>
      <c r="Q70" s="382"/>
      <c r="R70" s="233"/>
      <c r="S70" s="233"/>
      <c r="T70" s="233"/>
      <c r="U70" s="233"/>
    </row>
    <row r="71" spans="6:117" ht="19.5" customHeight="1" x14ac:dyDescent="0.45">
      <c r="F71" s="229"/>
      <c r="G71" s="296"/>
      <c r="H71" s="233"/>
      <c r="I71" s="233"/>
      <c r="J71" s="233"/>
      <c r="K71" s="233"/>
      <c r="L71" s="296"/>
      <c r="M71" s="233"/>
      <c r="N71" s="233"/>
      <c r="O71" s="233"/>
      <c r="P71" s="233"/>
      <c r="Q71" s="296"/>
      <c r="R71" s="233"/>
      <c r="S71" s="233"/>
      <c r="T71" s="233"/>
      <c r="U71" s="233"/>
    </row>
    <row r="72" spans="6:117" ht="19.5" customHeight="1" x14ac:dyDescent="0.45">
      <c r="G72" s="296"/>
      <c r="H72" s="233"/>
      <c r="I72" s="233"/>
      <c r="J72" s="233"/>
      <c r="K72" s="233"/>
      <c r="L72" s="296"/>
      <c r="M72" s="233"/>
      <c r="N72" s="233"/>
      <c r="O72" s="233"/>
      <c r="P72" s="233"/>
      <c r="Q72" s="296"/>
      <c r="R72" s="233"/>
      <c r="S72" s="233"/>
      <c r="T72" s="233"/>
      <c r="U72" s="233"/>
    </row>
    <row r="73" spans="6:117" ht="19.5" customHeight="1" x14ac:dyDescent="0.45">
      <c r="G73" s="296"/>
      <c r="H73" s="233"/>
      <c r="I73" s="233"/>
      <c r="J73" s="233"/>
      <c r="K73" s="233"/>
      <c r="L73" s="296"/>
      <c r="M73" s="233"/>
      <c r="N73" s="233"/>
      <c r="O73" s="233"/>
      <c r="P73" s="233"/>
      <c r="Q73" s="296"/>
      <c r="R73" s="233"/>
      <c r="S73" s="233"/>
      <c r="T73" s="233"/>
      <c r="U73" s="233"/>
      <c r="CP73" s="232"/>
      <c r="CQ73" s="233"/>
      <c r="CR73" s="233"/>
      <c r="CS73" s="233"/>
      <c r="CT73" s="233"/>
      <c r="CU73" s="233"/>
      <c r="CV73" s="233"/>
      <c r="CW73" s="233"/>
      <c r="CX73" s="233"/>
      <c r="CY73" s="233"/>
      <c r="CZ73" s="233"/>
      <c r="DA73" s="233"/>
      <c r="DB73" s="233"/>
      <c r="DC73" s="233"/>
      <c r="DD73" s="233"/>
      <c r="DE73" s="233"/>
      <c r="DF73" s="233"/>
      <c r="DG73" s="233"/>
      <c r="DH73" s="233"/>
      <c r="DI73" s="233"/>
      <c r="DJ73" s="233"/>
      <c r="DK73" s="233"/>
      <c r="DL73" s="233"/>
      <c r="DM73" s="233"/>
    </row>
    <row r="74" spans="6:117" ht="19.5" customHeight="1" x14ac:dyDescent="0.45">
      <c r="G74" s="296"/>
      <c r="H74" s="233"/>
      <c r="I74" s="233"/>
      <c r="J74" s="233"/>
      <c r="K74" s="233"/>
      <c r="L74" s="296"/>
      <c r="M74" s="233"/>
      <c r="N74" s="233"/>
      <c r="O74" s="233"/>
      <c r="P74" s="233"/>
      <c r="Q74" s="296"/>
      <c r="R74" s="233"/>
      <c r="S74" s="233"/>
      <c r="T74" s="233"/>
      <c r="U74" s="233"/>
      <c r="CP74" s="233"/>
      <c r="CQ74" s="233"/>
      <c r="CR74" s="233"/>
      <c r="CS74" s="233"/>
      <c r="CT74" s="233"/>
      <c r="CU74" s="233"/>
      <c r="CV74" s="233"/>
      <c r="CW74" s="233"/>
      <c r="CX74" s="233"/>
      <c r="CY74" s="233"/>
      <c r="CZ74" s="233"/>
      <c r="DA74" s="233"/>
      <c r="DB74" s="233"/>
      <c r="DC74" s="233"/>
      <c r="DD74" s="233"/>
      <c r="DE74" s="233"/>
      <c r="DF74" s="233"/>
      <c r="DG74" s="233"/>
      <c r="DH74" s="233"/>
      <c r="DI74" s="233"/>
      <c r="DJ74" s="233"/>
      <c r="DK74" s="233"/>
      <c r="DL74" s="233"/>
      <c r="DM74" s="233"/>
    </row>
    <row r="75" spans="6:117" ht="19.5" customHeight="1" x14ac:dyDescent="0.45">
      <c r="G75" s="296"/>
      <c r="H75" s="233"/>
      <c r="I75" s="233"/>
      <c r="J75" s="233"/>
      <c r="K75" s="233"/>
      <c r="L75" s="296"/>
      <c r="M75" s="233"/>
      <c r="N75" s="233"/>
      <c r="O75" s="233"/>
      <c r="P75" s="233"/>
      <c r="Q75" s="296"/>
      <c r="R75" s="233"/>
      <c r="S75" s="233"/>
      <c r="T75" s="233"/>
      <c r="U75" s="233"/>
      <c r="CP75" s="233"/>
      <c r="CQ75" s="233"/>
      <c r="CR75" s="233"/>
      <c r="CS75" s="233"/>
      <c r="CT75" s="233"/>
      <c r="CU75" s="233"/>
      <c r="CV75" s="233"/>
      <c r="CW75" s="233"/>
      <c r="CX75" s="233"/>
      <c r="CY75" s="233"/>
      <c r="CZ75" s="233"/>
      <c r="DA75" s="233"/>
      <c r="DB75" s="233"/>
      <c r="DC75" s="233"/>
      <c r="DD75" s="233"/>
      <c r="DE75" s="233"/>
      <c r="DF75" s="233"/>
      <c r="DG75" s="233"/>
      <c r="DH75" s="233"/>
      <c r="DI75" s="233"/>
      <c r="DJ75" s="233"/>
      <c r="DK75" s="233"/>
      <c r="DL75" s="233"/>
      <c r="DM75" s="233"/>
    </row>
    <row r="76" spans="6:117" ht="19.5" customHeight="1" x14ac:dyDescent="0.7">
      <c r="G76" s="296"/>
      <c r="H76" s="233"/>
      <c r="I76" s="323"/>
      <c r="J76" s="233"/>
      <c r="K76" s="233"/>
      <c r="L76" s="296"/>
      <c r="M76" s="323"/>
      <c r="N76" s="233"/>
      <c r="O76" s="233"/>
      <c r="P76" s="233"/>
      <c r="Q76" s="323"/>
      <c r="R76" s="233"/>
      <c r="S76" s="230"/>
      <c r="T76" s="230"/>
      <c r="U76" s="230"/>
      <c r="CP76" s="233"/>
      <c r="CQ76" s="233"/>
      <c r="CR76" s="233"/>
      <c r="CS76" s="233"/>
      <c r="CT76" s="233"/>
      <c r="CU76" s="233"/>
      <c r="CV76" s="233"/>
      <c r="CW76" s="233"/>
      <c r="CX76" s="233"/>
      <c r="CY76" s="233"/>
      <c r="CZ76" s="233"/>
      <c r="DA76" s="233"/>
      <c r="DB76" s="233"/>
      <c r="DC76" s="233"/>
      <c r="DD76" s="233"/>
      <c r="DE76" s="233"/>
      <c r="DF76" s="233"/>
      <c r="DG76" s="233"/>
      <c r="DH76" s="233"/>
      <c r="DI76" s="233"/>
      <c r="DJ76" s="233"/>
      <c r="DK76" s="233"/>
      <c r="DL76" s="233"/>
      <c r="DM76" s="233"/>
    </row>
    <row r="77" spans="6:117" ht="19.5" customHeight="1" x14ac:dyDescent="0.45">
      <c r="I77" s="382" t="b">
        <v>0</v>
      </c>
      <c r="M77" s="382" t="b">
        <v>0</v>
      </c>
      <c r="Q77" s="382" t="b">
        <v>0</v>
      </c>
      <c r="S77" s="233"/>
      <c r="T77" s="233"/>
      <c r="U77" s="233"/>
      <c r="CP77" s="233"/>
      <c r="CQ77" s="233"/>
      <c r="CR77" s="233"/>
      <c r="CS77" s="233"/>
      <c r="CT77" s="233"/>
      <c r="CU77" s="233"/>
      <c r="CV77" s="233"/>
      <c r="CW77" s="233"/>
      <c r="CX77" s="233"/>
      <c r="CY77" s="233"/>
      <c r="CZ77" s="233"/>
      <c r="DA77" s="233"/>
      <c r="DB77" s="233"/>
      <c r="DC77" s="233"/>
      <c r="DD77" s="233"/>
      <c r="DE77" s="233"/>
      <c r="DF77" s="233"/>
      <c r="DG77" s="233"/>
      <c r="DH77" s="233"/>
      <c r="DI77" s="233"/>
      <c r="DJ77" s="233"/>
      <c r="DK77" s="233"/>
      <c r="DL77" s="233"/>
      <c r="DM77" s="233"/>
    </row>
    <row r="78" spans="6:117" ht="19.5" customHeight="1" x14ac:dyDescent="0.45">
      <c r="G78" s="296"/>
      <c r="H78" s="233"/>
      <c r="I78" s="382"/>
      <c r="J78" s="233"/>
      <c r="K78" s="233"/>
      <c r="L78" s="296"/>
      <c r="M78" s="382"/>
      <c r="N78" s="233"/>
      <c r="O78" s="233"/>
      <c r="P78" s="233"/>
      <c r="Q78" s="382"/>
      <c r="R78" s="233"/>
      <c r="S78" s="233"/>
      <c r="T78" s="233"/>
      <c r="U78" s="233"/>
      <c r="CP78" s="233"/>
      <c r="CQ78" s="233"/>
      <c r="CR78" s="233"/>
      <c r="CS78" s="233"/>
      <c r="CT78" s="233"/>
      <c r="CU78" s="233"/>
      <c r="CV78" s="233"/>
      <c r="CW78" s="233"/>
      <c r="CX78" s="233"/>
      <c r="CY78" s="233"/>
      <c r="CZ78" s="233"/>
      <c r="DA78" s="233"/>
      <c r="DB78" s="233"/>
      <c r="DC78" s="233"/>
      <c r="DD78" s="233"/>
      <c r="DE78" s="233"/>
      <c r="DF78" s="233"/>
      <c r="DG78" s="233"/>
      <c r="DH78" s="233"/>
      <c r="DI78" s="233"/>
      <c r="DJ78" s="233"/>
      <c r="DK78" s="233"/>
      <c r="DL78" s="233"/>
      <c r="DM78" s="233"/>
    </row>
    <row r="79" spans="6:117" ht="19.5" customHeight="1" x14ac:dyDescent="0.45">
      <c r="G79" s="296"/>
      <c r="H79" s="233"/>
      <c r="I79" s="233"/>
      <c r="J79" s="233"/>
      <c r="K79" s="233"/>
      <c r="L79" s="296"/>
      <c r="M79" s="233"/>
      <c r="N79" s="233"/>
      <c r="O79" s="233"/>
      <c r="P79" s="233"/>
      <c r="Q79" s="296"/>
      <c r="R79" s="233"/>
      <c r="S79" s="233"/>
      <c r="T79" s="233"/>
      <c r="U79" s="233"/>
      <c r="AB79" s="383"/>
      <c r="AC79" s="383"/>
      <c r="AD79" s="383"/>
      <c r="AE79" s="383"/>
      <c r="AF79" s="383"/>
      <c r="AG79" s="383"/>
      <c r="AH79" s="383"/>
      <c r="AI79" s="383"/>
      <c r="AJ79" s="383"/>
      <c r="AK79" s="383"/>
      <c r="AL79" s="383"/>
      <c r="AM79" s="383"/>
      <c r="CP79" s="233"/>
      <c r="CQ79" s="233"/>
      <c r="CR79" s="233"/>
      <c r="CS79" s="233"/>
      <c r="CT79" s="233"/>
      <c r="CU79" s="233"/>
      <c r="CV79" s="233"/>
      <c r="CW79" s="233"/>
      <c r="CX79" s="233"/>
      <c r="CY79" s="233"/>
      <c r="CZ79" s="233"/>
      <c r="DA79" s="233"/>
      <c r="DB79" s="233"/>
      <c r="DC79" s="233"/>
      <c r="DD79" s="233"/>
      <c r="DE79" s="233"/>
      <c r="DF79" s="233"/>
      <c r="DG79" s="233"/>
      <c r="DH79" s="233"/>
      <c r="DI79" s="233"/>
      <c r="DJ79" s="233"/>
      <c r="DK79" s="233"/>
      <c r="DL79" s="233"/>
      <c r="DM79" s="233"/>
    </row>
    <row r="80" spans="6:117" ht="19.5" customHeight="1" x14ac:dyDescent="0.45">
      <c r="G80" s="296"/>
      <c r="H80" s="233"/>
      <c r="I80" s="233"/>
      <c r="J80" s="233"/>
      <c r="K80" s="233"/>
      <c r="L80" s="296"/>
      <c r="M80" s="233"/>
      <c r="N80" s="233"/>
      <c r="O80" s="233"/>
      <c r="P80" s="233"/>
      <c r="Q80" s="296"/>
      <c r="R80" s="233"/>
      <c r="S80" s="233"/>
      <c r="T80" s="233"/>
      <c r="U80" s="233"/>
      <c r="AB80" s="184"/>
      <c r="AC80" s="184"/>
      <c r="AD80" s="184"/>
      <c r="AE80" s="184"/>
      <c r="AF80" s="184"/>
      <c r="AG80" s="184"/>
      <c r="AH80" s="184"/>
      <c r="AI80" s="184"/>
      <c r="AJ80" s="184"/>
      <c r="AK80" s="184"/>
      <c r="AL80" s="184"/>
      <c r="AM80" s="184"/>
    </row>
    <row r="81" spans="7:21" ht="19.5" customHeight="1" x14ac:dyDescent="0.45">
      <c r="G81" s="296"/>
      <c r="H81" s="233"/>
      <c r="I81" s="233"/>
      <c r="J81" s="233"/>
      <c r="K81" s="233"/>
      <c r="L81" s="296"/>
      <c r="M81" s="233"/>
      <c r="N81" s="233"/>
      <c r="O81" s="233"/>
      <c r="P81" s="233"/>
      <c r="Q81" s="296"/>
      <c r="R81" s="233"/>
      <c r="S81" s="233"/>
      <c r="T81" s="233"/>
      <c r="U81" s="233"/>
    </row>
    <row r="82" spans="7:21" ht="19.5" customHeight="1" x14ac:dyDescent="0.45">
      <c r="G82" s="296"/>
      <c r="H82" s="233"/>
      <c r="I82" s="233"/>
      <c r="J82" s="233"/>
      <c r="K82" s="233"/>
      <c r="L82" s="233"/>
      <c r="M82" s="233"/>
      <c r="N82" s="233"/>
      <c r="O82" s="233"/>
      <c r="P82" s="233"/>
      <c r="Q82" s="233"/>
      <c r="R82" s="233"/>
      <c r="S82" s="233"/>
      <c r="T82" s="233"/>
      <c r="U82" s="233"/>
    </row>
    <row r="83" spans="7:21" ht="19.5" customHeight="1" x14ac:dyDescent="0.7">
      <c r="H83" s="230"/>
      <c r="I83" s="230"/>
      <c r="J83" s="230"/>
      <c r="K83" s="230"/>
      <c r="L83" s="230"/>
      <c r="M83" s="230"/>
      <c r="N83" s="230"/>
      <c r="O83" s="230"/>
      <c r="P83" s="230"/>
      <c r="Q83" s="230"/>
      <c r="R83" s="230"/>
      <c r="S83" s="230"/>
      <c r="T83" s="230"/>
      <c r="U83" s="230"/>
    </row>
    <row r="84" spans="7:21" ht="19.5" customHeight="1" x14ac:dyDescent="0.45">
      <c r="G84" s="296"/>
      <c r="H84" s="233"/>
      <c r="I84" s="233"/>
      <c r="J84" s="233"/>
      <c r="K84" s="233"/>
      <c r="L84" s="233"/>
      <c r="M84" s="233"/>
      <c r="N84" s="233"/>
      <c r="O84" s="233"/>
      <c r="P84" s="233"/>
      <c r="Q84" s="233"/>
      <c r="R84" s="233"/>
      <c r="S84" s="233"/>
      <c r="T84" s="233"/>
      <c r="U84" s="233"/>
    </row>
    <row r="138" spans="2:46" s="225" customFormat="1" ht="72" x14ac:dyDescent="1.6">
      <c r="B138" s="239"/>
      <c r="C138" s="239"/>
      <c r="E138" s="226"/>
      <c r="F138" s="372">
        <f t="shared" ref="F138:AL138" si="2">F3</f>
        <v>1</v>
      </c>
      <c r="G138" s="372"/>
      <c r="H138" s="373" t="str">
        <f t="shared" si="2"/>
        <v>leerling 1</v>
      </c>
      <c r="I138" s="374"/>
      <c r="J138" s="374"/>
      <c r="K138" s="374"/>
      <c r="L138" s="374"/>
      <c r="M138" s="374"/>
      <c r="N138" s="374"/>
      <c r="O138" s="374"/>
      <c r="P138" s="374"/>
      <c r="Q138" s="374"/>
      <c r="R138" s="374"/>
      <c r="S138" s="374"/>
      <c r="T138" s="374"/>
      <c r="U138" s="374"/>
      <c r="V138" s="374"/>
      <c r="W138" s="374"/>
      <c r="X138" s="374"/>
      <c r="Y138" s="374"/>
      <c r="Z138" s="374"/>
      <c r="AA138" s="374"/>
      <c r="AB138" s="374"/>
      <c r="AC138" s="374"/>
      <c r="AD138" s="374"/>
      <c r="AE138" s="374"/>
      <c r="AF138" s="374"/>
      <c r="AG138" s="374"/>
      <c r="AH138" s="375"/>
      <c r="AI138" s="376" t="str">
        <f t="shared" si="2"/>
        <v xml:space="preserve">groep </v>
      </c>
      <c r="AJ138" s="377"/>
      <c r="AK138" s="377"/>
      <c r="AL138" s="378">
        <f t="shared" si="2"/>
        <v>8</v>
      </c>
      <c r="AM138" s="378"/>
      <c r="AN138" s="378"/>
      <c r="AO138" s="379"/>
      <c r="AQ138" s="236"/>
      <c r="AS138" s="235"/>
      <c r="AT138" s="235"/>
    </row>
  </sheetData>
  <sheetProtection sheet="1" objects="1" scenarios="1"/>
  <mergeCells count="37">
    <mergeCell ref="AB79:AD79"/>
    <mergeCell ref="AE79:AG79"/>
    <mergeCell ref="AH79:AJ79"/>
    <mergeCell ref="AK79:AM79"/>
    <mergeCell ref="F138:G138"/>
    <mergeCell ref="H138:AH138"/>
    <mergeCell ref="AI138:AK138"/>
    <mergeCell ref="AL138:AO138"/>
    <mergeCell ref="L65:L66"/>
    <mergeCell ref="I69:I70"/>
    <mergeCell ref="M69:M70"/>
    <mergeCell ref="Q69:Q70"/>
    <mergeCell ref="I77:I78"/>
    <mergeCell ref="M77:M78"/>
    <mergeCell ref="Q77:Q78"/>
    <mergeCell ref="I61:I62"/>
    <mergeCell ref="M61:M62"/>
    <mergeCell ref="Q61:Q62"/>
    <mergeCell ref="I34:I35"/>
    <mergeCell ref="M34:M35"/>
    <mergeCell ref="Q34:Q35"/>
    <mergeCell ref="L44:L45"/>
    <mergeCell ref="I50:I51"/>
    <mergeCell ref="L50:L51"/>
    <mergeCell ref="M50:M51"/>
    <mergeCell ref="Q50:Q51"/>
    <mergeCell ref="AK35:AM38"/>
    <mergeCell ref="L38:L39"/>
    <mergeCell ref="I42:I43"/>
    <mergeCell ref="M42:M43"/>
    <mergeCell ref="Q42:Q43"/>
    <mergeCell ref="F1:AO2"/>
    <mergeCell ref="F3:G3"/>
    <mergeCell ref="H3:AH3"/>
    <mergeCell ref="AI3:AK3"/>
    <mergeCell ref="AL3:AM3"/>
    <mergeCell ref="AN3:AO3"/>
  </mergeCells>
  <conditionalFormatting sqref="H36:J41">
    <cfRule type="expression" dxfId="250" priority="21">
      <formula>$I$34=TRUE</formula>
    </cfRule>
  </conditionalFormatting>
  <conditionalFormatting sqref="H44:J49">
    <cfRule type="expression" dxfId="249" priority="20">
      <formula>$I$42=TRUE</formula>
    </cfRule>
  </conditionalFormatting>
  <conditionalFormatting sqref="H52:J57">
    <cfRule type="expression" dxfId="248" priority="19">
      <formula>$I$50=TRUE</formula>
    </cfRule>
  </conditionalFormatting>
  <conditionalFormatting sqref="H63:J68">
    <cfRule type="expression" dxfId="247" priority="12">
      <formula>$I$61=TRUE</formula>
    </cfRule>
  </conditionalFormatting>
  <conditionalFormatting sqref="H71:J76">
    <cfRule type="expression" dxfId="246" priority="11">
      <formula>$I$69=TRUE</formula>
    </cfRule>
  </conditionalFormatting>
  <conditionalFormatting sqref="H79:J84">
    <cfRule type="expression" dxfId="245" priority="10">
      <formula>$I$77=TRUE</formula>
    </cfRule>
  </conditionalFormatting>
  <conditionalFormatting sqref="I77">
    <cfRule type="expression" dxfId="244" priority="1">
      <formula>$M$42=TRUE</formula>
    </cfRule>
  </conditionalFormatting>
  <conditionalFormatting sqref="L36:N41">
    <cfRule type="expression" dxfId="243" priority="18">
      <formula>$M$34=TRUE</formula>
    </cfRule>
  </conditionalFormatting>
  <conditionalFormatting sqref="L44:N49">
    <cfRule type="expression" dxfId="242" priority="17">
      <formula>$M$42=TRUE</formula>
    </cfRule>
  </conditionalFormatting>
  <conditionalFormatting sqref="L52:N57">
    <cfRule type="expression" dxfId="241" priority="16">
      <formula>$M$50=TRUE</formula>
    </cfRule>
  </conditionalFormatting>
  <conditionalFormatting sqref="L63:N68">
    <cfRule type="expression" dxfId="240" priority="9">
      <formula>$M$61=TRUE</formula>
    </cfRule>
  </conditionalFormatting>
  <conditionalFormatting sqref="L71:N76">
    <cfRule type="expression" dxfId="239" priority="8">
      <formula>$M$69=TRUE</formula>
    </cfRule>
  </conditionalFormatting>
  <conditionalFormatting sqref="L79:N84">
    <cfRule type="expression" dxfId="238" priority="7">
      <formula>$M$77=TRUE</formula>
    </cfRule>
  </conditionalFormatting>
  <conditionalFormatting sqref="M77">
    <cfRule type="expression" dxfId="237" priority="2">
      <formula>$M$42=TRUE</formula>
    </cfRule>
  </conditionalFormatting>
  <conditionalFormatting sqref="P36:R41">
    <cfRule type="expression" dxfId="236" priority="15">
      <formula>$Q$34=TRUE</formula>
    </cfRule>
  </conditionalFormatting>
  <conditionalFormatting sqref="P44:R49">
    <cfRule type="expression" dxfId="235" priority="14">
      <formula>$Q$42=TRUE</formula>
    </cfRule>
  </conditionalFormatting>
  <conditionalFormatting sqref="P52:R57">
    <cfRule type="expression" dxfId="234" priority="13">
      <formula>$Q$50=TRUE</formula>
    </cfRule>
  </conditionalFormatting>
  <conditionalFormatting sqref="P63:R68">
    <cfRule type="expression" dxfId="233" priority="6">
      <formula>$Q$61=TRUE</formula>
    </cfRule>
  </conditionalFormatting>
  <conditionalFormatting sqref="P71:R76">
    <cfRule type="expression" dxfId="232" priority="5">
      <formula>$Q$69=TRUE</formula>
    </cfRule>
  </conditionalFormatting>
  <conditionalFormatting sqref="P79:R84">
    <cfRule type="expression" dxfId="231" priority="4">
      <formula>$Q$77=TRUE</formula>
    </cfRule>
  </conditionalFormatting>
  <conditionalFormatting sqref="Q77">
    <cfRule type="expression" dxfId="230" priority="3">
      <formula>$M$42=TRUE</formula>
    </cfRule>
  </conditionalFormatting>
  <pageMargins left="0.31496062992125984" right="0" top="7.874015748031496E-2" bottom="7.874015748031496E-2" header="0.19685039370078741" footer="0"/>
  <pageSetup paperSize="9" scale="30" orientation="portrait" r:id="rId1"/>
  <headerFooter alignWithMargins="0"/>
  <rowBreaks count="1" manualBreakCount="1">
    <brk id="136" min="5" max="40" man="1"/>
  </rowBreaks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2FA5F-C415-4680-8A4F-9787604C7848}">
  <sheetPr codeName="Blad8">
    <tabColor rgb="FF92D050"/>
    <pageSetUpPr fitToPage="1"/>
  </sheetPr>
  <dimension ref="A1:AF32"/>
  <sheetViews>
    <sheetView showGridLines="0" showRowColHeaders="0" zoomScale="95" zoomScaleNormal="95" workbookViewId="0"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RowHeight="13.2" x14ac:dyDescent="0.25"/>
  <cols>
    <col min="1" max="1" width="3.6640625" customWidth="1"/>
    <col min="2" max="2" width="8.33203125" style="94" customWidth="1"/>
    <col min="3" max="3" width="7.33203125" customWidth="1"/>
    <col min="4" max="4" width="9.5546875" style="4" bestFit="1" customWidth="1"/>
    <col min="5" max="5" width="2.5546875" customWidth="1"/>
    <col min="6" max="7" width="10.5546875" style="4" bestFit="1" customWidth="1"/>
    <col min="8" max="8" width="10.6640625" style="4" bestFit="1" customWidth="1"/>
    <col min="9" max="9" width="10.6640625" style="4" customWidth="1"/>
    <col min="10" max="11" width="10.5546875" style="4" bestFit="1" customWidth="1"/>
    <col min="12" max="12" width="2.5546875" style="4" customWidth="1"/>
    <col min="13" max="13" width="9.44140625" style="4" bestFit="1" customWidth="1"/>
    <col min="14" max="14" width="2.5546875" style="4" customWidth="1"/>
    <col min="15" max="15" width="9.44140625" bestFit="1" customWidth="1"/>
    <col min="16" max="16" width="9.33203125" hidden="1" customWidth="1"/>
    <col min="17" max="17" width="9.44140625" bestFit="1" customWidth="1"/>
    <col min="19" max="21" width="9.33203125" style="4" hidden="1" customWidth="1"/>
    <col min="22" max="22" width="2.5546875" style="4" customWidth="1"/>
    <col min="23" max="28" width="9.33203125" style="4" customWidth="1"/>
    <col min="29" max="29" width="9.5546875" customWidth="1"/>
  </cols>
  <sheetData>
    <row r="1" spans="2:32" ht="13.8" thickBot="1" x14ac:dyDescent="0.3">
      <c r="H1" s="70"/>
      <c r="I1" s="70"/>
      <c r="J1" s="70"/>
      <c r="K1" s="70"/>
      <c r="L1" s="70"/>
    </row>
    <row r="2" spans="2:32" ht="25.2" thickBot="1" x14ac:dyDescent="0.3">
      <c r="B2" s="425" t="s">
        <v>143</v>
      </c>
      <c r="C2" s="426"/>
      <c r="D2" s="426"/>
      <c r="E2" s="426"/>
      <c r="F2" s="426"/>
      <c r="G2" s="426"/>
      <c r="H2" s="426"/>
      <c r="I2" s="426"/>
      <c r="J2" s="426"/>
      <c r="K2" s="426"/>
      <c r="L2" s="426"/>
      <c r="M2" s="426"/>
      <c r="N2" s="426"/>
      <c r="O2" s="426"/>
      <c r="P2" s="426"/>
      <c r="Q2" s="426"/>
      <c r="R2" s="426"/>
      <c r="S2" s="426"/>
      <c r="T2" s="426"/>
      <c r="U2" s="426"/>
      <c r="V2" s="426"/>
      <c r="W2" s="426"/>
      <c r="X2" s="426"/>
      <c r="Y2" s="426"/>
      <c r="Z2" s="426"/>
      <c r="AA2" s="426"/>
      <c r="AB2" s="427"/>
    </row>
    <row r="4" spans="2:32" x14ac:dyDescent="0.25">
      <c r="B4" s="122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</row>
    <row r="5" spans="2:32" ht="13.2" customHeight="1" x14ac:dyDescent="0.25">
      <c r="B5" s="333" t="s">
        <v>29</v>
      </c>
      <c r="C5" s="334"/>
      <c r="D5" s="334"/>
      <c r="E5" s="445" t="s">
        <v>30</v>
      </c>
      <c r="F5" s="446"/>
      <c r="G5" s="394" t="s">
        <v>144</v>
      </c>
      <c r="H5" s="394"/>
      <c r="I5" s="394"/>
      <c r="J5" s="395"/>
      <c r="K5" s="437">
        <v>0.7</v>
      </c>
      <c r="W5" s="394" t="s">
        <v>145</v>
      </c>
      <c r="X5" s="394"/>
      <c r="Y5" s="394"/>
      <c r="Z5" s="394"/>
      <c r="AA5" s="395"/>
      <c r="AB5" s="393">
        <v>0.501</v>
      </c>
      <c r="AC5" s="21"/>
      <c r="AD5" s="21"/>
      <c r="AE5" s="21"/>
      <c r="AF5" s="21"/>
    </row>
    <row r="6" spans="2:32" ht="13.2" customHeight="1" x14ac:dyDescent="0.25">
      <c r="B6" s="333" t="s">
        <v>31</v>
      </c>
      <c r="C6" s="334"/>
      <c r="D6" s="334"/>
      <c r="E6" s="447" t="str">
        <f>IF(E5="ja","nee",IF(E5="nee","ja",IF(E5="","")))</f>
        <v>nee</v>
      </c>
      <c r="F6" s="448"/>
      <c r="G6" s="394"/>
      <c r="H6" s="394"/>
      <c r="I6" s="394"/>
      <c r="J6" s="395"/>
      <c r="K6" s="437"/>
      <c r="W6" s="394"/>
      <c r="X6" s="394"/>
      <c r="Y6" s="394"/>
      <c r="Z6" s="394"/>
      <c r="AA6" s="395"/>
      <c r="AB6" s="393"/>
      <c r="AD6" s="4"/>
      <c r="AE6" s="4"/>
      <c r="AF6" s="3"/>
    </row>
    <row r="7" spans="2:32" ht="13.8" thickBot="1" x14ac:dyDescent="0.3">
      <c r="B7" s="124"/>
      <c r="C7" s="15"/>
      <c r="D7" s="16"/>
      <c r="AD7" s="4"/>
      <c r="AE7" s="4"/>
      <c r="AF7" s="4"/>
    </row>
    <row r="8" spans="2:32" ht="13.8" thickTop="1" x14ac:dyDescent="0.25">
      <c r="B8" s="326" t="s">
        <v>146</v>
      </c>
      <c r="C8" s="411"/>
      <c r="D8" s="412"/>
      <c r="E8" s="438"/>
      <c r="F8" s="326" t="s">
        <v>34</v>
      </c>
      <c r="G8" s="327"/>
      <c r="H8" s="326" t="s">
        <v>35</v>
      </c>
      <c r="I8" s="327"/>
      <c r="J8" s="329" t="s">
        <v>36</v>
      </c>
      <c r="K8" s="336"/>
      <c r="L8" s="103"/>
      <c r="M8" s="120"/>
      <c r="O8" s="326" t="s">
        <v>146</v>
      </c>
      <c r="P8" s="411"/>
      <c r="Q8" s="411"/>
      <c r="R8" s="412"/>
      <c r="S8" s="40"/>
      <c r="W8" s="406" t="s">
        <v>147</v>
      </c>
      <c r="X8" s="407"/>
      <c r="Y8" s="407"/>
      <c r="Z8" s="407"/>
      <c r="AA8" s="407"/>
      <c r="AB8" s="408"/>
      <c r="AD8" s="4"/>
      <c r="AE8" s="4"/>
      <c r="AF8" s="4"/>
    </row>
    <row r="9" spans="2:32" ht="17.100000000000001" customHeight="1" x14ac:dyDescent="0.25">
      <c r="B9" s="289" t="s">
        <v>26</v>
      </c>
      <c r="C9" s="428" t="s">
        <v>148</v>
      </c>
      <c r="D9" s="289" t="s">
        <v>141</v>
      </c>
      <c r="E9" s="439"/>
      <c r="F9" s="77" t="s">
        <v>44</v>
      </c>
      <c r="G9" s="77" t="s">
        <v>45</v>
      </c>
      <c r="H9" s="77" t="s">
        <v>46</v>
      </c>
      <c r="I9" s="77" t="s">
        <v>47</v>
      </c>
      <c r="J9" s="77" t="s">
        <v>48</v>
      </c>
      <c r="K9" s="127" t="s">
        <v>49</v>
      </c>
      <c r="L9" s="88"/>
      <c r="M9" s="106" t="s">
        <v>61</v>
      </c>
      <c r="N9" s="87"/>
      <c r="O9" s="38" t="s">
        <v>42</v>
      </c>
      <c r="P9" s="19" t="s">
        <v>149</v>
      </c>
      <c r="Q9" s="38" t="s">
        <v>41</v>
      </c>
      <c r="R9" s="23" t="s">
        <v>64</v>
      </c>
      <c r="S9" s="22" t="s">
        <v>62</v>
      </c>
      <c r="T9" s="6" t="s">
        <v>62</v>
      </c>
      <c r="U9" s="6" t="s">
        <v>63</v>
      </c>
      <c r="V9" s="44"/>
      <c r="W9" s="409" t="s">
        <v>45</v>
      </c>
      <c r="X9" s="409"/>
      <c r="Y9" s="409" t="s">
        <v>46</v>
      </c>
      <c r="Z9" s="409"/>
      <c r="AA9" s="409" t="s">
        <v>150</v>
      </c>
      <c r="AB9" s="409"/>
    </row>
    <row r="10" spans="2:32" x14ac:dyDescent="0.25">
      <c r="B10" s="27"/>
      <c r="C10" s="429"/>
      <c r="D10" s="290" t="s">
        <v>151</v>
      </c>
      <c r="E10" s="439"/>
      <c r="F10" s="78" t="s">
        <v>70</v>
      </c>
      <c r="G10" s="78" t="s">
        <v>71</v>
      </c>
      <c r="H10" s="78"/>
      <c r="I10" s="78" t="s">
        <v>46</v>
      </c>
      <c r="J10" s="78" t="s">
        <v>72</v>
      </c>
      <c r="K10" s="128" t="s">
        <v>73</v>
      </c>
      <c r="L10" s="88"/>
      <c r="M10" s="107" t="s">
        <v>84</v>
      </c>
      <c r="N10" s="87"/>
      <c r="O10" s="39"/>
      <c r="P10" s="100"/>
      <c r="Q10" s="39" t="s">
        <v>68</v>
      </c>
      <c r="R10" s="24" t="s">
        <v>86</v>
      </c>
      <c r="S10" s="20"/>
      <c r="T10" s="8"/>
      <c r="U10" s="8"/>
      <c r="V10" s="44"/>
      <c r="W10" s="410" t="s">
        <v>71</v>
      </c>
      <c r="X10" s="410"/>
      <c r="Y10" s="410"/>
      <c r="Z10" s="410"/>
      <c r="AA10" s="410"/>
      <c r="AB10" s="410"/>
    </row>
    <row r="11" spans="2:32" s="13" customFormat="1" x14ac:dyDescent="0.25">
      <c r="B11" s="28"/>
      <c r="C11" s="430"/>
      <c r="D11" s="28"/>
      <c r="E11" s="439"/>
      <c r="F11" s="79" t="s">
        <v>88</v>
      </c>
      <c r="G11" s="79" t="s">
        <v>88</v>
      </c>
      <c r="H11" s="79" t="s">
        <v>88</v>
      </c>
      <c r="I11" s="79" t="s">
        <v>88</v>
      </c>
      <c r="J11" s="79" t="s">
        <v>89</v>
      </c>
      <c r="K11" s="129" t="s">
        <v>89</v>
      </c>
      <c r="L11" s="88"/>
      <c r="M11" s="108" t="s">
        <v>90</v>
      </c>
      <c r="N11" s="87"/>
      <c r="O11" s="18" t="s">
        <v>92</v>
      </c>
      <c r="P11" s="101"/>
      <c r="Q11" s="18" t="s">
        <v>93</v>
      </c>
      <c r="R11" s="25" t="s">
        <v>94</v>
      </c>
      <c r="S11" s="20"/>
      <c r="T11" s="7"/>
      <c r="U11" s="7"/>
      <c r="V11" s="45"/>
      <c r="W11" s="175" t="s">
        <v>152</v>
      </c>
      <c r="X11" s="175" t="s">
        <v>153</v>
      </c>
      <c r="Y11" s="175" t="s">
        <v>152</v>
      </c>
      <c r="Z11" s="175" t="s">
        <v>153</v>
      </c>
      <c r="AA11" s="175" t="s">
        <v>152</v>
      </c>
      <c r="AB11" s="175" t="s">
        <v>154</v>
      </c>
    </row>
    <row r="12" spans="2:32" s="13" customFormat="1" ht="12.45" hidden="1" customHeight="1" x14ac:dyDescent="0.25">
      <c r="B12" s="63" t="s">
        <v>97</v>
      </c>
      <c r="C12" s="121"/>
      <c r="D12" s="82" t="s">
        <v>78</v>
      </c>
      <c r="E12" s="98" t="s">
        <v>98</v>
      </c>
      <c r="F12" s="80" t="s">
        <v>99</v>
      </c>
      <c r="G12" s="62" t="s">
        <v>79</v>
      </c>
      <c r="H12" s="63" t="s">
        <v>98</v>
      </c>
      <c r="I12" s="63"/>
      <c r="J12" s="62" t="s">
        <v>100</v>
      </c>
      <c r="K12" s="82" t="s">
        <v>101</v>
      </c>
      <c r="L12" s="44"/>
      <c r="M12" s="107" t="s">
        <v>82</v>
      </c>
      <c r="N12" s="87"/>
      <c r="O12" s="55" t="s">
        <v>81</v>
      </c>
      <c r="P12" s="98"/>
      <c r="Q12" s="55" t="s">
        <v>98</v>
      </c>
      <c r="R12" s="7" t="s">
        <v>98</v>
      </c>
      <c r="S12" s="3"/>
      <c r="T12" s="3"/>
      <c r="U12" s="3"/>
      <c r="V12" s="3"/>
      <c r="W12" s="62"/>
      <c r="X12" s="62"/>
      <c r="Y12" s="62"/>
      <c r="Z12" s="62"/>
      <c r="AA12" s="62"/>
      <c r="AB12" s="62"/>
    </row>
    <row r="13" spans="2:32" s="13" customFormat="1" ht="12.45" hidden="1" customHeight="1" x14ac:dyDescent="0.25">
      <c r="B13" s="63" t="s">
        <v>81</v>
      </c>
      <c r="C13" s="121"/>
      <c r="D13" s="82"/>
      <c r="E13" s="98"/>
      <c r="F13" s="80"/>
      <c r="G13" s="62"/>
      <c r="H13" s="63"/>
      <c r="I13" s="63"/>
      <c r="J13" s="62"/>
      <c r="K13" s="82"/>
      <c r="L13" s="44"/>
      <c r="M13" s="107"/>
      <c r="N13" s="87"/>
      <c r="O13" s="55"/>
      <c r="P13" s="98"/>
      <c r="Q13" s="55"/>
      <c r="R13" s="7"/>
      <c r="S13" s="3"/>
      <c r="T13" s="3"/>
      <c r="U13" s="3"/>
      <c r="V13" s="3"/>
      <c r="W13" s="62"/>
      <c r="X13" s="62"/>
      <c r="Y13" s="62"/>
      <c r="Z13" s="62"/>
      <c r="AA13" s="62"/>
      <c r="AB13" s="62"/>
    </row>
    <row r="14" spans="2:32" s="13" customFormat="1" ht="12.45" hidden="1" customHeight="1" x14ac:dyDescent="0.25">
      <c r="B14" s="63" t="s">
        <v>103</v>
      </c>
      <c r="C14" s="121"/>
      <c r="D14" s="82"/>
      <c r="E14" s="98"/>
      <c r="F14" s="80"/>
      <c r="G14" s="62"/>
      <c r="H14" s="63"/>
      <c r="I14" s="63"/>
      <c r="J14" s="62"/>
      <c r="K14" s="82"/>
      <c r="L14" s="44"/>
      <c r="M14" s="107"/>
      <c r="N14" s="87"/>
      <c r="O14" s="55"/>
      <c r="P14" s="98"/>
      <c r="Q14" s="55"/>
      <c r="R14" s="7"/>
      <c r="S14" s="3"/>
      <c r="T14" s="3"/>
      <c r="U14" s="3"/>
      <c r="V14" s="3"/>
      <c r="W14" s="62"/>
      <c r="X14" s="62"/>
      <c r="Y14" s="62"/>
      <c r="Z14" s="62"/>
      <c r="AA14" s="62"/>
      <c r="AB14" s="62"/>
    </row>
    <row r="15" spans="2:32" s="13" customFormat="1" ht="12.45" hidden="1" customHeight="1" x14ac:dyDescent="0.25">
      <c r="B15" s="63" t="s">
        <v>104</v>
      </c>
      <c r="C15" s="121"/>
      <c r="D15" s="82"/>
      <c r="E15" s="98"/>
      <c r="F15" s="80"/>
      <c r="G15" s="62"/>
      <c r="H15" s="63"/>
      <c r="I15" s="63"/>
      <c r="J15" s="62"/>
      <c r="K15" s="82"/>
      <c r="L15" s="44"/>
      <c r="M15" s="107"/>
      <c r="N15" s="87"/>
      <c r="O15" s="55"/>
      <c r="P15" s="98"/>
      <c r="Q15" s="55"/>
      <c r="R15" s="7"/>
      <c r="S15" s="3"/>
      <c r="T15" s="3"/>
      <c r="U15" s="3"/>
      <c r="V15" s="3"/>
      <c r="W15" s="62"/>
      <c r="X15" s="62"/>
      <c r="Y15" s="62"/>
      <c r="Z15" s="62"/>
      <c r="AA15" s="62"/>
      <c r="AB15" s="62"/>
    </row>
    <row r="16" spans="2:32" ht="15" customHeight="1" x14ac:dyDescent="0.25">
      <c r="B16" s="125">
        <f>'M3'!$D$2</f>
        <v>3</v>
      </c>
      <c r="C16" s="125" t="str">
        <f>'M3'!$E$2</f>
        <v>*</v>
      </c>
      <c r="D16" s="291">
        <f>'M3'!$B$54</f>
        <v>11</v>
      </c>
      <c r="E16" s="444"/>
      <c r="F16" s="292" t="str">
        <f>'M3'!H54</f>
        <v/>
      </c>
      <c r="G16" s="292" t="str">
        <f>'M3'!I54</f>
        <v/>
      </c>
      <c r="H16" s="292" t="str">
        <f>'M3'!J54</f>
        <v/>
      </c>
      <c r="I16" s="292" t="str">
        <f>'M3'!K54</f>
        <v/>
      </c>
      <c r="J16" s="292" t="str">
        <f>'M3'!L54</f>
        <v/>
      </c>
      <c r="K16" s="292" t="str">
        <f>'M3'!M54</f>
        <v/>
      </c>
      <c r="L16" s="293"/>
      <c r="M16" s="109" t="str">
        <f>'M3'!$AK$54</f>
        <v/>
      </c>
      <c r="N16" s="104"/>
      <c r="O16" s="83">
        <f>'M3'!$AO$55</f>
        <v>0</v>
      </c>
      <c r="P16" s="40">
        <f>'M3'!AP55</f>
        <v>0</v>
      </c>
      <c r="Q16" s="83">
        <f>'M3'!$AP$55</f>
        <v>0</v>
      </c>
      <c r="R16" s="75">
        <f>'M3'!$AQ$54</f>
        <v>1</v>
      </c>
      <c r="S16" s="76">
        <f>'M3'!AR54</f>
        <v>0</v>
      </c>
      <c r="T16" s="59" t="e">
        <f>IF(#REF!="","",IF(#REF!="pro",1,IF(#REF!="lwoo",2,IF(#REF!="vmbo-b",3,IF(#REF!="vmbo-k",4,IF(#REF!="vmbo-g",5,IF(#REF!="vmbo-t",6,IF(#REF!="havo",7))))))))</f>
        <v>#REF!</v>
      </c>
      <c r="U16" s="60" t="e">
        <f>IF(T16="",0,IF(T16&lt;#REF!,0,IF(T16&gt;=#REF!,1)))</f>
        <v>#REF!</v>
      </c>
      <c r="W16" s="214" t="str">
        <f>'M3'!$AS$55</f>
        <v/>
      </c>
      <c r="X16" s="214" t="str">
        <f>'M3'!$AS$56</f>
        <v/>
      </c>
      <c r="Y16" s="214" t="str">
        <f>'M3'!$AT$55</f>
        <v/>
      </c>
      <c r="Z16" s="214" t="str">
        <f>'M3'!$AT$56</f>
        <v/>
      </c>
      <c r="AA16" s="214" t="str">
        <f>'M3'!$AU$55</f>
        <v/>
      </c>
      <c r="AB16" s="214" t="str">
        <f>'M3'!$AU$56</f>
        <v/>
      </c>
    </row>
    <row r="17" spans="1:28" ht="15" customHeight="1" x14ac:dyDescent="0.25">
      <c r="B17" s="125"/>
      <c r="C17" s="73"/>
      <c r="D17" s="294"/>
      <c r="E17" s="444"/>
      <c r="F17" s="291"/>
      <c r="G17" s="291"/>
      <c r="H17" s="291"/>
      <c r="I17" s="291"/>
      <c r="J17" s="291"/>
      <c r="K17" s="291"/>
      <c r="L17" s="295"/>
      <c r="M17" s="110"/>
      <c r="N17" s="104"/>
      <c r="O17" s="84"/>
      <c r="P17" s="40"/>
      <c r="Q17" s="84" t="str">
        <f>IF(E17="","",IF(E17="X",M17))</f>
        <v/>
      </c>
      <c r="R17" s="105"/>
      <c r="S17" s="58"/>
      <c r="T17" s="59" t="e">
        <f>IF(#REF!="","",IF(#REF!="pro",1,IF(#REF!="lwoo",2,IF(#REF!="vmbo-b",3,IF(#REF!="vmbo-k",4,IF(#REF!="vmbo-g",5,IF(#REF!="vmbo-t",6,IF(#REF!="havo",7))))))))</f>
        <v>#REF!</v>
      </c>
      <c r="U17" s="60" t="e">
        <f>IF(T17="",0,IF(T17&lt;#REF!,0,IF(T17&gt;=#REF!,1)))</f>
        <v>#REF!</v>
      </c>
      <c r="W17" s="215"/>
      <c r="X17" s="215"/>
      <c r="Y17" s="215"/>
      <c r="Z17" s="215"/>
      <c r="AA17" s="215"/>
      <c r="AB17" s="215"/>
    </row>
    <row r="18" spans="1:28" ht="15" customHeight="1" x14ac:dyDescent="0.25">
      <c r="B18" s="150">
        <f>'M4'!$D$2</f>
        <v>4</v>
      </c>
      <c r="C18" s="150" t="str">
        <f>'M4'!$E$2</f>
        <v>*</v>
      </c>
      <c r="D18" s="294">
        <f>'M4'!$B$54</f>
        <v>9</v>
      </c>
      <c r="E18" s="444"/>
      <c r="F18" s="292" t="str">
        <f>'M4'!H54</f>
        <v/>
      </c>
      <c r="G18" s="292" t="str">
        <f>'M4'!I54</f>
        <v/>
      </c>
      <c r="H18" s="292" t="str">
        <f>'M4'!J54</f>
        <v/>
      </c>
      <c r="I18" s="292" t="str">
        <f>'M4'!K54</f>
        <v/>
      </c>
      <c r="J18" s="292" t="str">
        <f>'M4'!L54</f>
        <v/>
      </c>
      <c r="K18" s="292" t="str">
        <f>'M4'!M54</f>
        <v/>
      </c>
      <c r="L18" s="293"/>
      <c r="M18" s="110" t="str">
        <f>'M4'!$AK$54</f>
        <v/>
      </c>
      <c r="N18" s="104"/>
      <c r="O18" s="85">
        <f>'M4'!$AO$55</f>
        <v>0</v>
      </c>
      <c r="P18" s="40">
        <f>'M3'!AP57</f>
        <v>0</v>
      </c>
      <c r="Q18" s="85">
        <f>'M4'!$AP$55</f>
        <v>0</v>
      </c>
      <c r="R18" s="75">
        <f>'M4'!$AQ$54</f>
        <v>1</v>
      </c>
      <c r="S18" s="76">
        <f>'M4'!AR54</f>
        <v>0</v>
      </c>
      <c r="T18" s="59" t="e">
        <f>IF(#REF!="","",IF(#REF!="pro",1,IF(#REF!="lwoo",2,IF(#REF!="vmbo-b",3,IF(#REF!="vmbo-k",4,IF(#REF!="vmbo-g",5,IF(#REF!="vmbo-t",6,IF(#REF!="havo",7))))))))</f>
        <v>#REF!</v>
      </c>
      <c r="U18" s="60" t="e">
        <f>IF(T18="",0,IF(T18&lt;#REF!,0,IF(T18&gt;=#REF!,1)))</f>
        <v>#REF!</v>
      </c>
      <c r="W18" s="214" t="str">
        <f>'M4'!$AS$55</f>
        <v/>
      </c>
      <c r="X18" s="214" t="str">
        <f>'M4'!$AS$56</f>
        <v/>
      </c>
      <c r="Y18" s="214" t="str">
        <f>'M4'!$AT$55</f>
        <v/>
      </c>
      <c r="Z18" s="214" t="str">
        <f>'M4'!$AT$56</f>
        <v/>
      </c>
      <c r="AA18" s="214" t="str">
        <f>'M4'!$AU$55</f>
        <v/>
      </c>
      <c r="AB18" s="214" t="str">
        <f>'M4'!$AU$56</f>
        <v/>
      </c>
    </row>
    <row r="19" spans="1:28" ht="15" customHeight="1" x14ac:dyDescent="0.25">
      <c r="B19" s="126"/>
      <c r="C19" s="132"/>
      <c r="D19" s="294"/>
      <c r="E19" s="444"/>
      <c r="F19" s="291"/>
      <c r="G19" s="130"/>
      <c r="H19" s="291"/>
      <c r="I19" s="130"/>
      <c r="J19" s="291"/>
      <c r="K19" s="291"/>
      <c r="L19" s="295"/>
      <c r="M19" s="110"/>
      <c r="N19" s="104"/>
      <c r="O19" s="84"/>
      <c r="P19" s="40"/>
      <c r="Q19" s="84" t="str">
        <f>IF(E19="","",IF(E19="X",M19))</f>
        <v/>
      </c>
      <c r="R19" s="105"/>
      <c r="S19" s="58" t="e">
        <f>IF(#REF!="","",IF(#REF!="pro",1,IF(#REF!="lwoo",2,IF(#REF!="vmbo-b",3,IF(#REF!="vmbo-k",4,IF(#REF!="vmbo-g",5,IF(#REF!="vmbo-t",6,IF(#REF!="havo",7))))))))</f>
        <v>#REF!</v>
      </c>
      <c r="T19" s="59" t="e">
        <f>IF(#REF!="","",IF(#REF!="pro",1,IF(#REF!="lwoo",2,IF(#REF!="vmbo-b",3,IF(#REF!="vmbo-k",4,IF(#REF!="vmbo-g",5,IF(#REF!="vmbo-t",6,IF(#REF!="havo",7))))))))</f>
        <v>#REF!</v>
      </c>
      <c r="U19" s="60" t="e">
        <f>IF(T19="",0,IF(T19&lt;#REF!,0,IF(T19&gt;=#REF!,1)))</f>
        <v>#REF!</v>
      </c>
      <c r="W19" s="215"/>
      <c r="X19" s="215"/>
      <c r="Y19" s="215"/>
      <c r="Z19" s="215"/>
      <c r="AA19" s="215"/>
      <c r="AB19" s="215"/>
    </row>
    <row r="20" spans="1:28" ht="15" customHeight="1" x14ac:dyDescent="0.25">
      <c r="B20" s="150">
        <f>'M5'!$D$2</f>
        <v>5</v>
      </c>
      <c r="C20" s="150" t="str">
        <f>'M5'!$E$2</f>
        <v>*</v>
      </c>
      <c r="D20" s="294">
        <f>'M5'!$B$54</f>
        <v>8</v>
      </c>
      <c r="E20" s="444"/>
      <c r="F20" s="292" t="str">
        <f>'M5'!H54</f>
        <v/>
      </c>
      <c r="G20" s="292" t="str">
        <f>'M5'!I54</f>
        <v/>
      </c>
      <c r="H20" s="292" t="str">
        <f>'M5'!J54</f>
        <v/>
      </c>
      <c r="I20" s="131"/>
      <c r="J20" s="292" t="str">
        <f>'M5'!L54</f>
        <v/>
      </c>
      <c r="K20" s="292" t="str">
        <f>'M5'!M54</f>
        <v/>
      </c>
      <c r="L20" s="293"/>
      <c r="M20" s="110" t="str">
        <f>'M5'!$AK$54</f>
        <v/>
      </c>
      <c r="N20" s="104"/>
      <c r="O20" s="85">
        <f>'M5'!$AO$55</f>
        <v>0</v>
      </c>
      <c r="P20" s="40">
        <f>'M3'!AP59</f>
        <v>0</v>
      </c>
      <c r="Q20" s="85">
        <f>'M5'!$AP$55</f>
        <v>0</v>
      </c>
      <c r="R20" s="75">
        <f>'M5'!$AQ$54</f>
        <v>1</v>
      </c>
      <c r="S20" s="58" t="e">
        <f>IF(#REF!="","",IF(#REF!="pro",1,IF(#REF!="lwoo",2,IF(#REF!="vmbo-b",3,IF(#REF!="vmbo-k",4,IF(#REF!="vmbo-g",5,IF(#REF!="vmbo-t",6,IF(#REF!="havo",7))))))))</f>
        <v>#REF!</v>
      </c>
      <c r="T20" s="59" t="e">
        <f>IF(#REF!="","",IF(#REF!="pro",1,IF(#REF!="lwoo",2,IF(#REF!="vmbo-b",3,IF(#REF!="vmbo-k",4,IF(#REF!="vmbo-g",5,IF(#REF!="vmbo-t",6,IF(#REF!="havo",7))))))))</f>
        <v>#REF!</v>
      </c>
      <c r="U20" s="60" t="e">
        <f>IF(T20="",0,IF(T20&lt;#REF!,0,IF(T20&gt;=#REF!,1)))</f>
        <v>#REF!</v>
      </c>
      <c r="W20" s="214" t="str">
        <f>'M5'!$AS$55</f>
        <v/>
      </c>
      <c r="X20" s="214" t="str">
        <f>'M5'!$AS$56</f>
        <v/>
      </c>
      <c r="Y20" s="214" t="str">
        <f>'M5'!$AT$55</f>
        <v/>
      </c>
      <c r="Z20" s="214" t="str">
        <f>'M5'!$AT$56</f>
        <v/>
      </c>
      <c r="AA20" s="214" t="str">
        <f>'M5'!$AU$55</f>
        <v/>
      </c>
      <c r="AB20" s="214" t="str">
        <f>'M5'!$AU$56</f>
        <v/>
      </c>
    </row>
    <row r="21" spans="1:28" ht="15" customHeight="1" x14ac:dyDescent="0.25">
      <c r="B21" s="126"/>
      <c r="C21" s="132"/>
      <c r="D21" s="294"/>
      <c r="E21" s="444"/>
      <c r="F21" s="291"/>
      <c r="G21" s="130"/>
      <c r="H21" s="291"/>
      <c r="I21" s="130"/>
      <c r="J21" s="291"/>
      <c r="K21" s="291"/>
      <c r="L21" s="295"/>
      <c r="M21" s="110"/>
      <c r="N21" s="104"/>
      <c r="O21" s="84"/>
      <c r="P21" s="40"/>
      <c r="Q21" s="84" t="str">
        <f>IF(E21="","",IF(E21="X",M21))</f>
        <v/>
      </c>
      <c r="R21" s="105"/>
      <c r="S21" s="58" t="e">
        <f>IF(#REF!="","",IF(#REF!="pro",1,IF(#REF!="lwoo",2,IF(#REF!="vmbo-b",3,IF(#REF!="vmbo-k",4,IF(#REF!="vmbo-g",5,IF(#REF!="vmbo-t",6,IF(#REF!="havo",7))))))))</f>
        <v>#REF!</v>
      </c>
      <c r="T21" s="59" t="e">
        <f>IF(#REF!="","",IF(#REF!="pro",1,IF(#REF!="lwoo",2,IF(#REF!="vmbo-b",3,IF(#REF!="vmbo-k",4,IF(#REF!="vmbo-g",5,IF(#REF!="vmbo-t",6,IF(#REF!="havo",7))))))))</f>
        <v>#REF!</v>
      </c>
      <c r="U21" s="60" t="e">
        <f>IF(T21="",0,IF(T21&lt;#REF!,0,IF(T21&gt;=#REF!,1)))</f>
        <v>#REF!</v>
      </c>
      <c r="W21" s="215"/>
      <c r="X21" s="215"/>
      <c r="Y21" s="215"/>
      <c r="Z21" s="215"/>
      <c r="AA21" s="215"/>
      <c r="AB21" s="215"/>
    </row>
    <row r="22" spans="1:28" ht="15" customHeight="1" x14ac:dyDescent="0.25">
      <c r="B22" s="150">
        <f>'M6'!$D$2</f>
        <v>6</v>
      </c>
      <c r="C22" s="150" t="str">
        <f>'M6'!$E$2</f>
        <v>*</v>
      </c>
      <c r="D22" s="294">
        <f>'M6'!$B$54</f>
        <v>9</v>
      </c>
      <c r="E22" s="444"/>
      <c r="F22" s="292" t="str">
        <f>'M6'!H54</f>
        <v/>
      </c>
      <c r="G22" s="292" t="str">
        <f>'M6'!I54</f>
        <v/>
      </c>
      <c r="H22" s="292" t="str">
        <f>'M6'!J54</f>
        <v/>
      </c>
      <c r="I22" s="292" t="str">
        <f>'M6'!K54</f>
        <v/>
      </c>
      <c r="J22" s="292" t="str">
        <f>'M6'!L54</f>
        <v/>
      </c>
      <c r="K22" s="292" t="str">
        <f>'M6'!M54</f>
        <v/>
      </c>
      <c r="L22" s="293"/>
      <c r="M22" s="110" t="str">
        <f>'M6'!$AK$54</f>
        <v/>
      </c>
      <c r="N22" s="104"/>
      <c r="O22" s="85">
        <f>'M6'!$AO$55</f>
        <v>0</v>
      </c>
      <c r="P22" s="40">
        <f>'M3'!AP61</f>
        <v>0</v>
      </c>
      <c r="Q22" s="85">
        <f>'M6'!$AP$55</f>
        <v>0</v>
      </c>
      <c r="R22" s="75">
        <f>'M6'!$AQ$54</f>
        <v>1</v>
      </c>
      <c r="S22" s="58" t="e">
        <f>IF(#REF!="","",IF(#REF!="pro",1,IF(#REF!="lwoo",2,IF(#REF!="vmbo-b",3,IF(#REF!="vmbo-k",4,IF(#REF!="vmbo-g",5,IF(#REF!="vmbo-t",6,IF(#REF!="havo",7))))))))</f>
        <v>#REF!</v>
      </c>
      <c r="T22" s="59" t="e">
        <f>IF(#REF!="","",IF(#REF!="pro",1,IF(#REF!="lwoo",2,IF(#REF!="vmbo-b",3,IF(#REF!="vmbo-k",4,IF(#REF!="vmbo-g",5,IF(#REF!="vmbo-t",6,IF(#REF!="havo",7))))))))</f>
        <v>#REF!</v>
      </c>
      <c r="U22" s="60" t="e">
        <f>IF(T22="",0,IF(T22&lt;#REF!,0,IF(T22&gt;=#REF!,1)))</f>
        <v>#REF!</v>
      </c>
      <c r="W22" s="214" t="str">
        <f>'M6'!$AS$55</f>
        <v/>
      </c>
      <c r="X22" s="214" t="str">
        <f>'M6'!$AS$56</f>
        <v/>
      </c>
      <c r="Y22" s="214" t="str">
        <f>'M6'!$AT$55</f>
        <v/>
      </c>
      <c r="Z22" s="214" t="str">
        <f>'M6'!$AT$56</f>
        <v/>
      </c>
      <c r="AA22" s="214" t="str">
        <f>'M6'!$AU$55</f>
        <v/>
      </c>
      <c r="AB22" s="214" t="str">
        <f>'M6'!$AU$56</f>
        <v/>
      </c>
    </row>
    <row r="23" spans="1:28" ht="15" customHeight="1" x14ac:dyDescent="0.25">
      <c r="B23" s="126"/>
      <c r="C23" s="132"/>
      <c r="D23" s="294"/>
      <c r="E23" s="444"/>
      <c r="F23" s="130"/>
      <c r="G23" s="130"/>
      <c r="H23" s="130"/>
      <c r="I23" s="130"/>
      <c r="J23" s="130"/>
      <c r="K23" s="130"/>
      <c r="L23" s="89"/>
      <c r="M23" s="110"/>
      <c r="N23" s="104"/>
      <c r="O23" s="84"/>
      <c r="P23" s="40" t="s">
        <v>155</v>
      </c>
      <c r="Q23" s="84" t="str">
        <f>IF(E23="","",IF(E23="X",M23))</f>
        <v/>
      </c>
      <c r="R23" s="105"/>
      <c r="S23" s="58" t="e">
        <f>IF(#REF!="","",IF(#REF!="pro",1,IF(#REF!="lwoo",2,IF(#REF!="vmbo-b",3,IF(#REF!="vmbo-k",4,IF(#REF!="vmbo-g",5,IF(#REF!="vmbo-t",6,IF(#REF!="havo",7))))))))</f>
        <v>#REF!</v>
      </c>
      <c r="T23" s="59" t="e">
        <f>IF(#REF!="","",IF(#REF!="pro",1,IF(#REF!="lwoo",2,IF(#REF!="vmbo-b",3,IF(#REF!="vmbo-k",4,IF(#REF!="vmbo-g",5,IF(#REF!="vmbo-t",6,IF(#REF!="havo",7))))))))</f>
        <v>#REF!</v>
      </c>
      <c r="U23" s="60" t="e">
        <f>IF(T23="",0,IF(T23&lt;#REF!,0,IF(T23&gt;=#REF!,1)))</f>
        <v>#REF!</v>
      </c>
      <c r="W23" s="215"/>
      <c r="X23" s="215"/>
      <c r="Y23" s="215"/>
      <c r="Z23" s="215"/>
      <c r="AA23" s="215"/>
      <c r="AB23" s="215"/>
    </row>
    <row r="24" spans="1:28" ht="15" customHeight="1" x14ac:dyDescent="0.25">
      <c r="B24" s="150">
        <f>'M7'!$D$2</f>
        <v>7</v>
      </c>
      <c r="C24" s="150" t="str">
        <f>'M7'!$E$2</f>
        <v>*</v>
      </c>
      <c r="D24" s="294">
        <f>'M7'!$B$54</f>
        <v>14</v>
      </c>
      <c r="E24" s="444"/>
      <c r="F24" s="131" t="str">
        <f>'M7'!H54</f>
        <v/>
      </c>
      <c r="G24" s="131" t="str">
        <f>'M7'!I54</f>
        <v/>
      </c>
      <c r="H24" s="131" t="str">
        <f>'M7'!J54</f>
        <v/>
      </c>
      <c r="I24" s="131" t="str">
        <f>'M7'!K54</f>
        <v/>
      </c>
      <c r="J24" s="131" t="str">
        <f>'M7'!L54</f>
        <v/>
      </c>
      <c r="K24" s="131" t="str">
        <f>'M7'!M54</f>
        <v/>
      </c>
      <c r="L24" s="90"/>
      <c r="M24" s="110" t="str">
        <f>'M7'!$AK$54</f>
        <v/>
      </c>
      <c r="N24" s="104"/>
      <c r="O24" s="85">
        <f>'M7'!$AO$55</f>
        <v>0</v>
      </c>
      <c r="P24" s="40">
        <f>'M3'!AP63</f>
        <v>0</v>
      </c>
      <c r="Q24" s="85">
        <f>'M7'!$AP$55</f>
        <v>0</v>
      </c>
      <c r="R24" s="75">
        <f>'M7'!$AQ$54</f>
        <v>1</v>
      </c>
      <c r="S24" s="58" t="e">
        <f>IF(#REF!="","",IF(#REF!="pro",1,IF(#REF!="lwoo",2,IF(#REF!="vmbo-b",3,IF(#REF!="vmbo-k",4,IF(#REF!="vmbo-g",5,IF(#REF!="vmbo-t",6,IF(#REF!="havo",7))))))))</f>
        <v>#REF!</v>
      </c>
      <c r="T24" s="59" t="e">
        <f>IF(#REF!="","",IF(#REF!="pro",1,IF(#REF!="lwoo",2,IF(#REF!="vmbo-b",3,IF(#REF!="vmbo-k",4,IF(#REF!="vmbo-g",5,IF(#REF!="vmbo-t",6,IF(#REF!="havo",7))))))))</f>
        <v>#REF!</v>
      </c>
      <c r="U24" s="60" t="e">
        <f>IF(T24="",0,IF(T24&lt;#REF!,0,IF(T24&gt;=#REF!,1)))</f>
        <v>#REF!</v>
      </c>
      <c r="W24" s="214" t="str">
        <f>'M7'!$AS$55</f>
        <v/>
      </c>
      <c r="X24" s="214" t="str">
        <f>'M7'!$AS$56</f>
        <v/>
      </c>
      <c r="Y24" s="214" t="str">
        <f>'M7'!$AT$55</f>
        <v/>
      </c>
      <c r="Z24" s="214" t="str">
        <f>'M7'!$AT$56</f>
        <v/>
      </c>
      <c r="AA24" s="214" t="str">
        <f>'M7'!$AU$55</f>
        <v/>
      </c>
      <c r="AB24" s="214" t="str">
        <f>'M7'!$AU$56</f>
        <v/>
      </c>
    </row>
    <row r="25" spans="1:28" ht="15" customHeight="1" x14ac:dyDescent="0.25">
      <c r="B25" s="126"/>
      <c r="C25" s="132"/>
      <c r="D25" s="294"/>
      <c r="E25" s="444"/>
      <c r="F25" s="130"/>
      <c r="G25" s="130"/>
      <c r="H25" s="130"/>
      <c r="I25" s="130"/>
      <c r="J25" s="130"/>
      <c r="K25" s="130"/>
      <c r="L25" s="89"/>
      <c r="M25" s="110"/>
      <c r="N25" s="104"/>
      <c r="O25" s="84" t="str">
        <f>'M3'!AO63</f>
        <v/>
      </c>
      <c r="P25" s="40"/>
      <c r="Q25" s="84" t="str">
        <f>IF(E25="","",IF(E25="X",M25))</f>
        <v/>
      </c>
      <c r="R25" s="105"/>
      <c r="S25" s="58" t="e">
        <f>IF(#REF!="","",IF(#REF!="pro",1,IF(#REF!="lwoo",2,IF(#REF!="vmbo-b",3,IF(#REF!="vmbo-k",4,IF(#REF!="vmbo-g",5,IF(#REF!="vmbo-t",6,IF(#REF!="havo",7))))))))</f>
        <v>#REF!</v>
      </c>
      <c r="T25" s="59" t="e">
        <f>IF(#REF!="","",IF(#REF!="pro",1,IF(#REF!="lwoo",2,IF(#REF!="vmbo-b",3,IF(#REF!="vmbo-k",4,IF(#REF!="vmbo-g",5,IF(#REF!="vmbo-t",6,IF(#REF!="havo",7))))))))</f>
        <v>#REF!</v>
      </c>
      <c r="U25" s="60" t="e">
        <f>IF(T25="",0,IF(T25&lt;#REF!,0,IF(T25&gt;=#REF!,1)))</f>
        <v>#REF!</v>
      </c>
      <c r="W25" s="215"/>
      <c r="X25" s="215"/>
      <c r="Y25" s="215"/>
      <c r="Z25" s="215"/>
      <c r="AA25" s="215"/>
      <c r="AB25" s="215"/>
    </row>
    <row r="26" spans="1:28" ht="15" customHeight="1" x14ac:dyDescent="0.25">
      <c r="B26" s="150">
        <f>'B8'!$D$2</f>
        <v>8</v>
      </c>
      <c r="C26" s="150" t="str">
        <f>'8E7'!$E$2</f>
        <v>*</v>
      </c>
      <c r="D26" s="294">
        <f>'8E7'!$B$54</f>
        <v>11</v>
      </c>
      <c r="E26" s="444"/>
      <c r="F26" s="131" t="str">
        <f>'8E7'!H54</f>
        <v/>
      </c>
      <c r="G26" s="131" t="str">
        <f>'8E7'!I54</f>
        <v/>
      </c>
      <c r="H26" s="131" t="str">
        <f>'8E7'!J54</f>
        <v/>
      </c>
      <c r="I26" s="131" t="str">
        <f>'8E7'!K54</f>
        <v/>
      </c>
      <c r="J26" s="131" t="str">
        <f>'8E7'!L54</f>
        <v/>
      </c>
      <c r="K26" s="131" t="str">
        <f>'8E7'!M54</f>
        <v/>
      </c>
      <c r="L26" s="90"/>
      <c r="M26" s="110" t="str">
        <f>'8E7'!$AK$54</f>
        <v/>
      </c>
      <c r="N26" s="104"/>
      <c r="O26" s="85">
        <f>'8E7'!$AO$55</f>
        <v>0</v>
      </c>
      <c r="P26" s="40">
        <f>'M3'!AP65</f>
        <v>0</v>
      </c>
      <c r="Q26" s="85">
        <f>'8E7'!$AP$55</f>
        <v>0</v>
      </c>
      <c r="R26" s="75">
        <f>'8E7'!$AQ$54</f>
        <v>1</v>
      </c>
      <c r="S26" s="58" t="e">
        <f>IF(#REF!="","",IF(#REF!="pro",1,IF(#REF!="lwoo",2,IF(#REF!="vmbo-b",3,IF(#REF!="vmbo-k",4,IF(#REF!="vmbo-g",5,IF(#REF!="vmbo-t",6,IF(#REF!="havo",7))))))))</f>
        <v>#REF!</v>
      </c>
      <c r="T26" s="59" t="e">
        <f>IF(#REF!="","",IF(#REF!="pro",1,IF(#REF!="lwoo",2,IF(#REF!="vmbo-b",3,IF(#REF!="vmbo-k",4,IF(#REF!="vmbo-g",5,IF(#REF!="vmbo-t",6,IF(#REF!="havo",7))))))))</f>
        <v>#REF!</v>
      </c>
      <c r="U26" s="60" t="e">
        <f>IF(T26="",0,IF(T26&lt;#REF!,0,IF(T26&gt;=#REF!,1)))</f>
        <v>#REF!</v>
      </c>
      <c r="W26" s="214" t="str">
        <f>'8E7'!$AS$55</f>
        <v/>
      </c>
      <c r="X26" s="214" t="str">
        <f>'8E7'!$AS$56</f>
        <v/>
      </c>
      <c r="Y26" s="214" t="str">
        <f>'8E7'!$AT$55</f>
        <v/>
      </c>
      <c r="Z26" s="214" t="str">
        <f>'8E7'!$AT$56</f>
        <v/>
      </c>
      <c r="AA26" s="214" t="str">
        <f>'8E7'!$AU$55</f>
        <v/>
      </c>
      <c r="AB26" s="214" t="str">
        <f>'8E7'!$AU$56</f>
        <v/>
      </c>
    </row>
    <row r="27" spans="1:28" ht="15" customHeight="1" x14ac:dyDescent="0.25">
      <c r="B27" s="126"/>
      <c r="C27" s="123"/>
      <c r="D27" s="9"/>
      <c r="E27" s="444"/>
      <c r="F27" s="130"/>
      <c r="G27" s="130"/>
      <c r="H27" s="130"/>
      <c r="I27" s="130"/>
      <c r="J27" s="130"/>
      <c r="K27" s="130"/>
      <c r="L27" s="89"/>
      <c r="M27" s="111"/>
      <c r="N27" s="104"/>
      <c r="O27" s="102"/>
      <c r="P27" s="40"/>
      <c r="Q27" s="102" t="str">
        <f>IF(E27="","",IF(E27="X",M27))</f>
        <v/>
      </c>
      <c r="R27" s="105"/>
      <c r="S27" s="95" t="e">
        <f>IF(#REF!="","",IF(#REF!="pro",1,IF(#REF!="lwoo",2,IF(#REF!="vmbo-b",3,IF(#REF!="vmbo-k",4,IF(#REF!="vmbo-g",5,IF(#REF!="vmbo-t",6,IF(#REF!="havo",7))))))))</f>
        <v>#REF!</v>
      </c>
      <c r="T27" s="96" t="e">
        <f>IF(#REF!="","",IF(#REF!="pro",1,IF(#REF!="lwoo",2,IF(#REF!="vmbo-b",3,IF(#REF!="vmbo-k",4,IF(#REF!="vmbo-g",5,IF(#REF!="vmbo-t",6,IF(#REF!="havo",7))))))))</f>
        <v>#REF!</v>
      </c>
      <c r="U27" s="97" t="e">
        <f>IF(T27="",0,IF(T27&lt;#REF!,0,IF(T27&gt;=#REF!,1)))</f>
        <v>#REF!</v>
      </c>
      <c r="W27" s="215"/>
      <c r="X27" s="215"/>
      <c r="Y27" s="215"/>
      <c r="Z27" s="215"/>
      <c r="AA27" s="215"/>
      <c r="AB27" s="215"/>
    </row>
    <row r="28" spans="1:28" ht="15" customHeight="1" thickBot="1" x14ac:dyDescent="0.3">
      <c r="B28" s="171"/>
      <c r="C28" s="171"/>
      <c r="D28" s="171"/>
      <c r="E28" s="171"/>
      <c r="F28" s="172">
        <f t="shared" ref="F28:J28" si="0">COUNT(F16:F27)</f>
        <v>0</v>
      </c>
      <c r="G28" s="172">
        <f t="shared" si="0"/>
        <v>0</v>
      </c>
      <c r="H28" s="172">
        <f t="shared" si="0"/>
        <v>0</v>
      </c>
      <c r="I28" s="172">
        <f t="shared" si="0"/>
        <v>0</v>
      </c>
      <c r="J28" s="172">
        <f t="shared" si="0"/>
        <v>0</v>
      </c>
      <c r="K28" s="172">
        <f>COUNT(K16:K27)</f>
        <v>0</v>
      </c>
      <c r="L28" s="99"/>
      <c r="M28" s="173">
        <f>COUNT(M16:M27)</f>
        <v>0</v>
      </c>
      <c r="N28" s="99"/>
      <c r="O28" s="99"/>
      <c r="P28" s="99"/>
      <c r="Q28" s="99"/>
      <c r="R28" s="99"/>
      <c r="W28" s="176">
        <f>COUNT(W16:W27)</f>
        <v>0</v>
      </c>
      <c r="X28" s="176">
        <f t="shared" ref="X28:AB28" si="1">COUNT(X16:X27)</f>
        <v>0</v>
      </c>
      <c r="Y28" s="176">
        <f t="shared" si="1"/>
        <v>0</v>
      </c>
      <c r="Z28" s="176">
        <f t="shared" si="1"/>
        <v>0</v>
      </c>
      <c r="AA28" s="176">
        <f t="shared" si="1"/>
        <v>0</v>
      </c>
      <c r="AB28" s="176">
        <f t="shared" si="1"/>
        <v>0</v>
      </c>
    </row>
    <row r="29" spans="1:28" s="94" customFormat="1" ht="15" customHeight="1" thickTop="1" x14ac:dyDescent="0.25">
      <c r="A29" s="93" t="s">
        <v>105</v>
      </c>
      <c r="B29" s="431">
        <f>COUNTA(B16:B27)</f>
        <v>6</v>
      </c>
      <c r="C29" s="432"/>
      <c r="D29" s="440">
        <f>SUM(D16:D27)</f>
        <v>62</v>
      </c>
      <c r="E29" s="443">
        <f>COUNTA(E16:E27)</f>
        <v>0</v>
      </c>
      <c r="F29" s="169" t="str">
        <f t="shared" ref="F29:J29" si="2">IF(F28=0,"",IF(F28&gt;0,SUM(F16:F27)/COUNT(F16:F27)))</f>
        <v/>
      </c>
      <c r="G29" s="170" t="str">
        <f t="shared" si="2"/>
        <v/>
      </c>
      <c r="H29" s="170" t="str">
        <f t="shared" si="2"/>
        <v/>
      </c>
      <c r="I29" s="170" t="str">
        <f t="shared" si="2"/>
        <v/>
      </c>
      <c r="J29" s="170" t="str">
        <f t="shared" si="2"/>
        <v/>
      </c>
      <c r="K29" s="115" t="str">
        <f>IF(K28=0,"",IF(K28&gt;0,SUM(K16:K27)/COUNT(K16:K27)))</f>
        <v/>
      </c>
      <c r="L29" s="118"/>
      <c r="M29" s="413" t="str">
        <f>IF(M28=0,"",IF(M28&gt;0,SUM(M16:M27)/COUNT(M16:M27)))</f>
        <v/>
      </c>
      <c r="N29" s="112"/>
      <c r="O29" s="416">
        <f>SUM(O16:O27)</f>
        <v>0</v>
      </c>
      <c r="P29" s="113">
        <f t="shared" ref="P29:Q29" si="3">SUM(P16:P27)</f>
        <v>0</v>
      </c>
      <c r="Q29" s="418">
        <f t="shared" si="3"/>
        <v>0</v>
      </c>
      <c r="R29" s="420">
        <f>SUM(R16:R27)/6</f>
        <v>1</v>
      </c>
      <c r="S29" s="91"/>
      <c r="T29" s="92"/>
      <c r="U29" s="92" t="e">
        <f>SUM(U16:U27)</f>
        <v>#REF!</v>
      </c>
      <c r="W29" s="402" t="str">
        <f>IF(W28=0,"",IF(W28&gt;0,SUM(W16:W27)/COUNT(W16:W27)))</f>
        <v/>
      </c>
      <c r="X29" s="404" t="str">
        <f>IF(X28=0,"",IF(X28&gt;0,SUM(X16:X27)/COUNT(X16:X27)))</f>
        <v/>
      </c>
      <c r="Y29" s="404" t="str">
        <f t="shared" ref="Y29:AB29" si="4">IF(Y28=0,"",IF(Y28&gt;0,SUM(Y16:Y27)/COUNT(Y16:Y27)))</f>
        <v/>
      </c>
      <c r="Z29" s="404" t="str">
        <f t="shared" si="4"/>
        <v/>
      </c>
      <c r="AA29" s="404" t="str">
        <f t="shared" si="4"/>
        <v/>
      </c>
      <c r="AB29" s="396" t="str">
        <f t="shared" si="4"/>
        <v/>
      </c>
    </row>
    <row r="30" spans="1:28" ht="15" customHeight="1" x14ac:dyDescent="0.25">
      <c r="B30" s="433"/>
      <c r="C30" s="434"/>
      <c r="D30" s="441"/>
      <c r="E30" s="443"/>
      <c r="F30" s="449" t="str">
        <f>IF(F28=0,"",IF(G28=0,"",IF(F28+G28&gt;0,(F29+G29)/2)))</f>
        <v/>
      </c>
      <c r="G30" s="423"/>
      <c r="H30" s="423" t="str">
        <f>IF(H28=0,"",IF(I28=0,"",IF(H28+I28&gt;0,(H29+I29)/2)))</f>
        <v/>
      </c>
      <c r="I30" s="423"/>
      <c r="J30" s="423" t="str">
        <f>IF(J28=0,"",IF(K28=0,"",IF(J28+K28&gt;0,(J29+K29)/2)))</f>
        <v/>
      </c>
      <c r="K30" s="424"/>
      <c r="L30" s="119"/>
      <c r="M30" s="414"/>
      <c r="N30" s="116"/>
      <c r="O30" s="412"/>
      <c r="P30" s="11"/>
      <c r="Q30" s="335"/>
      <c r="R30" s="421"/>
      <c r="S30" s="81"/>
      <c r="W30" s="403"/>
      <c r="X30" s="405"/>
      <c r="Y30" s="405"/>
      <c r="Z30" s="405"/>
      <c r="AA30" s="405"/>
      <c r="AB30" s="397"/>
    </row>
    <row r="31" spans="1:28" ht="13.8" thickBot="1" x14ac:dyDescent="0.3">
      <c r="B31" s="435"/>
      <c r="C31" s="436"/>
      <c r="D31" s="442"/>
      <c r="E31" s="443"/>
      <c r="F31" s="398" t="s">
        <v>34</v>
      </c>
      <c r="G31" s="399"/>
      <c r="H31" s="400" t="s">
        <v>35</v>
      </c>
      <c r="I31" s="399"/>
      <c r="J31" s="399" t="s">
        <v>36</v>
      </c>
      <c r="K31" s="401"/>
      <c r="M31" s="415"/>
      <c r="N31" s="117"/>
      <c r="O31" s="417"/>
      <c r="P31" s="114">
        <f>P29*B29</f>
        <v>0</v>
      </c>
      <c r="Q31" s="419"/>
      <c r="R31" s="422"/>
      <c r="S31" s="3"/>
      <c r="T31" s="3"/>
      <c r="U31" s="3"/>
      <c r="V31" s="3"/>
      <c r="W31" s="398" t="s">
        <v>34</v>
      </c>
      <c r="X31" s="399"/>
      <c r="Y31" s="400" t="s">
        <v>35</v>
      </c>
      <c r="Z31" s="399"/>
      <c r="AA31" s="399" t="s">
        <v>36</v>
      </c>
      <c r="AB31" s="401"/>
    </row>
    <row r="32" spans="1:28" ht="13.8" thickTop="1" x14ac:dyDescent="0.25"/>
  </sheetData>
  <sheetProtection sheet="1" objects="1" scenarios="1"/>
  <mergeCells count="46">
    <mergeCell ref="B2:AB2"/>
    <mergeCell ref="C9:C11"/>
    <mergeCell ref="B29:C31"/>
    <mergeCell ref="K5:K6"/>
    <mergeCell ref="E8:E11"/>
    <mergeCell ref="D29:D31"/>
    <mergeCell ref="E29:E31"/>
    <mergeCell ref="E16:E27"/>
    <mergeCell ref="J31:K31"/>
    <mergeCell ref="F8:G8"/>
    <mergeCell ref="H8:I8"/>
    <mergeCell ref="H30:I30"/>
    <mergeCell ref="E5:F5"/>
    <mergeCell ref="E6:F6"/>
    <mergeCell ref="F30:G30"/>
    <mergeCell ref="F31:G31"/>
    <mergeCell ref="B5:D5"/>
    <mergeCell ref="B6:D6"/>
    <mergeCell ref="J8:K8"/>
    <mergeCell ref="B8:D8"/>
    <mergeCell ref="J30:K30"/>
    <mergeCell ref="W10:X10"/>
    <mergeCell ref="Y10:Z10"/>
    <mergeCell ref="AA10:AB10"/>
    <mergeCell ref="O8:R8"/>
    <mergeCell ref="H31:I31"/>
    <mergeCell ref="M29:M31"/>
    <mergeCell ref="O29:O31"/>
    <mergeCell ref="Q29:Q31"/>
    <mergeCell ref="R29:R31"/>
    <mergeCell ref="AB5:AB6"/>
    <mergeCell ref="W5:AA6"/>
    <mergeCell ref="G5:J6"/>
    <mergeCell ref="AB29:AB30"/>
    <mergeCell ref="W31:X31"/>
    <mergeCell ref="Y31:Z31"/>
    <mergeCell ref="AA31:AB31"/>
    <mergeCell ref="W29:W30"/>
    <mergeCell ref="X29:X30"/>
    <mergeCell ref="Y29:Y30"/>
    <mergeCell ref="Z29:Z30"/>
    <mergeCell ref="AA29:AA30"/>
    <mergeCell ref="W8:AB8"/>
    <mergeCell ref="W9:X9"/>
    <mergeCell ref="Y9:Z9"/>
    <mergeCell ref="AA9:AB9"/>
  </mergeCells>
  <conditionalFormatting sqref="C16:C27">
    <cfRule type="cellIs" dxfId="34" priority="23" operator="equal">
      <formula>0</formula>
    </cfRule>
  </conditionalFormatting>
  <conditionalFormatting sqref="E5:E6 D7">
    <cfRule type="cellIs" dxfId="33" priority="76" stopIfTrue="1" operator="equal">
      <formula>"nee"</formula>
    </cfRule>
    <cfRule type="cellIs" dxfId="32" priority="75" stopIfTrue="1" operator="equal">
      <formula>"ja"</formula>
    </cfRule>
  </conditionalFormatting>
  <conditionalFormatting sqref="E16">
    <cfRule type="cellIs" dxfId="31" priority="92" stopIfTrue="1" operator="equal">
      <formula>"x"</formula>
    </cfRule>
  </conditionalFormatting>
  <conditionalFormatting sqref="F16:K27">
    <cfRule type="cellIs" dxfId="30" priority="24" operator="equal">
      <formula>""</formula>
    </cfRule>
    <cfRule type="cellIs" dxfId="29" priority="26" operator="greaterThanOrEqual">
      <formula>$K$5</formula>
    </cfRule>
    <cfRule type="cellIs" dxfId="28" priority="25" operator="lessThan">
      <formula>$K$5</formula>
    </cfRule>
  </conditionalFormatting>
  <conditionalFormatting sqref="F29:K30 M29:M31">
    <cfRule type="cellIs" dxfId="27" priority="22" operator="greaterThanOrEqual">
      <formula>$K$5</formula>
    </cfRule>
    <cfRule type="cellIs" dxfId="26" priority="20" operator="equal">
      <formula>0</formula>
    </cfRule>
    <cfRule type="cellIs" dxfId="25" priority="21" operator="lessThan">
      <formula>$K$5</formula>
    </cfRule>
  </conditionalFormatting>
  <conditionalFormatting sqref="M16 M18 M20 M22 M24 M26">
    <cfRule type="cellIs" dxfId="24" priority="32" operator="greaterThanOrEqual">
      <formula>$K$5</formula>
    </cfRule>
    <cfRule type="cellIs" dxfId="23" priority="31" operator="lessThan">
      <formula>$K$5</formula>
    </cfRule>
    <cfRule type="cellIs" dxfId="22" priority="30" operator="equal">
      <formula>""</formula>
    </cfRule>
  </conditionalFormatting>
  <conditionalFormatting sqref="O16 O18 O20 O22 O24 O26">
    <cfRule type="cellIs" dxfId="21" priority="101" stopIfTrue="1" operator="equal">
      <formula>""</formula>
    </cfRule>
    <cfRule type="cellIs" dxfId="20" priority="100" stopIfTrue="1" operator="greaterThanOrEqual">
      <formula>1</formula>
    </cfRule>
  </conditionalFormatting>
  <conditionalFormatting sqref="R16 R18 R20 R22 R24 R26 R29:R31">
    <cfRule type="cellIs" dxfId="19" priority="27" operator="equal">
      <formula>""</formula>
    </cfRule>
    <cfRule type="cellIs" dxfId="18" priority="28" operator="lessThan">
      <formula>$K$5</formula>
    </cfRule>
    <cfRule type="cellIs" dxfId="17" priority="29" operator="greaterThanOrEqual">
      <formula>$K$5</formula>
    </cfRule>
  </conditionalFormatting>
  <conditionalFormatting sqref="S16:S30">
    <cfRule type="expression" dxfId="16" priority="77" stopIfTrue="1">
      <formula>#REF!="ja"</formula>
    </cfRule>
  </conditionalFormatting>
  <conditionalFormatting sqref="T16:U28">
    <cfRule type="expression" dxfId="15" priority="80" stopIfTrue="1">
      <formula>#REF!="ja"</formula>
    </cfRule>
  </conditionalFormatting>
  <conditionalFormatting sqref="U29:V30">
    <cfRule type="expression" dxfId="14" priority="19" stopIfTrue="1">
      <formula>#REF!="ja"</formula>
    </cfRule>
  </conditionalFormatting>
  <conditionalFormatting sqref="W16:W27 Y16:Y27 AA16:AA27">
    <cfRule type="cellIs" dxfId="13" priority="18" operator="lessThan">
      <formula>0.85</formula>
    </cfRule>
    <cfRule type="cellIs" dxfId="12" priority="17" operator="greaterThanOrEqual">
      <formula>0.85</formula>
    </cfRule>
  </conditionalFormatting>
  <conditionalFormatting sqref="W29:W30 Y29:Y30 AA29:AA30">
    <cfRule type="cellIs" dxfId="11" priority="9" operator="greaterThan">
      <formula>0</formula>
    </cfRule>
    <cfRule type="cellIs" dxfId="10" priority="8" operator="greaterThanOrEqual">
      <formula>0.85</formula>
    </cfRule>
  </conditionalFormatting>
  <conditionalFormatting sqref="W16:AB27">
    <cfRule type="cellIs" dxfId="9" priority="10" operator="equal">
      <formula>""</formula>
    </cfRule>
  </conditionalFormatting>
  <conditionalFormatting sqref="W29:AB30">
    <cfRule type="cellIs" dxfId="8" priority="1" operator="equal">
      <formula>""</formula>
    </cfRule>
  </conditionalFormatting>
  <conditionalFormatting sqref="X16:X27 Z16:Z27">
    <cfRule type="cellIs" dxfId="7" priority="15" operator="greaterThan">
      <formula>0</formula>
    </cfRule>
    <cfRule type="cellIs" dxfId="6" priority="14" operator="greaterThanOrEqual">
      <formula>$AB$5</formula>
    </cfRule>
  </conditionalFormatting>
  <conditionalFormatting sqref="X29:X30 Z29:Z30">
    <cfRule type="cellIs" dxfId="5" priority="5" operator="greaterThanOrEqual">
      <formula>$AB$5</formula>
    </cfRule>
    <cfRule type="cellIs" dxfId="4" priority="6" operator="greaterThan">
      <formula>0</formula>
    </cfRule>
  </conditionalFormatting>
  <conditionalFormatting sqref="AB16:AB27">
    <cfRule type="cellIs" dxfId="3" priority="12" operator="greaterThan">
      <formula>0</formula>
    </cfRule>
    <cfRule type="cellIs" dxfId="2" priority="11" operator="greaterThan">
      <formula>$AB$5</formula>
    </cfRule>
  </conditionalFormatting>
  <conditionalFormatting sqref="AB29:AB30">
    <cfRule type="cellIs" dxfId="1" priority="2" operator="greaterThanOrEqual">
      <formula>$AB$5</formula>
    </cfRule>
    <cfRule type="cellIs" dxfId="0" priority="3" operator="greaterThan">
      <formula>0</formula>
    </cfRule>
  </conditionalFormatting>
  <dataValidations count="3">
    <dataValidation type="list" allowBlank="1" showInputMessage="1" showErrorMessage="1" sqref="E5" xr:uid="{60A203CF-8C6F-4A2B-A026-3DC051F4CC5C}">
      <formula1>"ja,nee,"</formula1>
    </dataValidation>
    <dataValidation allowBlank="1" showInputMessage="1" showErrorMessage="1" promptTitle="in te vullen niveau" prompt="vul in: A-B-C-D-E_x000a_     of: 1-2-3-4-5" sqref="L16:L27" xr:uid="{CE46E315-E4E7-4CFE-B98E-DC891C1479C2}"/>
    <dataValidation allowBlank="1" showInputMessage="1" showErrorMessage="1" promptTitle="specifieke onderwijsbehoefte" prompt="zet een x voor een leerling met_x000a_een specifieke onderwijsbehoefte" sqref="E16" xr:uid="{86B2845A-7BF0-43E5-B72A-C97D2320E543}"/>
  </dataValidations>
  <pageMargins left="0.31496062992125984" right="0.27559055118110237" top="0.59055118110236227" bottom="0.23622047244094491" header="0.11811023622047245" footer="0.15748031496062992"/>
  <pageSetup paperSize="9" scale="73" orientation="landscape" r:id="rId1"/>
  <headerFooter alignWithMargins="0">
    <oddFooter>&amp;L&amp;8© Meesterwerk</oddFooter>
  </headerFooter>
  <drawing r:id="rId2"/>
  <legacyDrawing r:id="rId3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60D71-E683-4A10-A31F-7788F3144673}">
  <sheetPr>
    <tabColor rgb="FF92D050"/>
    <pageSetUpPr fitToPage="1"/>
  </sheetPr>
  <dimension ref="A1:AE32"/>
  <sheetViews>
    <sheetView showGridLines="0" showRowColHeaders="0" zoomScale="95" zoomScaleNormal="95" workbookViewId="0"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RowHeight="13.2" x14ac:dyDescent="0.25"/>
  <cols>
    <col min="1" max="1" width="3.6640625" customWidth="1"/>
    <col min="2" max="2" width="8.33203125" style="94" customWidth="1"/>
    <col min="3" max="3" width="7.33203125" customWidth="1"/>
    <col min="4" max="4" width="9.5546875" style="4" bestFit="1" customWidth="1"/>
    <col min="5" max="5" width="2.5546875" customWidth="1"/>
    <col min="6" max="7" width="10.5546875" style="4" bestFit="1" customWidth="1"/>
    <col min="8" max="8" width="10.6640625" style="4" bestFit="1" customWidth="1"/>
    <col min="9" max="9" width="10.6640625" style="4" customWidth="1"/>
    <col min="10" max="11" width="10.5546875" style="4" bestFit="1" customWidth="1"/>
    <col min="12" max="12" width="2.5546875" style="4" customWidth="1"/>
    <col min="13" max="13" width="9.44140625" style="4" bestFit="1" customWidth="1"/>
    <col min="14" max="14" width="2.5546875" style="4" customWidth="1"/>
    <col min="15" max="15" width="9.44140625" bestFit="1" customWidth="1"/>
    <col min="16" max="16" width="9.33203125" hidden="1" customWidth="1"/>
    <col min="17" max="17" width="9.44140625" bestFit="1" customWidth="1"/>
    <col min="19" max="21" width="9.33203125" style="4" hidden="1" customWidth="1"/>
    <col min="22" max="22" width="2.5546875" style="4" customWidth="1"/>
    <col min="23" max="28" width="9.33203125" style="4" customWidth="1"/>
    <col min="29" max="29" width="9.5546875" customWidth="1"/>
  </cols>
  <sheetData>
    <row r="1" spans="2:31" ht="13.8" thickBot="1" x14ac:dyDescent="0.3">
      <c r="H1" s="70"/>
      <c r="I1" s="70"/>
      <c r="J1" s="70"/>
      <c r="K1" s="70"/>
      <c r="L1" s="70"/>
    </row>
    <row r="2" spans="2:31" ht="25.2" thickBot="1" x14ac:dyDescent="0.3">
      <c r="B2" s="425" t="s">
        <v>156</v>
      </c>
      <c r="C2" s="426"/>
      <c r="D2" s="426"/>
      <c r="E2" s="426"/>
      <c r="F2" s="426"/>
      <c r="G2" s="426"/>
      <c r="H2" s="426"/>
      <c r="I2" s="426"/>
      <c r="J2" s="426"/>
      <c r="K2" s="426"/>
      <c r="L2" s="426"/>
      <c r="M2" s="426"/>
      <c r="N2" s="426"/>
      <c r="O2" s="426"/>
      <c r="P2" s="426"/>
      <c r="Q2" s="426"/>
      <c r="R2" s="426"/>
      <c r="S2" s="426"/>
      <c r="T2" s="426"/>
      <c r="U2" s="426"/>
      <c r="V2" s="426"/>
      <c r="W2" s="426"/>
      <c r="X2" s="426"/>
      <c r="Y2" s="426"/>
      <c r="Z2" s="426"/>
      <c r="AA2" s="426"/>
      <c r="AB2" s="427"/>
    </row>
    <row r="4" spans="2:31" x14ac:dyDescent="0.25">
      <c r="B4" s="122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</row>
    <row r="5" spans="2:31" ht="13.2" customHeight="1" x14ac:dyDescent="0.25">
      <c r="B5" s="333" t="s">
        <v>29</v>
      </c>
      <c r="C5" s="334"/>
      <c r="D5" s="334"/>
      <c r="E5" s="445" t="s">
        <v>30</v>
      </c>
      <c r="F5" s="446"/>
      <c r="G5" s="394" t="s">
        <v>144</v>
      </c>
      <c r="H5" s="394"/>
      <c r="I5" s="394"/>
      <c r="J5" s="395"/>
      <c r="K5" s="437">
        <v>0.7</v>
      </c>
      <c r="W5" s="394" t="s">
        <v>157</v>
      </c>
      <c r="X5" s="394"/>
      <c r="Y5" s="394"/>
      <c r="Z5" s="394"/>
      <c r="AA5" s="395"/>
      <c r="AB5" s="393">
        <v>0.47099999999999997</v>
      </c>
      <c r="AC5" s="21"/>
      <c r="AD5" s="21"/>
      <c r="AE5" s="21"/>
    </row>
    <row r="6" spans="2:31" ht="13.2" customHeight="1" x14ac:dyDescent="0.25">
      <c r="B6" s="333" t="s">
        <v>31</v>
      </c>
      <c r="C6" s="334"/>
      <c r="D6" s="334"/>
      <c r="E6" s="447" t="str">
        <f>IF(E5="ja","nee",IF(E5="nee","ja",IF(E5="","")))</f>
        <v>nee</v>
      </c>
      <c r="F6" s="448"/>
      <c r="G6" s="394"/>
      <c r="H6" s="394"/>
      <c r="I6" s="394"/>
      <c r="J6" s="395"/>
      <c r="K6" s="437"/>
      <c r="W6" s="394"/>
      <c r="X6" s="394"/>
      <c r="Y6" s="394"/>
      <c r="Z6" s="394"/>
      <c r="AA6" s="395"/>
      <c r="AB6" s="393"/>
      <c r="AD6" s="4"/>
      <c r="AE6" s="4"/>
    </row>
    <row r="7" spans="2:31" ht="13.8" thickBot="1" x14ac:dyDescent="0.3">
      <c r="B7" s="124"/>
      <c r="C7" s="15"/>
      <c r="D7" s="16"/>
      <c r="AD7" s="4"/>
      <c r="AE7" s="4"/>
    </row>
    <row r="8" spans="2:31" ht="13.8" thickTop="1" x14ac:dyDescent="0.25">
      <c r="B8" s="326" t="s">
        <v>146</v>
      </c>
      <c r="C8" s="411"/>
      <c r="D8" s="412"/>
      <c r="E8" s="438"/>
      <c r="F8" s="326" t="s">
        <v>34</v>
      </c>
      <c r="G8" s="327"/>
      <c r="H8" s="326" t="s">
        <v>35</v>
      </c>
      <c r="I8" s="327"/>
      <c r="J8" s="329" t="s">
        <v>36</v>
      </c>
      <c r="K8" s="336"/>
      <c r="L8" s="103"/>
      <c r="M8" s="120"/>
      <c r="O8" s="326" t="s">
        <v>146</v>
      </c>
      <c r="P8" s="411"/>
      <c r="Q8" s="411"/>
      <c r="R8" s="412"/>
      <c r="S8" s="40"/>
      <c r="W8" s="406" t="s">
        <v>147</v>
      </c>
      <c r="X8" s="407"/>
      <c r="Y8" s="407"/>
      <c r="Z8" s="407"/>
      <c r="AA8" s="407"/>
      <c r="AB8" s="408"/>
      <c r="AD8" s="4"/>
      <c r="AE8" s="4"/>
    </row>
    <row r="9" spans="2:31" ht="17.100000000000001" customHeight="1" x14ac:dyDescent="0.25">
      <c r="B9" s="289" t="s">
        <v>26</v>
      </c>
      <c r="C9" s="428" t="s">
        <v>148</v>
      </c>
      <c r="D9" s="289" t="s">
        <v>141</v>
      </c>
      <c r="E9" s="439"/>
      <c r="F9" s="77" t="s">
        <v>44</v>
      </c>
      <c r="G9" s="77" t="s">
        <v>45</v>
      </c>
      <c r="H9" s="77" t="s">
        <v>46</v>
      </c>
      <c r="I9" s="77" t="s">
        <v>47</v>
      </c>
      <c r="J9" s="77" t="s">
        <v>48</v>
      </c>
      <c r="K9" s="127" t="s">
        <v>49</v>
      </c>
      <c r="L9" s="88"/>
      <c r="M9" s="106" t="s">
        <v>61</v>
      </c>
      <c r="N9" s="87"/>
      <c r="O9" s="38" t="s">
        <v>42</v>
      </c>
      <c r="P9" s="19" t="s">
        <v>149</v>
      </c>
      <c r="Q9" s="38" t="s">
        <v>41</v>
      </c>
      <c r="R9" s="23" t="s">
        <v>64</v>
      </c>
      <c r="S9" s="22" t="s">
        <v>62</v>
      </c>
      <c r="T9" s="6" t="s">
        <v>62</v>
      </c>
      <c r="U9" s="6" t="s">
        <v>63</v>
      </c>
      <c r="V9" s="44"/>
      <c r="W9" s="409" t="s">
        <v>45</v>
      </c>
      <c r="X9" s="409"/>
      <c r="Y9" s="409" t="s">
        <v>46</v>
      </c>
      <c r="Z9" s="409"/>
      <c r="AA9" s="409" t="s">
        <v>150</v>
      </c>
      <c r="AB9" s="409"/>
    </row>
    <row r="10" spans="2:31" x14ac:dyDescent="0.25">
      <c r="B10" s="27"/>
      <c r="C10" s="429"/>
      <c r="D10" s="290" t="s">
        <v>151</v>
      </c>
      <c r="E10" s="439"/>
      <c r="F10" s="78" t="s">
        <v>70</v>
      </c>
      <c r="G10" s="78" t="s">
        <v>71</v>
      </c>
      <c r="H10" s="78"/>
      <c r="I10" s="78" t="s">
        <v>46</v>
      </c>
      <c r="J10" s="78" t="s">
        <v>72</v>
      </c>
      <c r="K10" s="128" t="s">
        <v>73</v>
      </c>
      <c r="L10" s="88"/>
      <c r="M10" s="107" t="s">
        <v>84</v>
      </c>
      <c r="N10" s="87"/>
      <c r="O10" s="39"/>
      <c r="P10" s="100"/>
      <c r="Q10" s="39" t="s">
        <v>68</v>
      </c>
      <c r="R10" s="24" t="s">
        <v>86</v>
      </c>
      <c r="S10" s="20"/>
      <c r="T10" s="8"/>
      <c r="U10" s="8"/>
      <c r="V10" s="44"/>
      <c r="W10" s="410" t="s">
        <v>71</v>
      </c>
      <c r="X10" s="410"/>
      <c r="Y10" s="410"/>
      <c r="Z10" s="410"/>
      <c r="AA10" s="410"/>
      <c r="AB10" s="410"/>
    </row>
    <row r="11" spans="2:31" s="13" customFormat="1" x14ac:dyDescent="0.25">
      <c r="B11" s="28"/>
      <c r="C11" s="430"/>
      <c r="D11" s="28"/>
      <c r="E11" s="439"/>
      <c r="F11" s="79" t="s">
        <v>88</v>
      </c>
      <c r="G11" s="79" t="s">
        <v>88</v>
      </c>
      <c r="H11" s="79" t="s">
        <v>88</v>
      </c>
      <c r="I11" s="79" t="s">
        <v>88</v>
      </c>
      <c r="J11" s="79" t="s">
        <v>89</v>
      </c>
      <c r="K11" s="129" t="s">
        <v>89</v>
      </c>
      <c r="L11" s="88"/>
      <c r="M11" s="108" t="s">
        <v>90</v>
      </c>
      <c r="N11" s="87"/>
      <c r="O11" s="18" t="s">
        <v>92</v>
      </c>
      <c r="P11" s="101"/>
      <c r="Q11" s="18" t="s">
        <v>93</v>
      </c>
      <c r="R11" s="25" t="s">
        <v>94</v>
      </c>
      <c r="S11" s="20"/>
      <c r="T11" s="7"/>
      <c r="U11" s="7"/>
      <c r="V11" s="45"/>
      <c r="W11" s="175" t="s">
        <v>152</v>
      </c>
      <c r="X11" s="175" t="s">
        <v>153</v>
      </c>
      <c r="Y11" s="175" t="s">
        <v>152</v>
      </c>
      <c r="Z11" s="175" t="s">
        <v>153</v>
      </c>
      <c r="AA11" s="175" t="s">
        <v>152</v>
      </c>
      <c r="AB11" s="175" t="s">
        <v>154</v>
      </c>
    </row>
    <row r="12" spans="2:31" s="13" customFormat="1" ht="12.45" hidden="1" customHeight="1" x14ac:dyDescent="0.25">
      <c r="B12" s="63" t="s">
        <v>97</v>
      </c>
      <c r="C12" s="121"/>
      <c r="D12" s="82" t="s">
        <v>78</v>
      </c>
      <c r="E12" s="98" t="s">
        <v>98</v>
      </c>
      <c r="F12" s="80" t="s">
        <v>99</v>
      </c>
      <c r="G12" s="62" t="s">
        <v>79</v>
      </c>
      <c r="H12" s="63" t="s">
        <v>98</v>
      </c>
      <c r="I12" s="63"/>
      <c r="J12" s="62" t="s">
        <v>100</v>
      </c>
      <c r="K12" s="82" t="s">
        <v>101</v>
      </c>
      <c r="L12" s="44"/>
      <c r="M12" s="107" t="s">
        <v>82</v>
      </c>
      <c r="N12" s="87"/>
      <c r="O12" s="55" t="s">
        <v>81</v>
      </c>
      <c r="P12" s="98"/>
      <c r="Q12" s="55" t="s">
        <v>98</v>
      </c>
      <c r="R12" s="7" t="s">
        <v>98</v>
      </c>
      <c r="S12" s="3"/>
      <c r="T12" s="3"/>
      <c r="U12" s="3"/>
      <c r="V12" s="3"/>
      <c r="W12" s="62"/>
      <c r="X12" s="62"/>
      <c r="Y12" s="62"/>
      <c r="Z12" s="62"/>
      <c r="AA12" s="62"/>
      <c r="AB12" s="62"/>
    </row>
    <row r="13" spans="2:31" s="13" customFormat="1" ht="12.45" hidden="1" customHeight="1" x14ac:dyDescent="0.25">
      <c r="B13" s="63" t="s">
        <v>81</v>
      </c>
      <c r="C13" s="121"/>
      <c r="D13" s="82"/>
      <c r="E13" s="98"/>
      <c r="F13" s="80"/>
      <c r="G13" s="62"/>
      <c r="H13" s="63"/>
      <c r="I13" s="63"/>
      <c r="J13" s="62"/>
      <c r="K13" s="82"/>
      <c r="L13" s="44"/>
      <c r="M13" s="107"/>
      <c r="N13" s="87"/>
      <c r="O13" s="55"/>
      <c r="P13" s="98"/>
      <c r="Q13" s="55"/>
      <c r="R13" s="7"/>
      <c r="S13" s="3"/>
      <c r="T13" s="3"/>
      <c r="U13" s="3"/>
      <c r="V13" s="3"/>
      <c r="W13" s="62"/>
      <c r="X13" s="62"/>
      <c r="Y13" s="62"/>
      <c r="Z13" s="62"/>
      <c r="AA13" s="62"/>
      <c r="AB13" s="62"/>
    </row>
    <row r="14" spans="2:31" s="13" customFormat="1" ht="12.45" hidden="1" customHeight="1" x14ac:dyDescent="0.25">
      <c r="B14" s="63" t="s">
        <v>103</v>
      </c>
      <c r="C14" s="121"/>
      <c r="D14" s="82"/>
      <c r="E14" s="98"/>
      <c r="F14" s="80"/>
      <c r="G14" s="62"/>
      <c r="H14" s="63"/>
      <c r="I14" s="63"/>
      <c r="J14" s="62"/>
      <c r="K14" s="82"/>
      <c r="L14" s="44"/>
      <c r="M14" s="107"/>
      <c r="N14" s="87"/>
      <c r="O14" s="55"/>
      <c r="P14" s="98"/>
      <c r="Q14" s="55"/>
      <c r="R14" s="7"/>
      <c r="S14" s="3"/>
      <c r="T14" s="3"/>
      <c r="U14" s="3"/>
      <c r="V14" s="3"/>
      <c r="W14" s="62"/>
      <c r="X14" s="62"/>
      <c r="Y14" s="62"/>
      <c r="Z14" s="62"/>
      <c r="AA14" s="62"/>
      <c r="AB14" s="62"/>
    </row>
    <row r="15" spans="2:31" s="13" customFormat="1" ht="12.45" hidden="1" customHeight="1" x14ac:dyDescent="0.25">
      <c r="B15" s="63" t="s">
        <v>104</v>
      </c>
      <c r="C15" s="121"/>
      <c r="D15" s="82"/>
      <c r="E15" s="98"/>
      <c r="F15" s="80"/>
      <c r="G15" s="62"/>
      <c r="H15" s="63"/>
      <c r="I15" s="63"/>
      <c r="J15" s="62"/>
      <c r="K15" s="82"/>
      <c r="L15" s="44"/>
      <c r="M15" s="107"/>
      <c r="N15" s="87"/>
      <c r="O15" s="55"/>
      <c r="P15" s="98"/>
      <c r="Q15" s="55"/>
      <c r="R15" s="7"/>
      <c r="S15" s="3"/>
      <c r="T15" s="3"/>
      <c r="U15" s="3"/>
      <c r="V15" s="3"/>
      <c r="W15" s="62"/>
      <c r="X15" s="62"/>
      <c r="Y15" s="62"/>
      <c r="Z15" s="62"/>
      <c r="AA15" s="62"/>
      <c r="AB15" s="62"/>
    </row>
    <row r="16" spans="2:31" ht="15" customHeight="1" x14ac:dyDescent="0.25">
      <c r="B16" s="125">
        <f>'M3'!$D$2</f>
        <v>3</v>
      </c>
      <c r="C16" s="125" t="str">
        <f>'M3'!$E$2</f>
        <v>*</v>
      </c>
      <c r="D16" s="291">
        <f>'M3'!$B$54</f>
        <v>11</v>
      </c>
      <c r="E16" s="444"/>
      <c r="F16" s="292" t="str">
        <f>'E3'!H54</f>
        <v/>
      </c>
      <c r="G16" s="292" t="str">
        <f>'E3'!I54</f>
        <v/>
      </c>
      <c r="H16" s="292" t="str">
        <f>'E3'!J54</f>
        <v/>
      </c>
      <c r="I16" s="292" t="str">
        <f>'E3'!K54</f>
        <v/>
      </c>
      <c r="J16" s="292" t="str">
        <f>'E3'!L54</f>
        <v/>
      </c>
      <c r="K16" s="292" t="str">
        <f>'E3'!M54</f>
        <v/>
      </c>
      <c r="L16" s="293"/>
      <c r="M16" s="109" t="str">
        <f>'E3'!$AK$54</f>
        <v/>
      </c>
      <c r="N16" s="104"/>
      <c r="O16" s="83">
        <f>'E3'!$AO$55</f>
        <v>0</v>
      </c>
      <c r="P16" s="40">
        <f>'E3'!AP55</f>
        <v>0</v>
      </c>
      <c r="Q16" s="83">
        <f>'E3'!$AP$55</f>
        <v>0</v>
      </c>
      <c r="R16" s="75">
        <f>'E3'!$AQ$54</f>
        <v>1</v>
      </c>
      <c r="S16" s="76">
        <f>'E3'!AR54</f>
        <v>0</v>
      </c>
      <c r="T16" s="59" t="e">
        <f>IF(#REF!="","",IF(#REF!="pro",1,IF(#REF!="lwoo",2,IF(#REF!="vmbo-b",3,IF(#REF!="vmbo-k",4,IF(#REF!="vmbo-g",5,IF(#REF!="vmbo-t",6,IF(#REF!="havo",7))))))))</f>
        <v>#REF!</v>
      </c>
      <c r="U16" s="60" t="e">
        <f>IF(T16="",0,IF(T16&lt;#REF!,0,IF(T16&gt;=#REF!,1)))</f>
        <v>#REF!</v>
      </c>
      <c r="W16" s="214" t="str">
        <f>'E3'!$AS$55</f>
        <v/>
      </c>
      <c r="X16" s="214" t="str">
        <f>'E3'!$AS$56</f>
        <v/>
      </c>
      <c r="Y16" s="214" t="str">
        <f>'E3'!$AT$55</f>
        <v/>
      </c>
      <c r="Z16" s="214" t="str">
        <f>'E3'!$AT$56</f>
        <v/>
      </c>
      <c r="AA16" s="214" t="str">
        <f>'E3'!$AU$55</f>
        <v/>
      </c>
      <c r="AB16" s="214" t="str">
        <f>'E3'!$AU$56</f>
        <v/>
      </c>
    </row>
    <row r="17" spans="1:28" ht="15" customHeight="1" x14ac:dyDescent="0.25">
      <c r="B17" s="125"/>
      <c r="C17" s="73"/>
      <c r="D17" s="294"/>
      <c r="E17" s="444"/>
      <c r="F17" s="291"/>
      <c r="G17" s="291"/>
      <c r="H17" s="291"/>
      <c r="I17" s="291"/>
      <c r="J17" s="291"/>
      <c r="K17" s="291"/>
      <c r="L17" s="295"/>
      <c r="M17" s="110"/>
      <c r="N17" s="104"/>
      <c r="O17" s="84"/>
      <c r="P17" s="40"/>
      <c r="Q17" s="84" t="str">
        <f>IF(E17="","",IF(E17="X",M17))</f>
        <v/>
      </c>
      <c r="R17" s="105"/>
      <c r="S17" s="58"/>
      <c r="T17" s="59" t="e">
        <f>IF(#REF!="","",IF(#REF!="pro",1,IF(#REF!="lwoo",2,IF(#REF!="vmbo-b",3,IF(#REF!="vmbo-k",4,IF(#REF!="vmbo-g",5,IF(#REF!="vmbo-t",6,IF(#REF!="havo",7))))))))</f>
        <v>#REF!</v>
      </c>
      <c r="U17" s="60" t="e">
        <f>IF(T17="",0,IF(T17&lt;#REF!,0,IF(T17&gt;=#REF!,1)))</f>
        <v>#REF!</v>
      </c>
      <c r="W17" s="215"/>
      <c r="X17" s="215"/>
      <c r="Y17" s="215"/>
      <c r="Z17" s="215"/>
      <c r="AA17" s="215"/>
      <c r="AB17" s="215"/>
    </row>
    <row r="18" spans="1:28" ht="15" customHeight="1" x14ac:dyDescent="0.25">
      <c r="B18" s="150">
        <f>'M4'!$D$2</f>
        <v>4</v>
      </c>
      <c r="C18" s="150" t="str">
        <f>'M4'!$E$2</f>
        <v>*</v>
      </c>
      <c r="D18" s="294">
        <f>'M4'!$B$54</f>
        <v>9</v>
      </c>
      <c r="E18" s="444"/>
      <c r="F18" s="292" t="str">
        <f>'E4'!H54</f>
        <v/>
      </c>
      <c r="G18" s="292" t="str">
        <f>'E4'!I54</f>
        <v/>
      </c>
      <c r="H18" s="292" t="str">
        <f>'E4'!J54</f>
        <v/>
      </c>
      <c r="I18" s="292" t="str">
        <f>'E4'!K54</f>
        <v/>
      </c>
      <c r="J18" s="292" t="str">
        <f>'E4'!L54</f>
        <v/>
      </c>
      <c r="K18" s="292" t="str">
        <f>'E4'!M54</f>
        <v/>
      </c>
      <c r="L18" s="293"/>
      <c r="M18" s="110" t="str">
        <f>'E4'!$AK$54</f>
        <v/>
      </c>
      <c r="N18" s="104"/>
      <c r="O18" s="85">
        <f>'E4'!$AO$55</f>
        <v>0</v>
      </c>
      <c r="P18" s="40">
        <f>'M3'!AP57</f>
        <v>0</v>
      </c>
      <c r="Q18" s="85">
        <f>'E4'!$AP$55</f>
        <v>0</v>
      </c>
      <c r="R18" s="75">
        <f>'E4'!$AQ$54</f>
        <v>1</v>
      </c>
      <c r="S18" s="76">
        <f>'E4'!AR54</f>
        <v>0</v>
      </c>
      <c r="T18" s="59" t="e">
        <f>IF(#REF!="","",IF(#REF!="pro",1,IF(#REF!="lwoo",2,IF(#REF!="vmbo-b",3,IF(#REF!="vmbo-k",4,IF(#REF!="vmbo-g",5,IF(#REF!="vmbo-t",6,IF(#REF!="havo",7))))))))</f>
        <v>#REF!</v>
      </c>
      <c r="U18" s="60" t="e">
        <f>IF(T18="",0,IF(T18&lt;#REF!,0,IF(T18&gt;=#REF!,1)))</f>
        <v>#REF!</v>
      </c>
      <c r="W18" s="214" t="str">
        <f>'E4'!$AS$55</f>
        <v/>
      </c>
      <c r="X18" s="214" t="str">
        <f>'E4'!$AS$56</f>
        <v/>
      </c>
      <c r="Y18" s="214" t="str">
        <f>'E4'!$AT$55</f>
        <v/>
      </c>
      <c r="Z18" s="214" t="str">
        <f>'E4'!$AT$56</f>
        <v/>
      </c>
      <c r="AA18" s="214" t="str">
        <f>'E4'!$AU$55</f>
        <v/>
      </c>
      <c r="AB18" s="214" t="str">
        <f>'E4'!$AU$56</f>
        <v/>
      </c>
    </row>
    <row r="19" spans="1:28" ht="15" customHeight="1" x14ac:dyDescent="0.25">
      <c r="B19" s="126"/>
      <c r="C19" s="132"/>
      <c r="D19" s="294"/>
      <c r="E19" s="444"/>
      <c r="F19" s="291"/>
      <c r="G19" s="130"/>
      <c r="H19" s="291"/>
      <c r="I19" s="130"/>
      <c r="J19" s="291"/>
      <c r="K19" s="291"/>
      <c r="L19" s="295"/>
      <c r="M19" s="110"/>
      <c r="N19" s="104"/>
      <c r="O19" s="84"/>
      <c r="P19" s="40"/>
      <c r="Q19" s="84" t="str">
        <f>IF(E19="","",IF(E19="X",M19))</f>
        <v/>
      </c>
      <c r="R19" s="105"/>
      <c r="S19" s="58" t="e">
        <f>IF(#REF!="","",IF(#REF!="pro",1,IF(#REF!="lwoo",2,IF(#REF!="vmbo-b",3,IF(#REF!="vmbo-k",4,IF(#REF!="vmbo-g",5,IF(#REF!="vmbo-t",6,IF(#REF!="havo",7))))))))</f>
        <v>#REF!</v>
      </c>
      <c r="T19" s="59" t="e">
        <f>IF(#REF!="","",IF(#REF!="pro",1,IF(#REF!="lwoo",2,IF(#REF!="vmbo-b",3,IF(#REF!="vmbo-k",4,IF(#REF!="vmbo-g",5,IF(#REF!="vmbo-t",6,IF(#REF!="havo",7))))))))</f>
        <v>#REF!</v>
      </c>
      <c r="U19" s="60" t="e">
        <f>IF(T19="",0,IF(T19&lt;#REF!,0,IF(T19&gt;=#REF!,1)))</f>
        <v>#REF!</v>
      </c>
      <c r="W19" s="215"/>
      <c r="X19" s="215"/>
      <c r="Y19" s="215"/>
      <c r="Z19" s="215"/>
      <c r="AA19" s="215"/>
      <c r="AB19" s="215"/>
    </row>
    <row r="20" spans="1:28" ht="15" customHeight="1" x14ac:dyDescent="0.25">
      <c r="B20" s="150">
        <f>'M5'!$D$2</f>
        <v>5</v>
      </c>
      <c r="C20" s="150" t="str">
        <f>'M5'!$E$2</f>
        <v>*</v>
      </c>
      <c r="D20" s="294">
        <f>'M5'!$B$54</f>
        <v>8</v>
      </c>
      <c r="E20" s="444"/>
      <c r="F20" s="292" t="str">
        <f>'E5'!H54</f>
        <v/>
      </c>
      <c r="G20" s="292" t="str">
        <f>'E5'!I54</f>
        <v/>
      </c>
      <c r="H20" s="292" t="str">
        <f>'E5'!J54</f>
        <v/>
      </c>
      <c r="I20" s="131"/>
      <c r="J20" s="292" t="str">
        <f>'E5'!L54</f>
        <v/>
      </c>
      <c r="K20" s="292" t="str">
        <f>'E5'!M54</f>
        <v/>
      </c>
      <c r="L20" s="293"/>
      <c r="M20" s="110" t="str">
        <f>'E5'!$AK$54</f>
        <v/>
      </c>
      <c r="N20" s="104"/>
      <c r="O20" s="85">
        <f>'E5'!$AO$55</f>
        <v>0</v>
      </c>
      <c r="P20" s="40">
        <f>'M3'!AP59</f>
        <v>0</v>
      </c>
      <c r="Q20" s="85">
        <f>'E5'!$AP$55</f>
        <v>0</v>
      </c>
      <c r="R20" s="75">
        <f>'E5'!$AQ$54</f>
        <v>1</v>
      </c>
      <c r="S20" s="58" t="e">
        <f>IF(#REF!="","",IF(#REF!="pro",1,IF(#REF!="lwoo",2,IF(#REF!="vmbo-b",3,IF(#REF!="vmbo-k",4,IF(#REF!="vmbo-g",5,IF(#REF!="vmbo-t",6,IF(#REF!="havo",7))))))))</f>
        <v>#REF!</v>
      </c>
      <c r="T20" s="59" t="e">
        <f>IF(#REF!="","",IF(#REF!="pro",1,IF(#REF!="lwoo",2,IF(#REF!="vmbo-b",3,IF(#REF!="vmbo-k",4,IF(#REF!="vmbo-g",5,IF(#REF!="vmbo-t",6,IF(#REF!="havo",7))))))))</f>
        <v>#REF!</v>
      </c>
      <c r="U20" s="60" t="e">
        <f>IF(T20="",0,IF(T20&lt;#REF!,0,IF(T20&gt;=#REF!,1)))</f>
        <v>#REF!</v>
      </c>
      <c r="W20" s="214" t="str">
        <f>'E5'!$AS$55</f>
        <v/>
      </c>
      <c r="X20" s="214" t="str">
        <f>'E5'!$AS$56</f>
        <v/>
      </c>
      <c r="Y20" s="214" t="str">
        <f>'E5'!$AT$55</f>
        <v/>
      </c>
      <c r="Z20" s="214" t="str">
        <f>'E5'!$AT$56</f>
        <v/>
      </c>
      <c r="AA20" s="214" t="str">
        <f>'E5'!$AU$55</f>
        <v/>
      </c>
      <c r="AB20" s="214" t="str">
        <f>'E5'!$AU$56</f>
        <v/>
      </c>
    </row>
    <row r="21" spans="1:28" ht="15" customHeight="1" x14ac:dyDescent="0.25">
      <c r="B21" s="126"/>
      <c r="C21" s="132"/>
      <c r="D21" s="294"/>
      <c r="E21" s="444"/>
      <c r="F21" s="291"/>
      <c r="G21" s="130"/>
      <c r="H21" s="291"/>
      <c r="I21" s="130"/>
      <c r="J21" s="291"/>
      <c r="K21" s="291"/>
      <c r="L21" s="295"/>
      <c r="M21" s="110"/>
      <c r="N21" s="104"/>
      <c r="O21" s="84"/>
      <c r="P21" s="40"/>
      <c r="Q21" s="84" t="str">
        <f>IF(E21="","",IF(E21="X",M21))</f>
        <v/>
      </c>
      <c r="R21" s="105"/>
      <c r="S21" s="58" t="e">
        <f>IF(#REF!="","",IF(#REF!="pro",1,IF(#REF!="lwoo",2,IF(#REF!="vmbo-b",3,IF(#REF!="vmbo-k",4,IF(#REF!="vmbo-g",5,IF(#REF!="vmbo-t",6,IF(#REF!="havo",7))))))))</f>
        <v>#REF!</v>
      </c>
      <c r="T21" s="59" t="e">
        <f>IF(#REF!="","",IF(#REF!="pro",1,IF(#REF!="lwoo",2,IF(#REF!="vmbo-b",3,IF(#REF!="vmbo-k",4,IF(#REF!="vmbo-g",5,IF(#REF!="vmbo-t",6,IF(#REF!="havo",7))))))))</f>
        <v>#REF!</v>
      </c>
      <c r="U21" s="60" t="e">
        <f>IF(T21="",0,IF(T21&lt;#REF!,0,IF(T21&gt;=#REF!,1)))</f>
        <v>#REF!</v>
      </c>
      <c r="W21" s="215"/>
      <c r="X21" s="215"/>
      <c r="Y21" s="215"/>
      <c r="Z21" s="215"/>
      <c r="AA21" s="215"/>
      <c r="AB21" s="215"/>
    </row>
    <row r="22" spans="1:28" ht="15" customHeight="1" x14ac:dyDescent="0.25">
      <c r="B22" s="150">
        <f>'M6'!$D$2</f>
        <v>6</v>
      </c>
      <c r="C22" s="150" t="str">
        <f>'M6'!$E$2</f>
        <v>*</v>
      </c>
      <c r="D22" s="294">
        <f>'M6'!$B$54</f>
        <v>9</v>
      </c>
      <c r="E22" s="444"/>
      <c r="F22" s="292" t="str">
        <f>'E6'!H54</f>
        <v/>
      </c>
      <c r="G22" s="292" t="str">
        <f>'E6'!I54</f>
        <v/>
      </c>
      <c r="H22" s="292" t="str">
        <f>'E6'!J54</f>
        <v/>
      </c>
      <c r="I22" s="292" t="str">
        <f>'E6'!K54</f>
        <v/>
      </c>
      <c r="J22" s="292" t="str">
        <f>'E6'!L54</f>
        <v/>
      </c>
      <c r="K22" s="292" t="str">
        <f>'E6'!M54</f>
        <v/>
      </c>
      <c r="L22" s="293"/>
      <c r="M22" s="110" t="str">
        <f>'E6'!$AK$54</f>
        <v/>
      </c>
      <c r="N22" s="104"/>
      <c r="O22" s="85">
        <f>'E6'!$AO$55</f>
        <v>0</v>
      </c>
      <c r="P22" s="40">
        <f>'M3'!AP61</f>
        <v>0</v>
      </c>
      <c r="Q22" s="85">
        <f>'E6'!$AP$55</f>
        <v>0</v>
      </c>
      <c r="R22" s="75">
        <f>'E6'!$AQ$54</f>
        <v>1</v>
      </c>
      <c r="S22" s="58" t="e">
        <f>IF(#REF!="","",IF(#REF!="pro",1,IF(#REF!="lwoo",2,IF(#REF!="vmbo-b",3,IF(#REF!="vmbo-k",4,IF(#REF!="vmbo-g",5,IF(#REF!="vmbo-t",6,IF(#REF!="havo",7))))))))</f>
        <v>#REF!</v>
      </c>
      <c r="T22" s="59" t="e">
        <f>IF(#REF!="","",IF(#REF!="pro",1,IF(#REF!="lwoo",2,IF(#REF!="vmbo-b",3,IF(#REF!="vmbo-k",4,IF(#REF!="vmbo-g",5,IF(#REF!="vmbo-t",6,IF(#REF!="havo",7))))))))</f>
        <v>#REF!</v>
      </c>
      <c r="U22" s="60" t="e">
        <f>IF(T22="",0,IF(T22&lt;#REF!,0,IF(T22&gt;=#REF!,1)))</f>
        <v>#REF!</v>
      </c>
      <c r="W22" s="214" t="str">
        <f>'E6'!$AS$55</f>
        <v/>
      </c>
      <c r="X22" s="214" t="str">
        <f>'E6'!$AS$56</f>
        <v/>
      </c>
      <c r="Y22" s="214" t="str">
        <f>'E6'!$AT$55</f>
        <v/>
      </c>
      <c r="Z22" s="214" t="str">
        <f>'E6'!$AT$56</f>
        <v/>
      </c>
      <c r="AA22" s="214" t="str">
        <f>'E6'!$AU$55</f>
        <v/>
      </c>
      <c r="AB22" s="214" t="str">
        <f>'E6'!$AU$56</f>
        <v/>
      </c>
    </row>
    <row r="23" spans="1:28" ht="15" customHeight="1" x14ac:dyDescent="0.25">
      <c r="B23" s="126"/>
      <c r="C23" s="132"/>
      <c r="D23" s="294"/>
      <c r="E23" s="444"/>
      <c r="F23" s="130"/>
      <c r="G23" s="130"/>
      <c r="H23" s="130"/>
      <c r="I23" s="130"/>
      <c r="J23" s="130"/>
      <c r="K23" s="130"/>
      <c r="L23" s="89"/>
      <c r="M23" s="110"/>
      <c r="N23" s="104"/>
      <c r="O23" s="84"/>
      <c r="P23" s="40" t="s">
        <v>155</v>
      </c>
      <c r="Q23" s="84" t="str">
        <f>IF(E23="","",IF(E23="X",M23))</f>
        <v/>
      </c>
      <c r="R23" s="105"/>
      <c r="S23" s="58" t="e">
        <f>IF(#REF!="","",IF(#REF!="pro",1,IF(#REF!="lwoo",2,IF(#REF!="vmbo-b",3,IF(#REF!="vmbo-k",4,IF(#REF!="vmbo-g",5,IF(#REF!="vmbo-t",6,IF(#REF!="havo",7))))))))</f>
        <v>#REF!</v>
      </c>
      <c r="T23" s="59" t="e">
        <f>IF(#REF!="","",IF(#REF!="pro",1,IF(#REF!="lwoo",2,IF(#REF!="vmbo-b",3,IF(#REF!="vmbo-k",4,IF(#REF!="vmbo-g",5,IF(#REF!="vmbo-t",6,IF(#REF!="havo",7))))))))</f>
        <v>#REF!</v>
      </c>
      <c r="U23" s="60" t="e">
        <f>IF(T23="",0,IF(T23&lt;#REF!,0,IF(T23&gt;=#REF!,1)))</f>
        <v>#REF!</v>
      </c>
      <c r="W23" s="215"/>
      <c r="X23" s="215"/>
      <c r="Y23" s="215"/>
      <c r="Z23" s="215"/>
      <c r="AA23" s="215"/>
      <c r="AB23" s="215"/>
    </row>
    <row r="24" spans="1:28" ht="15" customHeight="1" x14ac:dyDescent="0.25">
      <c r="B24" s="150">
        <f>'M7'!$D$2</f>
        <v>7</v>
      </c>
      <c r="C24" s="150" t="str">
        <f>'M7'!$E$2</f>
        <v>*</v>
      </c>
      <c r="D24" s="294">
        <f>'M7'!$B$54</f>
        <v>14</v>
      </c>
      <c r="E24" s="444"/>
      <c r="F24" s="131" t="str">
        <f>'E7'!H54</f>
        <v/>
      </c>
      <c r="G24" s="131" t="str">
        <f>'E7'!I54</f>
        <v/>
      </c>
      <c r="H24" s="131" t="str">
        <f>'E7'!J54</f>
        <v/>
      </c>
      <c r="I24" s="131" t="str">
        <f>'E7'!K54</f>
        <v/>
      </c>
      <c r="J24" s="131" t="str">
        <f>'E7'!L54</f>
        <v/>
      </c>
      <c r="K24" s="131" t="str">
        <f>'E7'!M54</f>
        <v/>
      </c>
      <c r="L24" s="90"/>
      <c r="M24" s="110" t="str">
        <f>'E7'!$AK$54</f>
        <v/>
      </c>
      <c r="N24" s="104"/>
      <c r="O24" s="85">
        <f>'E7'!$AO$55</f>
        <v>0</v>
      </c>
      <c r="P24" s="40">
        <f>'M3'!AP63</f>
        <v>0</v>
      </c>
      <c r="Q24" s="85">
        <f>'E7'!$AP$55</f>
        <v>0</v>
      </c>
      <c r="R24" s="75">
        <f>'E7'!$AQ$54</f>
        <v>1</v>
      </c>
      <c r="S24" s="58" t="e">
        <f>IF(#REF!="","",IF(#REF!="pro",1,IF(#REF!="lwoo",2,IF(#REF!="vmbo-b",3,IF(#REF!="vmbo-k",4,IF(#REF!="vmbo-g",5,IF(#REF!="vmbo-t",6,IF(#REF!="havo",7))))))))</f>
        <v>#REF!</v>
      </c>
      <c r="T24" s="59" t="e">
        <f>IF(#REF!="","",IF(#REF!="pro",1,IF(#REF!="lwoo",2,IF(#REF!="vmbo-b",3,IF(#REF!="vmbo-k",4,IF(#REF!="vmbo-g",5,IF(#REF!="vmbo-t",6,IF(#REF!="havo",7))))))))</f>
        <v>#REF!</v>
      </c>
      <c r="U24" s="60" t="e">
        <f>IF(T24="",0,IF(T24&lt;#REF!,0,IF(T24&gt;=#REF!,1)))</f>
        <v>#REF!</v>
      </c>
      <c r="W24" s="214" t="str">
        <f>'E7'!$AS$55</f>
        <v/>
      </c>
      <c r="X24" s="214" t="str">
        <f>'E7'!$AS$56</f>
        <v/>
      </c>
      <c r="Y24" s="214" t="str">
        <f>'E7'!$AT$55</f>
        <v/>
      </c>
      <c r="Z24" s="214" t="str">
        <f>'E7'!$AT$56</f>
        <v/>
      </c>
      <c r="AA24" s="214" t="str">
        <f>'E7'!$AU$55</f>
        <v/>
      </c>
      <c r="AB24" s="214" t="str">
        <f>'E7'!$AU$56</f>
        <v/>
      </c>
    </row>
    <row r="25" spans="1:28" ht="15" customHeight="1" x14ac:dyDescent="0.25">
      <c r="B25" s="126"/>
      <c r="C25" s="132"/>
      <c r="D25" s="294"/>
      <c r="E25" s="444"/>
      <c r="F25" s="130"/>
      <c r="G25" s="130"/>
      <c r="H25" s="130"/>
      <c r="I25" s="130"/>
      <c r="J25" s="130"/>
      <c r="K25" s="130"/>
      <c r="L25" s="89"/>
      <c r="M25" s="110"/>
      <c r="N25" s="104"/>
      <c r="O25" s="84" t="str">
        <f>'M3'!AO63</f>
        <v/>
      </c>
      <c r="P25" s="40"/>
      <c r="Q25" s="84" t="str">
        <f>IF(E25="","",IF(E25="X",M25))</f>
        <v/>
      </c>
      <c r="R25" s="105"/>
      <c r="S25" s="58" t="e">
        <f>IF(#REF!="","",IF(#REF!="pro",1,IF(#REF!="lwoo",2,IF(#REF!="vmbo-b",3,IF(#REF!="vmbo-k",4,IF(#REF!="vmbo-g",5,IF(#REF!="vmbo-t",6,IF(#REF!="havo",7))))))))</f>
        <v>#REF!</v>
      </c>
      <c r="T25" s="59" t="e">
        <f>IF(#REF!="","",IF(#REF!="pro",1,IF(#REF!="lwoo",2,IF(#REF!="vmbo-b",3,IF(#REF!="vmbo-k",4,IF(#REF!="vmbo-g",5,IF(#REF!="vmbo-t",6,IF(#REF!="havo",7))))))))</f>
        <v>#REF!</v>
      </c>
      <c r="U25" s="60" t="e">
        <f>IF(T25="",0,IF(T25&lt;#REF!,0,IF(T25&gt;=#REF!,1)))</f>
        <v>#REF!</v>
      </c>
      <c r="W25" s="215"/>
      <c r="X25" s="215"/>
      <c r="Y25" s="215"/>
      <c r="Z25" s="215"/>
      <c r="AA25" s="215"/>
      <c r="AB25" s="215"/>
    </row>
    <row r="26" spans="1:28" ht="15" customHeight="1" x14ac:dyDescent="0.25">
      <c r="B26" s="150">
        <f>'B8'!$D$2</f>
        <v>8</v>
      </c>
      <c r="C26" s="150" t="str">
        <f>'8E7'!$E$2</f>
        <v>*</v>
      </c>
      <c r="D26" s="294">
        <f>'8E7'!$B$54</f>
        <v>11</v>
      </c>
      <c r="E26" s="444"/>
      <c r="F26" s="131" t="str">
        <f>'B8'!H54</f>
        <v/>
      </c>
      <c r="G26" s="131" t="str">
        <f>'B8'!I54</f>
        <v/>
      </c>
      <c r="H26" s="131" t="str">
        <f>'B8'!J54</f>
        <v/>
      </c>
      <c r="I26" s="131" t="str">
        <f>'B8'!K54</f>
        <v/>
      </c>
      <c r="J26" s="131" t="str">
        <f>'B8'!L54</f>
        <v/>
      </c>
      <c r="K26" s="131" t="str">
        <f>'B8'!M54</f>
        <v/>
      </c>
      <c r="L26" s="90"/>
      <c r="M26" s="110" t="str">
        <f>'B8'!$AK$54</f>
        <v/>
      </c>
      <c r="N26" s="104"/>
      <c r="O26" s="85">
        <f>'B8'!$AO$55</f>
        <v>0</v>
      </c>
      <c r="P26" s="40">
        <f>'M3'!AP65</f>
        <v>0</v>
      </c>
      <c r="Q26" s="85">
        <f>'B8'!$AP$55</f>
        <v>0</v>
      </c>
      <c r="R26" s="75">
        <f>'B8'!$AQ$54</f>
        <v>1</v>
      </c>
      <c r="S26" s="58" t="e">
        <f>IF(#REF!="","",IF(#REF!="pro",1,IF(#REF!="lwoo",2,IF(#REF!="vmbo-b",3,IF(#REF!="vmbo-k",4,IF(#REF!="vmbo-g",5,IF(#REF!="vmbo-t",6,IF(#REF!="havo",7))))))))</f>
        <v>#REF!</v>
      </c>
      <c r="T26" s="59" t="e">
        <f>IF(#REF!="","",IF(#REF!="pro",1,IF(#REF!="lwoo",2,IF(#REF!="vmbo-b",3,IF(#REF!="vmbo-k",4,IF(#REF!="vmbo-g",5,IF(#REF!="vmbo-t",6,IF(#REF!="havo",7))))))))</f>
        <v>#REF!</v>
      </c>
      <c r="U26" s="60" t="e">
        <f>IF(T26="",0,IF(T26&lt;#REF!,0,IF(T26&gt;=#REF!,1)))</f>
        <v>#REF!</v>
      </c>
      <c r="W26" s="214" t="str">
        <f>'B8'!$AS$55</f>
        <v/>
      </c>
      <c r="X26" s="214" t="str">
        <f>'B8'!$AS$56</f>
        <v/>
      </c>
      <c r="Y26" s="214" t="str">
        <f>'B8'!$AT$55</f>
        <v/>
      </c>
      <c r="Z26" s="214" t="str">
        <f>'B8'!$AT$56</f>
        <v/>
      </c>
      <c r="AA26" s="214" t="str">
        <f>'B8'!$AU$55</f>
        <v/>
      </c>
      <c r="AB26" s="214" t="str">
        <f>'B8'!$AU$56</f>
        <v/>
      </c>
    </row>
    <row r="27" spans="1:28" ht="15" customHeight="1" x14ac:dyDescent="0.25">
      <c r="B27" s="126"/>
      <c r="C27" s="123"/>
      <c r="D27" s="9"/>
      <c r="E27" s="444"/>
      <c r="F27" s="130"/>
      <c r="G27" s="130"/>
      <c r="H27" s="130"/>
      <c r="I27" s="130"/>
      <c r="J27" s="130"/>
      <c r="K27" s="130"/>
      <c r="L27" s="89"/>
      <c r="M27" s="111"/>
      <c r="N27" s="104"/>
      <c r="O27" s="102"/>
      <c r="P27" s="40"/>
      <c r="Q27" s="102" t="str">
        <f>IF(E27="","",IF(E27="X",M27))</f>
        <v/>
      </c>
      <c r="R27" s="105"/>
      <c r="S27" s="95" t="e">
        <f>IF(#REF!="","",IF(#REF!="pro",1,IF(#REF!="lwoo",2,IF(#REF!="vmbo-b",3,IF(#REF!="vmbo-k",4,IF(#REF!="vmbo-g",5,IF(#REF!="vmbo-t",6,IF(#REF!="havo",7))))))))</f>
        <v>#REF!</v>
      </c>
      <c r="T27" s="96" t="e">
        <f>IF(#REF!="","",IF(#REF!="pro",1,IF(#REF!="lwoo",2,IF(#REF!="vmbo-b",3,IF(#REF!="vmbo-k",4,IF(#REF!="vmbo-g",5,IF(#REF!="vmbo-t",6,IF(#REF!="havo",7))))))))</f>
        <v>#REF!</v>
      </c>
      <c r="U27" s="97" t="e">
        <f>IF(T27="",0,IF(T27&lt;#REF!,0,IF(T27&gt;=#REF!,1)))</f>
        <v>#REF!</v>
      </c>
      <c r="W27" s="215"/>
      <c r="X27" s="215"/>
      <c r="Y27" s="215"/>
      <c r="Z27" s="215"/>
      <c r="AA27" s="215"/>
      <c r="AB27" s="215"/>
    </row>
    <row r="28" spans="1:28" ht="15" customHeight="1" thickBot="1" x14ac:dyDescent="0.3">
      <c r="B28" s="171"/>
      <c r="C28" s="171"/>
      <c r="D28" s="171"/>
      <c r="E28" s="171"/>
      <c r="F28" s="172">
        <f t="shared" ref="F28:J28" si="0">COUNT(F16:F27)</f>
        <v>0</v>
      </c>
      <c r="G28" s="172">
        <f t="shared" si="0"/>
        <v>0</v>
      </c>
      <c r="H28" s="172">
        <f t="shared" si="0"/>
        <v>0</v>
      </c>
      <c r="I28" s="172">
        <f t="shared" si="0"/>
        <v>0</v>
      </c>
      <c r="J28" s="172">
        <f t="shared" si="0"/>
        <v>0</v>
      </c>
      <c r="K28" s="172">
        <f>COUNT(K16:K27)</f>
        <v>0</v>
      </c>
      <c r="L28" s="99"/>
      <c r="M28" s="173">
        <f>COUNT(M16:M27)</f>
        <v>0</v>
      </c>
      <c r="N28" s="99"/>
      <c r="O28" s="99"/>
      <c r="P28" s="99"/>
      <c r="Q28" s="99"/>
      <c r="R28" s="99"/>
      <c r="W28" s="176">
        <f>COUNT(W16:W27)</f>
        <v>0</v>
      </c>
      <c r="X28" s="176">
        <f t="shared" ref="X28:AB28" si="1">COUNT(X16:X27)</f>
        <v>0</v>
      </c>
      <c r="Y28" s="176">
        <f t="shared" si="1"/>
        <v>0</v>
      </c>
      <c r="Z28" s="176">
        <f t="shared" si="1"/>
        <v>0</v>
      </c>
      <c r="AA28" s="176">
        <f t="shared" si="1"/>
        <v>0</v>
      </c>
      <c r="AB28" s="176">
        <f t="shared" si="1"/>
        <v>0</v>
      </c>
    </row>
    <row r="29" spans="1:28" s="94" customFormat="1" ht="15" customHeight="1" thickTop="1" x14ac:dyDescent="0.25">
      <c r="A29" s="93" t="s">
        <v>105</v>
      </c>
      <c r="B29" s="431">
        <f>COUNTA(B16:B27)</f>
        <v>6</v>
      </c>
      <c r="C29" s="432"/>
      <c r="D29" s="440">
        <f>SUM(D16:D27)</f>
        <v>62</v>
      </c>
      <c r="E29" s="443">
        <f>COUNTA(E16:E27)</f>
        <v>0</v>
      </c>
      <c r="F29" s="169" t="str">
        <f t="shared" ref="F29:J29" si="2">IF(F28=0,"",IF(F28&gt;0,SUM(F16:F27)/COUNT(F16:F27)))</f>
        <v/>
      </c>
      <c r="G29" s="170" t="str">
        <f t="shared" si="2"/>
        <v/>
      </c>
      <c r="H29" s="170" t="str">
        <f t="shared" si="2"/>
        <v/>
      </c>
      <c r="I29" s="170" t="str">
        <f t="shared" si="2"/>
        <v/>
      </c>
      <c r="J29" s="170" t="str">
        <f t="shared" si="2"/>
        <v/>
      </c>
      <c r="K29" s="115" t="str">
        <f>IF(K28=0,"",IF(K28&gt;0,SUM(K16:K27)/COUNT(K16:K27)))</f>
        <v/>
      </c>
      <c r="L29" s="118"/>
      <c r="M29" s="413" t="str">
        <f>IF(M28=0,"",IF(M28&gt;0,SUM(M16:M27)/COUNT(M16:M27)))</f>
        <v/>
      </c>
      <c r="N29" s="112"/>
      <c r="O29" s="416">
        <f>SUM(O16:O27)</f>
        <v>0</v>
      </c>
      <c r="P29" s="113">
        <f t="shared" ref="P29:Q29" si="3">SUM(P16:P27)</f>
        <v>0</v>
      </c>
      <c r="Q29" s="418">
        <f t="shared" si="3"/>
        <v>0</v>
      </c>
      <c r="R29" s="420">
        <f>SUM(R16:R27)/6</f>
        <v>1</v>
      </c>
      <c r="S29" s="91"/>
      <c r="T29" s="92"/>
      <c r="U29" s="92" t="e">
        <f>SUM(U16:U27)</f>
        <v>#REF!</v>
      </c>
      <c r="W29" s="402" t="str">
        <f>IF(W28=0,"",IF(W28&gt;0,SUM(W16:W27)/COUNT(W16:W27)))</f>
        <v/>
      </c>
      <c r="X29" s="404" t="str">
        <f>IF(X28=0,"",IF(X28&gt;0,SUM(X16:X27)/COUNT(X16:X27)))</f>
        <v/>
      </c>
      <c r="Y29" s="404" t="str">
        <f t="shared" ref="Y29:AB29" si="4">IF(Y28=0,"",IF(Y28&gt;0,SUM(Y16:Y27)/COUNT(Y16:Y27)))</f>
        <v/>
      </c>
      <c r="Z29" s="404" t="str">
        <f t="shared" si="4"/>
        <v/>
      </c>
      <c r="AA29" s="404" t="str">
        <f t="shared" si="4"/>
        <v/>
      </c>
      <c r="AB29" s="396" t="str">
        <f t="shared" si="4"/>
        <v/>
      </c>
    </row>
    <row r="30" spans="1:28" ht="15" customHeight="1" x14ac:dyDescent="0.25">
      <c r="B30" s="433"/>
      <c r="C30" s="434"/>
      <c r="D30" s="441"/>
      <c r="E30" s="443"/>
      <c r="F30" s="449" t="str">
        <f>IF(F28=0,"",IF(G28=0,"",IF(F28+G28&gt;0,(F29+G29)/2)))</f>
        <v/>
      </c>
      <c r="G30" s="423"/>
      <c r="H30" s="423" t="str">
        <f>IF(H28=0,"",IF(I28=0,"",IF(H28+I28&gt;0,(H29+I29)/2)))</f>
        <v/>
      </c>
      <c r="I30" s="423"/>
      <c r="J30" s="423" t="str">
        <f>IF(J28=0,"",IF(K28=0,"",IF(J28+K28&gt;0,(J29+K29)/2)))</f>
        <v/>
      </c>
      <c r="K30" s="424"/>
      <c r="L30" s="119"/>
      <c r="M30" s="414"/>
      <c r="N30" s="116"/>
      <c r="O30" s="412"/>
      <c r="P30" s="11"/>
      <c r="Q30" s="335"/>
      <c r="R30" s="421"/>
      <c r="S30" s="81"/>
      <c r="W30" s="403"/>
      <c r="X30" s="405"/>
      <c r="Y30" s="405"/>
      <c r="Z30" s="405"/>
      <c r="AA30" s="405"/>
      <c r="AB30" s="397"/>
    </row>
    <row r="31" spans="1:28" ht="13.8" thickBot="1" x14ac:dyDescent="0.3">
      <c r="B31" s="435"/>
      <c r="C31" s="436"/>
      <c r="D31" s="442"/>
      <c r="E31" s="443"/>
      <c r="F31" s="398" t="s">
        <v>34</v>
      </c>
      <c r="G31" s="399"/>
      <c r="H31" s="400" t="s">
        <v>35</v>
      </c>
      <c r="I31" s="399"/>
      <c r="J31" s="399" t="s">
        <v>36</v>
      </c>
      <c r="K31" s="401"/>
      <c r="M31" s="415"/>
      <c r="N31" s="117"/>
      <c r="O31" s="417"/>
      <c r="P31" s="114">
        <f>P29*B29</f>
        <v>0</v>
      </c>
      <c r="Q31" s="419"/>
      <c r="R31" s="422"/>
      <c r="S31" s="3"/>
      <c r="T31" s="3"/>
      <c r="U31" s="3"/>
      <c r="V31" s="3"/>
      <c r="W31" s="398" t="s">
        <v>34</v>
      </c>
      <c r="X31" s="399"/>
      <c r="Y31" s="400" t="s">
        <v>35</v>
      </c>
      <c r="Z31" s="399"/>
      <c r="AA31" s="399" t="s">
        <v>36</v>
      </c>
      <c r="AB31" s="401"/>
    </row>
    <row r="32" spans="1:28" ht="13.8" thickTop="1" x14ac:dyDescent="0.25"/>
  </sheetData>
  <sheetProtection sheet="1" objects="1" scenarios="1"/>
  <mergeCells count="46">
    <mergeCell ref="AA31:AB31"/>
    <mergeCell ref="AA29:AA30"/>
    <mergeCell ref="AB29:AB30"/>
    <mergeCell ref="F30:G30"/>
    <mergeCell ref="H30:I30"/>
    <mergeCell ref="J30:K30"/>
    <mergeCell ref="F31:G31"/>
    <mergeCell ref="H31:I31"/>
    <mergeCell ref="J31:K31"/>
    <mergeCell ref="W31:X31"/>
    <mergeCell ref="Y31:Z31"/>
    <mergeCell ref="Q29:Q31"/>
    <mergeCell ref="R29:R31"/>
    <mergeCell ref="W29:W30"/>
    <mergeCell ref="X29:X30"/>
    <mergeCell ref="Y29:Y30"/>
    <mergeCell ref="Z29:Z30"/>
    <mergeCell ref="E16:E27"/>
    <mergeCell ref="B29:C31"/>
    <mergeCell ref="D29:D31"/>
    <mergeCell ref="E29:E31"/>
    <mergeCell ref="M29:M31"/>
    <mergeCell ref="O29:O31"/>
    <mergeCell ref="W8:AB8"/>
    <mergeCell ref="C9:C11"/>
    <mergeCell ref="W9:X9"/>
    <mergeCell ref="Y9:Z9"/>
    <mergeCell ref="AA9:AB9"/>
    <mergeCell ref="W10:X10"/>
    <mergeCell ref="Y10:Z10"/>
    <mergeCell ref="AA10:AB10"/>
    <mergeCell ref="B8:D8"/>
    <mergeCell ref="E8:E11"/>
    <mergeCell ref="F8:G8"/>
    <mergeCell ref="H8:I8"/>
    <mergeCell ref="J8:K8"/>
    <mergeCell ref="O8:R8"/>
    <mergeCell ref="B2:AB2"/>
    <mergeCell ref="B5:D5"/>
    <mergeCell ref="E5:F5"/>
    <mergeCell ref="G5:J6"/>
    <mergeCell ref="K5:K6"/>
    <mergeCell ref="W5:AA6"/>
    <mergeCell ref="AB5:AB6"/>
    <mergeCell ref="B6:D6"/>
    <mergeCell ref="E6:F6"/>
  </mergeCells>
  <conditionalFormatting sqref="C16:C27">
    <cfRule type="cellIs" dxfId="229" priority="19" operator="equal">
      <formula>0</formula>
    </cfRule>
  </conditionalFormatting>
  <conditionalFormatting sqref="E5:E6 D7">
    <cfRule type="cellIs" dxfId="228" priority="30" stopIfTrue="1" operator="equal">
      <formula>"nee"</formula>
    </cfRule>
    <cfRule type="cellIs" dxfId="227" priority="29" stopIfTrue="1" operator="equal">
      <formula>"ja"</formula>
    </cfRule>
  </conditionalFormatting>
  <conditionalFormatting sqref="E16">
    <cfRule type="cellIs" dxfId="226" priority="33" stopIfTrue="1" operator="equal">
      <formula>"x"</formula>
    </cfRule>
  </conditionalFormatting>
  <conditionalFormatting sqref="F16:K27">
    <cfRule type="cellIs" dxfId="225" priority="20" operator="equal">
      <formula>""</formula>
    </cfRule>
    <cfRule type="cellIs" dxfId="224" priority="22" operator="greaterThanOrEqual">
      <formula>$K$5</formula>
    </cfRule>
    <cfRule type="cellIs" dxfId="223" priority="21" operator="lessThan">
      <formula>$K$5</formula>
    </cfRule>
  </conditionalFormatting>
  <conditionalFormatting sqref="F29:K30 M29:M31">
    <cfRule type="cellIs" dxfId="222" priority="18" operator="greaterThanOrEqual">
      <formula>$K$5</formula>
    </cfRule>
    <cfRule type="cellIs" dxfId="221" priority="16" operator="equal">
      <formula>0</formula>
    </cfRule>
    <cfRule type="cellIs" dxfId="220" priority="17" operator="lessThan">
      <formula>$K$5</formula>
    </cfRule>
  </conditionalFormatting>
  <conditionalFormatting sqref="M16 M18 M20 M22 M24 M26">
    <cfRule type="cellIs" dxfId="219" priority="28" operator="greaterThanOrEqual">
      <formula>$K$5</formula>
    </cfRule>
    <cfRule type="cellIs" dxfId="218" priority="27" operator="lessThan">
      <formula>$K$5</formula>
    </cfRule>
    <cfRule type="cellIs" dxfId="217" priority="26" operator="equal">
      <formula>""</formula>
    </cfRule>
  </conditionalFormatting>
  <conditionalFormatting sqref="O16 O18 O20 O22 O24 O26">
    <cfRule type="cellIs" dxfId="216" priority="35" stopIfTrue="1" operator="equal">
      <formula>""</formula>
    </cfRule>
    <cfRule type="cellIs" dxfId="215" priority="34" stopIfTrue="1" operator="greaterThanOrEqual">
      <formula>1</formula>
    </cfRule>
  </conditionalFormatting>
  <conditionalFormatting sqref="R16 R18 R20 R22 R24 R26 R29:R31">
    <cfRule type="cellIs" dxfId="214" priority="23" operator="equal">
      <formula>""</formula>
    </cfRule>
    <cfRule type="cellIs" dxfId="213" priority="24" operator="lessThan">
      <formula>$K$5</formula>
    </cfRule>
    <cfRule type="cellIs" dxfId="212" priority="25" operator="greaterThanOrEqual">
      <formula>$K$5</formula>
    </cfRule>
  </conditionalFormatting>
  <conditionalFormatting sqref="S16:S30">
    <cfRule type="expression" dxfId="211" priority="31" stopIfTrue="1">
      <formula>#REF!="ja"</formula>
    </cfRule>
  </conditionalFormatting>
  <conditionalFormatting sqref="T16:U28">
    <cfRule type="expression" dxfId="210" priority="32" stopIfTrue="1">
      <formula>#REF!="ja"</formula>
    </cfRule>
  </conditionalFormatting>
  <conditionalFormatting sqref="U29:V30">
    <cfRule type="expression" dxfId="209" priority="15" stopIfTrue="1">
      <formula>#REF!="ja"</formula>
    </cfRule>
  </conditionalFormatting>
  <conditionalFormatting sqref="W16:W27 Y16:Y27 AA16:AA27">
    <cfRule type="cellIs" dxfId="208" priority="14" operator="lessThan">
      <formula>0.85</formula>
    </cfRule>
    <cfRule type="cellIs" dxfId="207" priority="13" operator="greaterThanOrEqual">
      <formula>0.85</formula>
    </cfRule>
  </conditionalFormatting>
  <conditionalFormatting sqref="W29:W30 Y29:Y30 AA29:AA30">
    <cfRule type="cellIs" dxfId="206" priority="7" operator="greaterThan">
      <formula>0</formula>
    </cfRule>
    <cfRule type="cellIs" dxfId="205" priority="6" operator="greaterThanOrEqual">
      <formula>0.85</formula>
    </cfRule>
  </conditionalFormatting>
  <conditionalFormatting sqref="W16:AB27">
    <cfRule type="cellIs" dxfId="204" priority="8" operator="equal">
      <formula>""</formula>
    </cfRule>
  </conditionalFormatting>
  <conditionalFormatting sqref="W29:AB30">
    <cfRule type="cellIs" dxfId="203" priority="1" operator="equal">
      <formula>""</formula>
    </cfRule>
  </conditionalFormatting>
  <conditionalFormatting sqref="X16:X27 Z16:Z27">
    <cfRule type="cellIs" dxfId="202" priority="12" operator="greaterThan">
      <formula>0</formula>
    </cfRule>
    <cfRule type="cellIs" dxfId="201" priority="11" operator="greaterThanOrEqual">
      <formula>$AB$5</formula>
    </cfRule>
  </conditionalFormatting>
  <conditionalFormatting sqref="X29:X30 Z29:Z30">
    <cfRule type="cellIs" dxfId="200" priority="4" operator="greaterThanOrEqual">
      <formula>$AB$5</formula>
    </cfRule>
    <cfRule type="cellIs" dxfId="199" priority="5" operator="greaterThan">
      <formula>0</formula>
    </cfRule>
  </conditionalFormatting>
  <conditionalFormatting sqref="AB16:AB27">
    <cfRule type="cellIs" dxfId="198" priority="10" operator="greaterThan">
      <formula>0</formula>
    </cfRule>
    <cfRule type="cellIs" dxfId="197" priority="9" operator="greaterThan">
      <formula>$AB$5</formula>
    </cfRule>
  </conditionalFormatting>
  <conditionalFormatting sqref="AB29:AB30">
    <cfRule type="cellIs" dxfId="196" priority="2" operator="greaterThanOrEqual">
      <formula>$AB$5</formula>
    </cfRule>
    <cfRule type="cellIs" dxfId="195" priority="3" operator="greaterThan">
      <formula>0</formula>
    </cfRule>
  </conditionalFormatting>
  <dataValidations count="3">
    <dataValidation allowBlank="1" showInputMessage="1" showErrorMessage="1" promptTitle="specifieke onderwijsbehoefte" prompt="zet een x voor een leerling met_x000a_een specifieke onderwijsbehoefte" sqref="E16" xr:uid="{7FC25939-865F-49EE-A6EC-4B180723A901}"/>
    <dataValidation allowBlank="1" showInputMessage="1" showErrorMessage="1" promptTitle="in te vullen niveau" prompt="vul in: A-B-C-D-E_x000a_     of: 1-2-3-4-5" sqref="L16:L27" xr:uid="{1D7574C4-FFA9-4D19-9F50-94716E994FCF}"/>
    <dataValidation type="list" allowBlank="1" showInputMessage="1" showErrorMessage="1" sqref="E5" xr:uid="{D06B7C5B-A3DE-46C1-8850-8DACDC868565}">
      <formula1>"ja,nee,"</formula1>
    </dataValidation>
  </dataValidations>
  <pageMargins left="0.31496062992125984" right="0.27559055118110237" top="0.59055118110236227" bottom="0.23622047244094491" header="0.11811023622047245" footer="0.15748031496062992"/>
  <pageSetup paperSize="9" scale="73" orientation="landscape" r:id="rId1"/>
  <headerFooter alignWithMargins="0">
    <oddFooter>&amp;L&amp;8© Meesterwerk</oddFooter>
  </headerFooter>
  <drawing r:id="rId2"/>
  <legacyDrawing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38A6A-3643-41D6-BE8D-04D13627A423}">
  <sheetPr codeName="Blad23">
    <tabColor rgb="FFFF0000"/>
  </sheetPr>
  <dimension ref="B2:N40"/>
  <sheetViews>
    <sheetView showGridLines="0" showRowColHeaders="0" zoomScale="80" zoomScaleNormal="80" zoomScaleSheetLayoutView="50" workbookViewId="0"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9.33203125" defaultRowHeight="13.2" x14ac:dyDescent="0.25"/>
  <cols>
    <col min="1" max="1" width="5.6640625" style="180" customWidth="1"/>
    <col min="2" max="2" width="4.6640625" style="180" customWidth="1"/>
    <col min="3" max="3" width="60.6640625" style="180" customWidth="1"/>
    <col min="4" max="4" width="5.6640625" style="180" customWidth="1"/>
    <col min="5" max="5" width="4.6640625" style="180" customWidth="1"/>
    <col min="6" max="6" width="60.6640625" style="180" customWidth="1"/>
    <col min="7" max="7" width="5.6640625" style="180" customWidth="1"/>
    <col min="8" max="8" width="4.6640625" style="180" customWidth="1"/>
    <col min="9" max="9" width="60.6640625" style="180" customWidth="1"/>
    <col min="10" max="16384" width="9.33203125" style="180"/>
  </cols>
  <sheetData>
    <row r="2" spans="2:14" ht="17.7" customHeight="1" x14ac:dyDescent="0.3">
      <c r="C2" s="211" t="s">
        <v>158</v>
      </c>
    </row>
    <row r="3" spans="2:14" ht="17.7" customHeight="1" x14ac:dyDescent="0.3">
      <c r="C3" s="211"/>
    </row>
    <row r="4" spans="2:14" ht="17.7" customHeight="1" x14ac:dyDescent="0.3">
      <c r="C4" s="211"/>
    </row>
    <row r="5" spans="2:14" ht="17.7" customHeight="1" x14ac:dyDescent="0.3">
      <c r="B5" s="455" t="s">
        <v>159</v>
      </c>
      <c r="C5" s="455"/>
      <c r="D5" s="455"/>
      <c r="E5" s="455"/>
      <c r="F5" s="455"/>
      <c r="G5" s="455"/>
      <c r="H5" s="455"/>
      <c r="I5" s="455"/>
      <c r="J5"/>
      <c r="K5"/>
      <c r="L5"/>
      <c r="M5"/>
      <c r="N5"/>
    </row>
    <row r="6" spans="2:14" ht="13.8" thickBot="1" x14ac:dyDescent="0.3">
      <c r="J6"/>
      <c r="K6" s="21"/>
      <c r="L6" s="21"/>
      <c r="M6" s="21"/>
      <c r="N6" s="21"/>
    </row>
    <row r="7" spans="2:14" ht="16.8" thickBot="1" x14ac:dyDescent="0.45">
      <c r="B7" s="452" t="s">
        <v>160</v>
      </c>
      <c r="C7" s="453"/>
      <c r="D7" s="181"/>
      <c r="E7" s="452" t="s">
        <v>161</v>
      </c>
      <c r="F7" s="453"/>
      <c r="G7" s="181"/>
      <c r="H7" s="452" t="s">
        <v>162</v>
      </c>
      <c r="I7" s="453"/>
      <c r="J7"/>
      <c r="K7"/>
      <c r="L7" s="4"/>
      <c r="M7" s="4"/>
      <c r="N7" s="3"/>
    </row>
    <row r="8" spans="2:14" ht="13.8" thickBot="1" x14ac:dyDescent="0.3">
      <c r="J8"/>
      <c r="K8"/>
      <c r="L8"/>
      <c r="M8"/>
      <c r="N8"/>
    </row>
    <row r="9" spans="2:14" ht="19.5" customHeight="1" thickBot="1" x14ac:dyDescent="0.3">
      <c r="B9" s="454" t="s">
        <v>163</v>
      </c>
      <c r="C9" s="450"/>
      <c r="E9" s="454" t="s">
        <v>163</v>
      </c>
      <c r="F9" s="450"/>
      <c r="H9" s="454" t="s">
        <v>163</v>
      </c>
      <c r="I9" s="450"/>
      <c r="J9"/>
      <c r="K9" s="21"/>
      <c r="L9" s="21"/>
      <c r="M9" s="21"/>
      <c r="N9" s="21"/>
    </row>
    <row r="10" spans="2:14" ht="19.5" customHeight="1" thickBot="1" x14ac:dyDescent="0.3">
      <c r="B10" s="454"/>
      <c r="C10" s="450"/>
      <c r="E10" s="454"/>
      <c r="F10" s="450"/>
      <c r="H10" s="454"/>
      <c r="I10" s="450"/>
      <c r="J10"/>
      <c r="K10"/>
      <c r="L10" s="4"/>
      <c r="M10" s="4"/>
      <c r="N10" s="3"/>
    </row>
    <row r="11" spans="2:14" ht="19.5" customHeight="1" thickBot="1" x14ac:dyDescent="0.3">
      <c r="B11" s="454"/>
      <c r="C11" s="450"/>
      <c r="E11" s="454"/>
      <c r="F11" s="450"/>
      <c r="H11" s="454"/>
      <c r="I11" s="450"/>
      <c r="J11"/>
      <c r="K11"/>
      <c r="L11"/>
      <c r="M11"/>
      <c r="N11"/>
    </row>
    <row r="12" spans="2:14" ht="19.5" customHeight="1" thickBot="1" x14ac:dyDescent="0.3">
      <c r="B12" s="454" t="s">
        <v>164</v>
      </c>
      <c r="C12" s="450"/>
      <c r="E12" s="454" t="s">
        <v>164</v>
      </c>
      <c r="F12" s="450"/>
      <c r="H12" s="454" t="s">
        <v>164</v>
      </c>
      <c r="I12" s="450"/>
      <c r="J12"/>
      <c r="K12" s="21"/>
      <c r="L12" s="21"/>
      <c r="M12" s="21"/>
      <c r="N12" s="21"/>
    </row>
    <row r="13" spans="2:14" ht="19.5" customHeight="1" thickBot="1" x14ac:dyDescent="0.3">
      <c r="B13" s="454"/>
      <c r="C13" s="450"/>
      <c r="E13" s="454"/>
      <c r="F13" s="450"/>
      <c r="H13" s="454"/>
      <c r="I13" s="450"/>
      <c r="J13"/>
      <c r="K13"/>
      <c r="L13" s="4"/>
      <c r="M13" s="4"/>
      <c r="N13" s="3"/>
    </row>
    <row r="14" spans="2:14" ht="19.5" customHeight="1" thickBot="1" x14ac:dyDescent="0.3">
      <c r="B14" s="454"/>
      <c r="C14" s="450"/>
      <c r="E14" s="454"/>
      <c r="F14" s="450"/>
      <c r="H14" s="454"/>
      <c r="I14" s="450"/>
      <c r="J14"/>
      <c r="K14"/>
      <c r="L14"/>
      <c r="M14"/>
      <c r="N14"/>
    </row>
    <row r="15" spans="2:14" ht="19.5" customHeight="1" thickBot="1" x14ac:dyDescent="0.3">
      <c r="B15" s="454"/>
      <c r="C15" s="450"/>
      <c r="E15" s="454"/>
      <c r="F15" s="450"/>
      <c r="H15" s="454"/>
      <c r="I15" s="450"/>
      <c r="J15"/>
      <c r="K15" s="21"/>
      <c r="L15" s="21"/>
      <c r="M15" s="21"/>
      <c r="N15" s="21"/>
    </row>
    <row r="16" spans="2:14" ht="19.5" customHeight="1" thickBot="1" x14ac:dyDescent="0.3">
      <c r="B16" s="454"/>
      <c r="C16" s="450"/>
      <c r="E16" s="454"/>
      <c r="F16" s="450"/>
      <c r="H16" s="454"/>
      <c r="I16" s="450"/>
      <c r="J16"/>
      <c r="K16"/>
      <c r="L16" s="4"/>
      <c r="M16" s="4"/>
      <c r="N16" s="3"/>
    </row>
    <row r="17" spans="2:9" ht="19.5" customHeight="1" thickBot="1" x14ac:dyDescent="0.3">
      <c r="B17" s="454"/>
      <c r="C17" s="450"/>
      <c r="E17" s="454"/>
      <c r="F17" s="450"/>
      <c r="H17" s="454"/>
      <c r="I17" s="450"/>
    </row>
    <row r="18" spans="2:9" ht="19.5" customHeight="1" thickBot="1" x14ac:dyDescent="0.3">
      <c r="B18" s="454"/>
      <c r="C18" s="450"/>
      <c r="E18" s="454"/>
      <c r="F18" s="450"/>
      <c r="H18" s="454"/>
      <c r="I18" s="450"/>
    </row>
    <row r="19" spans="2:9" ht="19.5" customHeight="1" thickBot="1" x14ac:dyDescent="0.3">
      <c r="B19" s="454"/>
      <c r="C19" s="451"/>
      <c r="E19" s="454"/>
      <c r="F19" s="451"/>
      <c r="H19" s="454"/>
      <c r="I19" s="451"/>
    </row>
    <row r="20" spans="2:9" ht="19.5" customHeight="1" thickBot="1" x14ac:dyDescent="0.3">
      <c r="B20" s="454"/>
      <c r="C20" s="451"/>
      <c r="E20" s="454"/>
      <c r="F20" s="451"/>
      <c r="H20" s="454"/>
      <c r="I20" s="451"/>
    </row>
    <row r="21" spans="2:9" ht="19.5" customHeight="1" thickBot="1" x14ac:dyDescent="0.3">
      <c r="B21" s="454"/>
      <c r="C21" s="451"/>
      <c r="E21" s="454"/>
      <c r="F21" s="451"/>
      <c r="H21" s="454"/>
      <c r="I21" s="451"/>
    </row>
    <row r="22" spans="2:9" ht="19.5" customHeight="1" thickBot="1" x14ac:dyDescent="0.3">
      <c r="B22" s="454"/>
      <c r="C22" s="451"/>
      <c r="E22" s="454"/>
      <c r="F22" s="451"/>
      <c r="H22" s="454"/>
      <c r="I22" s="451"/>
    </row>
    <row r="24" spans="2:9" ht="13.8" thickBot="1" x14ac:dyDescent="0.3"/>
    <row r="25" spans="2:9" ht="16.8" thickBot="1" x14ac:dyDescent="0.45">
      <c r="B25" s="452" t="s">
        <v>165</v>
      </c>
      <c r="C25" s="453"/>
      <c r="D25" s="181"/>
      <c r="E25" s="452" t="s">
        <v>166</v>
      </c>
      <c r="F25" s="453"/>
      <c r="G25" s="181"/>
      <c r="H25" s="452" t="s">
        <v>167</v>
      </c>
      <c r="I25" s="453"/>
    </row>
    <row r="26" spans="2:9" ht="13.8" thickBot="1" x14ac:dyDescent="0.3"/>
    <row r="27" spans="2:9" ht="19.5" customHeight="1" thickBot="1" x14ac:dyDescent="0.3">
      <c r="B27" s="454" t="s">
        <v>163</v>
      </c>
      <c r="C27" s="450"/>
      <c r="E27" s="454" t="s">
        <v>163</v>
      </c>
      <c r="F27" s="450"/>
      <c r="H27" s="454" t="s">
        <v>163</v>
      </c>
      <c r="I27" s="450"/>
    </row>
    <row r="28" spans="2:9" ht="19.5" customHeight="1" thickBot="1" x14ac:dyDescent="0.3">
      <c r="B28" s="454"/>
      <c r="C28" s="450"/>
      <c r="E28" s="454"/>
      <c r="F28" s="450"/>
      <c r="H28" s="454"/>
      <c r="I28" s="450"/>
    </row>
    <row r="29" spans="2:9" ht="19.5" customHeight="1" thickBot="1" x14ac:dyDescent="0.3">
      <c r="B29" s="454"/>
      <c r="C29" s="450"/>
      <c r="E29" s="454"/>
      <c r="F29" s="450"/>
      <c r="H29" s="454"/>
      <c r="I29" s="450"/>
    </row>
    <row r="30" spans="2:9" ht="19.5" customHeight="1" thickBot="1" x14ac:dyDescent="0.3">
      <c r="B30" s="454" t="s">
        <v>164</v>
      </c>
      <c r="C30" s="450"/>
      <c r="E30" s="454" t="s">
        <v>164</v>
      </c>
      <c r="F30" s="450"/>
      <c r="H30" s="454" t="s">
        <v>164</v>
      </c>
      <c r="I30" s="450"/>
    </row>
    <row r="31" spans="2:9" ht="19.5" customHeight="1" thickBot="1" x14ac:dyDescent="0.3">
      <c r="B31" s="454"/>
      <c r="C31" s="450"/>
      <c r="E31" s="454"/>
      <c r="F31" s="450"/>
      <c r="H31" s="454"/>
      <c r="I31" s="450"/>
    </row>
    <row r="32" spans="2:9" ht="19.5" customHeight="1" thickBot="1" x14ac:dyDescent="0.3">
      <c r="B32" s="454"/>
      <c r="C32" s="450"/>
      <c r="E32" s="454"/>
      <c r="F32" s="450"/>
      <c r="H32" s="454"/>
      <c r="I32" s="450"/>
    </row>
    <row r="33" spans="2:9" ht="19.5" customHeight="1" thickBot="1" x14ac:dyDescent="0.3">
      <c r="B33" s="454"/>
      <c r="C33" s="450"/>
      <c r="E33" s="454"/>
      <c r="F33" s="450"/>
      <c r="H33" s="454"/>
      <c r="I33" s="450"/>
    </row>
    <row r="34" spans="2:9" ht="19.5" customHeight="1" thickBot="1" x14ac:dyDescent="0.3">
      <c r="B34" s="454"/>
      <c r="C34" s="450"/>
      <c r="E34" s="454"/>
      <c r="F34" s="450"/>
      <c r="H34" s="454"/>
      <c r="I34" s="450"/>
    </row>
    <row r="35" spans="2:9" ht="19.5" customHeight="1" thickBot="1" x14ac:dyDescent="0.3">
      <c r="B35" s="454"/>
      <c r="C35" s="450"/>
      <c r="E35" s="454"/>
      <c r="F35" s="450"/>
      <c r="H35" s="454"/>
      <c r="I35" s="450"/>
    </row>
    <row r="36" spans="2:9" ht="19.5" customHeight="1" thickBot="1" x14ac:dyDescent="0.3">
      <c r="B36" s="454"/>
      <c r="C36" s="450"/>
      <c r="E36" s="454"/>
      <c r="F36" s="450"/>
      <c r="H36" s="454"/>
      <c r="I36" s="450"/>
    </row>
    <row r="37" spans="2:9" ht="19.5" customHeight="1" thickBot="1" x14ac:dyDescent="0.3">
      <c r="B37" s="454"/>
      <c r="C37" s="451"/>
      <c r="E37" s="454"/>
      <c r="F37" s="451"/>
      <c r="H37" s="454"/>
      <c r="I37" s="451"/>
    </row>
    <row r="38" spans="2:9" ht="19.5" customHeight="1" thickBot="1" x14ac:dyDescent="0.3">
      <c r="B38" s="454"/>
      <c r="C38" s="451"/>
      <c r="E38" s="454"/>
      <c r="F38" s="451"/>
      <c r="H38" s="454"/>
      <c r="I38" s="451"/>
    </row>
    <row r="39" spans="2:9" ht="19.5" customHeight="1" thickBot="1" x14ac:dyDescent="0.3">
      <c r="B39" s="454"/>
      <c r="C39" s="451"/>
      <c r="E39" s="454"/>
      <c r="F39" s="451"/>
      <c r="H39" s="454"/>
      <c r="I39" s="451"/>
    </row>
    <row r="40" spans="2:9" ht="19.5" customHeight="1" thickBot="1" x14ac:dyDescent="0.3">
      <c r="B40" s="454"/>
      <c r="C40" s="451"/>
      <c r="E40" s="454"/>
      <c r="F40" s="451"/>
      <c r="H40" s="454"/>
      <c r="I40" s="451"/>
    </row>
  </sheetData>
  <mergeCells count="31">
    <mergeCell ref="I12:I22"/>
    <mergeCell ref="B5:I5"/>
    <mergeCell ref="B7:C7"/>
    <mergeCell ref="E7:F7"/>
    <mergeCell ref="H7:I7"/>
    <mergeCell ref="B9:B11"/>
    <mergeCell ref="C9:C11"/>
    <mergeCell ref="E9:E11"/>
    <mergeCell ref="F9:F11"/>
    <mergeCell ref="H9:H11"/>
    <mergeCell ref="I9:I11"/>
    <mergeCell ref="B12:B22"/>
    <mergeCell ref="C12:C22"/>
    <mergeCell ref="E12:E22"/>
    <mergeCell ref="F12:F22"/>
    <mergeCell ref="H12:H22"/>
    <mergeCell ref="I30:I40"/>
    <mergeCell ref="B25:C25"/>
    <mergeCell ref="E25:F25"/>
    <mergeCell ref="H25:I25"/>
    <mergeCell ref="B27:B29"/>
    <mergeCell ref="C27:C29"/>
    <mergeCell ref="E27:E29"/>
    <mergeCell ref="F27:F29"/>
    <mergeCell ref="H27:H29"/>
    <mergeCell ref="I27:I29"/>
    <mergeCell ref="B30:B40"/>
    <mergeCell ref="C30:C40"/>
    <mergeCell ref="E30:E40"/>
    <mergeCell ref="F30:F40"/>
    <mergeCell ref="H30:H40"/>
  </mergeCells>
  <pageMargins left="0.70866141732283472" right="0.70866141732283472" top="0.74803149606299213" bottom="0.74803149606299213" header="0.31496062992125984" footer="0.31496062992125984"/>
  <pageSetup paperSize="9" scale="62" orientation="landscape" r:id="rId1"/>
  <colBreaks count="1" manualBreakCount="1">
    <brk id="9" min="5" max="25" man="1"/>
  </colBreaks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431B9-FB15-4D78-B77A-2C018054BD08}">
  <sheetPr codeName="Blad24">
    <tabColor rgb="FFCCCCFF"/>
  </sheetPr>
  <dimension ref="B2:N40"/>
  <sheetViews>
    <sheetView showGridLines="0" showRowColHeaders="0" zoomScale="80" zoomScaleNormal="80" zoomScaleSheetLayoutView="50" workbookViewId="0"/>
  </sheetViews>
  <sheetFormatPr defaultColWidth="9.33203125" defaultRowHeight="13.2" x14ac:dyDescent="0.25"/>
  <cols>
    <col min="1" max="1" width="5.6640625" style="180" customWidth="1"/>
    <col min="2" max="2" width="4.6640625" style="180" customWidth="1"/>
    <col min="3" max="3" width="60.6640625" style="180" customWidth="1"/>
    <col min="4" max="4" width="5.6640625" style="180" customWidth="1"/>
    <col min="5" max="5" width="4.6640625" style="180" customWidth="1"/>
    <col min="6" max="6" width="60.6640625" style="180" customWidth="1"/>
    <col min="7" max="7" width="5.6640625" style="180" customWidth="1"/>
    <col min="8" max="8" width="4.6640625" style="180" customWidth="1"/>
    <col min="9" max="9" width="60.6640625" style="180" customWidth="1"/>
    <col min="10" max="16384" width="9.33203125" style="180"/>
  </cols>
  <sheetData>
    <row r="2" spans="2:14" ht="17.7" customHeight="1" x14ac:dyDescent="0.3">
      <c r="C2" s="211" t="s">
        <v>168</v>
      </c>
    </row>
    <row r="3" spans="2:14" ht="17.7" customHeight="1" x14ac:dyDescent="0.3">
      <c r="C3" s="211"/>
    </row>
    <row r="4" spans="2:14" ht="17.7" customHeight="1" x14ac:dyDescent="0.3">
      <c r="C4" s="211" t="s">
        <v>158</v>
      </c>
    </row>
    <row r="5" spans="2:14" ht="17.7" customHeight="1" x14ac:dyDescent="0.3">
      <c r="B5" s="455" t="s">
        <v>169</v>
      </c>
      <c r="C5" s="455"/>
      <c r="D5" s="455"/>
      <c r="E5" s="455"/>
      <c r="F5" s="455"/>
      <c r="G5" s="455"/>
      <c r="H5" s="455"/>
      <c r="I5" s="455"/>
    </row>
    <row r="6" spans="2:14" ht="13.8" thickBot="1" x14ac:dyDescent="0.3"/>
    <row r="7" spans="2:14" ht="16.8" thickBot="1" x14ac:dyDescent="0.45">
      <c r="B7" s="452" t="s">
        <v>160</v>
      </c>
      <c r="C7" s="453"/>
      <c r="D7" s="181"/>
      <c r="E7" s="452" t="s">
        <v>161</v>
      </c>
      <c r="F7" s="453"/>
      <c r="G7" s="181"/>
      <c r="H7" s="452" t="s">
        <v>162</v>
      </c>
      <c r="I7" s="453"/>
      <c r="J7"/>
      <c r="K7"/>
      <c r="L7" s="4"/>
      <c r="M7" s="4"/>
      <c r="N7" s="3"/>
    </row>
    <row r="8" spans="2:14" ht="13.8" thickBot="1" x14ac:dyDescent="0.3">
      <c r="J8"/>
      <c r="K8"/>
      <c r="L8"/>
      <c r="M8"/>
      <c r="N8"/>
    </row>
    <row r="9" spans="2:14" ht="19.5" customHeight="1" thickBot="1" x14ac:dyDescent="0.3">
      <c r="B9" s="454" t="s">
        <v>163</v>
      </c>
      <c r="C9" s="450"/>
      <c r="E9" s="454" t="s">
        <v>163</v>
      </c>
      <c r="F9" s="450"/>
      <c r="H9" s="454" t="s">
        <v>163</v>
      </c>
      <c r="I9" s="450"/>
      <c r="J9"/>
      <c r="K9" s="21"/>
      <c r="L9" s="21"/>
      <c r="M9" s="21"/>
      <c r="N9" s="21"/>
    </row>
    <row r="10" spans="2:14" ht="19.5" customHeight="1" thickBot="1" x14ac:dyDescent="0.3">
      <c r="B10" s="454"/>
      <c r="C10" s="450"/>
      <c r="E10" s="454"/>
      <c r="F10" s="450"/>
      <c r="H10" s="454"/>
      <c r="I10" s="450"/>
      <c r="J10"/>
      <c r="K10"/>
      <c r="L10" s="4"/>
      <c r="M10" s="4"/>
      <c r="N10" s="3"/>
    </row>
    <row r="11" spans="2:14" ht="19.5" customHeight="1" thickBot="1" x14ac:dyDescent="0.3">
      <c r="B11" s="454"/>
      <c r="C11" s="450"/>
      <c r="E11" s="454"/>
      <c r="F11" s="450"/>
      <c r="H11" s="454"/>
      <c r="I11" s="450"/>
      <c r="J11"/>
      <c r="K11"/>
      <c r="L11"/>
      <c r="M11"/>
      <c r="N11"/>
    </row>
    <row r="12" spans="2:14" ht="19.5" customHeight="1" thickBot="1" x14ac:dyDescent="0.3">
      <c r="B12" s="454" t="s">
        <v>164</v>
      </c>
      <c r="C12" s="450"/>
      <c r="E12" s="454" t="s">
        <v>164</v>
      </c>
      <c r="F12" s="450"/>
      <c r="H12" s="454" t="s">
        <v>164</v>
      </c>
      <c r="I12" s="450"/>
      <c r="J12"/>
      <c r="K12" s="21"/>
      <c r="L12" s="21"/>
      <c r="M12" s="21"/>
      <c r="N12" s="21"/>
    </row>
    <row r="13" spans="2:14" ht="19.5" customHeight="1" thickBot="1" x14ac:dyDescent="0.3">
      <c r="B13" s="454"/>
      <c r="C13" s="450"/>
      <c r="E13" s="454"/>
      <c r="F13" s="450"/>
      <c r="H13" s="454"/>
      <c r="I13" s="450"/>
      <c r="J13"/>
      <c r="K13"/>
      <c r="L13" s="4"/>
      <c r="M13" s="4"/>
      <c r="N13" s="3"/>
    </row>
    <row r="14" spans="2:14" ht="19.5" customHeight="1" thickBot="1" x14ac:dyDescent="0.3">
      <c r="B14" s="454"/>
      <c r="C14" s="450"/>
      <c r="E14" s="454"/>
      <c r="F14" s="450"/>
      <c r="H14" s="454"/>
      <c r="I14" s="450"/>
      <c r="J14"/>
      <c r="K14"/>
      <c r="L14"/>
      <c r="M14"/>
      <c r="N14"/>
    </row>
    <row r="15" spans="2:14" ht="19.5" customHeight="1" thickBot="1" x14ac:dyDescent="0.3">
      <c r="B15" s="454"/>
      <c r="C15" s="450"/>
      <c r="E15" s="454"/>
      <c r="F15" s="450"/>
      <c r="H15" s="454"/>
      <c r="I15" s="450"/>
      <c r="J15"/>
      <c r="K15" s="21"/>
      <c r="L15" s="21"/>
      <c r="M15" s="21"/>
      <c r="N15" s="21"/>
    </row>
    <row r="16" spans="2:14" ht="19.5" customHeight="1" thickBot="1" x14ac:dyDescent="0.3">
      <c r="B16" s="454"/>
      <c r="C16" s="450"/>
      <c r="E16" s="454"/>
      <c r="F16" s="450"/>
      <c r="H16" s="454"/>
      <c r="I16" s="450"/>
      <c r="J16"/>
      <c r="K16"/>
      <c r="L16" s="4"/>
      <c r="M16" s="4"/>
      <c r="N16" s="3"/>
    </row>
    <row r="17" spans="2:9" ht="19.5" customHeight="1" thickBot="1" x14ac:dyDescent="0.3">
      <c r="B17" s="454"/>
      <c r="C17" s="450"/>
      <c r="E17" s="454"/>
      <c r="F17" s="450"/>
      <c r="H17" s="454"/>
      <c r="I17" s="450"/>
    </row>
    <row r="18" spans="2:9" ht="19.5" customHeight="1" thickBot="1" x14ac:dyDescent="0.3">
      <c r="B18" s="454"/>
      <c r="C18" s="450"/>
      <c r="E18" s="454"/>
      <c r="F18" s="450"/>
      <c r="H18" s="454"/>
      <c r="I18" s="450"/>
    </row>
    <row r="19" spans="2:9" ht="19.5" customHeight="1" thickBot="1" x14ac:dyDescent="0.3">
      <c r="B19" s="454"/>
      <c r="C19" s="451"/>
      <c r="E19" s="454"/>
      <c r="F19" s="451"/>
      <c r="H19" s="454"/>
      <c r="I19" s="451"/>
    </row>
    <row r="20" spans="2:9" ht="19.5" customHeight="1" thickBot="1" x14ac:dyDescent="0.3">
      <c r="B20" s="454"/>
      <c r="C20" s="451"/>
      <c r="E20" s="454"/>
      <c r="F20" s="451"/>
      <c r="H20" s="454"/>
      <c r="I20" s="451"/>
    </row>
    <row r="21" spans="2:9" ht="19.5" customHeight="1" thickBot="1" x14ac:dyDescent="0.3">
      <c r="B21" s="454"/>
      <c r="C21" s="451"/>
      <c r="E21" s="454"/>
      <c r="F21" s="451"/>
      <c r="H21" s="454"/>
      <c r="I21" s="451"/>
    </row>
    <row r="22" spans="2:9" ht="19.5" customHeight="1" thickBot="1" x14ac:dyDescent="0.3">
      <c r="B22" s="454"/>
      <c r="C22" s="451"/>
      <c r="E22" s="454"/>
      <c r="F22" s="451"/>
      <c r="H22" s="454"/>
      <c r="I22" s="451"/>
    </row>
    <row r="24" spans="2:9" ht="13.8" thickBot="1" x14ac:dyDescent="0.3"/>
    <row r="25" spans="2:9" ht="16.8" thickBot="1" x14ac:dyDescent="0.45">
      <c r="B25" s="452" t="s">
        <v>165</v>
      </c>
      <c r="C25" s="453"/>
      <c r="D25" s="181"/>
      <c r="E25" s="452" t="s">
        <v>166</v>
      </c>
      <c r="F25" s="453"/>
      <c r="G25" s="181"/>
      <c r="H25" s="452" t="s">
        <v>167</v>
      </c>
      <c r="I25" s="453"/>
    </row>
    <row r="26" spans="2:9" ht="13.8" thickBot="1" x14ac:dyDescent="0.3"/>
    <row r="27" spans="2:9" ht="19.5" customHeight="1" thickBot="1" x14ac:dyDescent="0.3">
      <c r="B27" s="454" t="s">
        <v>163</v>
      </c>
      <c r="C27" s="450"/>
      <c r="E27" s="454" t="s">
        <v>163</v>
      </c>
      <c r="F27" s="450"/>
      <c r="H27" s="454" t="s">
        <v>163</v>
      </c>
      <c r="I27" s="450"/>
    </row>
    <row r="28" spans="2:9" ht="19.5" customHeight="1" thickBot="1" x14ac:dyDescent="0.3">
      <c r="B28" s="454"/>
      <c r="C28" s="450"/>
      <c r="E28" s="454"/>
      <c r="F28" s="450"/>
      <c r="H28" s="454"/>
      <c r="I28" s="450"/>
    </row>
    <row r="29" spans="2:9" ht="19.5" customHeight="1" thickBot="1" x14ac:dyDescent="0.3">
      <c r="B29" s="454"/>
      <c r="C29" s="450"/>
      <c r="E29" s="454"/>
      <c r="F29" s="450"/>
      <c r="H29" s="454"/>
      <c r="I29" s="450"/>
    </row>
    <row r="30" spans="2:9" ht="19.5" customHeight="1" thickBot="1" x14ac:dyDescent="0.3">
      <c r="B30" s="454" t="s">
        <v>164</v>
      </c>
      <c r="C30" s="450"/>
      <c r="E30" s="454" t="s">
        <v>164</v>
      </c>
      <c r="F30" s="450"/>
      <c r="H30" s="454" t="s">
        <v>164</v>
      </c>
      <c r="I30" s="450"/>
    </row>
    <row r="31" spans="2:9" ht="19.5" customHeight="1" thickBot="1" x14ac:dyDescent="0.3">
      <c r="B31" s="454"/>
      <c r="C31" s="450"/>
      <c r="E31" s="454"/>
      <c r="F31" s="450"/>
      <c r="H31" s="454"/>
      <c r="I31" s="450"/>
    </row>
    <row r="32" spans="2:9" ht="19.5" customHeight="1" thickBot="1" x14ac:dyDescent="0.3">
      <c r="B32" s="454"/>
      <c r="C32" s="450"/>
      <c r="E32" s="454"/>
      <c r="F32" s="450"/>
      <c r="H32" s="454"/>
      <c r="I32" s="450"/>
    </row>
    <row r="33" spans="2:9" ht="19.5" customHeight="1" thickBot="1" x14ac:dyDescent="0.3">
      <c r="B33" s="454"/>
      <c r="C33" s="450"/>
      <c r="E33" s="454"/>
      <c r="F33" s="450"/>
      <c r="H33" s="454"/>
      <c r="I33" s="450"/>
    </row>
    <row r="34" spans="2:9" ht="19.5" customHeight="1" thickBot="1" x14ac:dyDescent="0.3">
      <c r="B34" s="454"/>
      <c r="C34" s="450"/>
      <c r="E34" s="454"/>
      <c r="F34" s="450"/>
      <c r="H34" s="454"/>
      <c r="I34" s="450"/>
    </row>
    <row r="35" spans="2:9" ht="19.5" customHeight="1" thickBot="1" x14ac:dyDescent="0.3">
      <c r="B35" s="454"/>
      <c r="C35" s="450"/>
      <c r="E35" s="454"/>
      <c r="F35" s="450"/>
      <c r="H35" s="454"/>
      <c r="I35" s="450"/>
    </row>
    <row r="36" spans="2:9" ht="19.5" customHeight="1" thickBot="1" x14ac:dyDescent="0.3">
      <c r="B36" s="454"/>
      <c r="C36" s="450"/>
      <c r="E36" s="454"/>
      <c r="F36" s="450"/>
      <c r="H36" s="454"/>
      <c r="I36" s="450"/>
    </row>
    <row r="37" spans="2:9" ht="19.5" customHeight="1" thickBot="1" x14ac:dyDescent="0.3">
      <c r="B37" s="454"/>
      <c r="C37" s="451"/>
      <c r="E37" s="454"/>
      <c r="F37" s="451"/>
      <c r="H37" s="454"/>
      <c r="I37" s="451"/>
    </row>
    <row r="38" spans="2:9" ht="19.5" customHeight="1" thickBot="1" x14ac:dyDescent="0.3">
      <c r="B38" s="454"/>
      <c r="C38" s="451"/>
      <c r="E38" s="454"/>
      <c r="F38" s="451"/>
      <c r="H38" s="454"/>
      <c r="I38" s="451"/>
    </row>
    <row r="39" spans="2:9" ht="19.5" customHeight="1" thickBot="1" x14ac:dyDescent="0.3">
      <c r="B39" s="454"/>
      <c r="C39" s="451"/>
      <c r="E39" s="454"/>
      <c r="F39" s="451"/>
      <c r="H39" s="454"/>
      <c r="I39" s="451"/>
    </row>
    <row r="40" spans="2:9" ht="19.5" customHeight="1" thickBot="1" x14ac:dyDescent="0.3">
      <c r="B40" s="454"/>
      <c r="C40" s="451"/>
      <c r="E40" s="454"/>
      <c r="F40" s="451"/>
      <c r="H40" s="454"/>
      <c r="I40" s="451"/>
    </row>
  </sheetData>
  <sheetProtection sheet="1" objects="1" scenarios="1"/>
  <mergeCells count="31">
    <mergeCell ref="I30:I40"/>
    <mergeCell ref="B25:C25"/>
    <mergeCell ref="E25:F25"/>
    <mergeCell ref="H25:I25"/>
    <mergeCell ref="B27:B29"/>
    <mergeCell ref="C27:C29"/>
    <mergeCell ref="E27:E29"/>
    <mergeCell ref="F27:F29"/>
    <mergeCell ref="H27:H29"/>
    <mergeCell ref="I27:I29"/>
    <mergeCell ref="B30:B40"/>
    <mergeCell ref="C30:C40"/>
    <mergeCell ref="E30:E40"/>
    <mergeCell ref="F30:F40"/>
    <mergeCell ref="H30:H40"/>
    <mergeCell ref="I12:I22"/>
    <mergeCell ref="B5:I5"/>
    <mergeCell ref="B7:C7"/>
    <mergeCell ref="E7:F7"/>
    <mergeCell ref="H7:I7"/>
    <mergeCell ref="B9:B11"/>
    <mergeCell ref="C9:C11"/>
    <mergeCell ref="E9:E11"/>
    <mergeCell ref="F9:F11"/>
    <mergeCell ref="H9:H11"/>
    <mergeCell ref="I9:I11"/>
    <mergeCell ref="B12:B22"/>
    <mergeCell ref="C12:C22"/>
    <mergeCell ref="E12:E22"/>
    <mergeCell ref="F12:F22"/>
    <mergeCell ref="H12:H22"/>
  </mergeCells>
  <pageMargins left="0.70866141732283472" right="0.70866141732283472" top="0.74803149606299213" bottom="0.74803149606299213" header="0.31496062992125984" footer="0.31496062992125984"/>
  <pageSetup paperSize="9" scale="62" orientation="landscape" r:id="rId1"/>
  <colBreaks count="1" manualBreakCount="1">
    <brk id="9" min="5" max="25" man="1"/>
  </colBreaks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F9BF8-676B-43C7-842D-711609972646}">
  <sheetPr codeName="Blad25">
    <tabColor rgb="FFCCCCFF"/>
  </sheetPr>
  <dimension ref="B2:N40"/>
  <sheetViews>
    <sheetView showGridLines="0" showRowColHeaders="0" zoomScale="80" zoomScaleNormal="80" zoomScaleSheetLayoutView="50" workbookViewId="0"/>
  </sheetViews>
  <sheetFormatPr defaultColWidth="9.33203125" defaultRowHeight="13.2" x14ac:dyDescent="0.25"/>
  <cols>
    <col min="1" max="1" width="5.6640625" style="180" customWidth="1"/>
    <col min="2" max="2" width="4.6640625" style="180" customWidth="1"/>
    <col min="3" max="3" width="60.6640625" style="180" customWidth="1"/>
    <col min="4" max="4" width="5.6640625" style="180" customWidth="1"/>
    <col min="5" max="5" width="4.6640625" style="180" customWidth="1"/>
    <col min="6" max="6" width="60.6640625" style="180" customWidth="1"/>
    <col min="7" max="7" width="5.6640625" style="180" customWidth="1"/>
    <col min="8" max="8" width="4.6640625" style="180" customWidth="1"/>
    <col min="9" max="9" width="60.6640625" style="180" customWidth="1"/>
    <col min="10" max="16384" width="9.33203125" style="180"/>
  </cols>
  <sheetData>
    <row r="2" spans="2:14" ht="19.95" customHeight="1" x14ac:dyDescent="0.3">
      <c r="C2" s="211" t="s">
        <v>168</v>
      </c>
    </row>
    <row r="3" spans="2:14" ht="19.95" customHeight="1" x14ac:dyDescent="0.3">
      <c r="C3" s="211"/>
    </row>
    <row r="4" spans="2:14" ht="19.95" customHeight="1" x14ac:dyDescent="0.3">
      <c r="C4" s="211" t="s">
        <v>158</v>
      </c>
    </row>
    <row r="5" spans="2:14" ht="19.95" customHeight="1" x14ac:dyDescent="0.3">
      <c r="B5" s="455" t="s">
        <v>170</v>
      </c>
      <c r="C5" s="455"/>
      <c r="D5" s="455"/>
      <c r="E5" s="455"/>
      <c r="F5" s="455"/>
      <c r="G5" s="455"/>
      <c r="H5" s="455"/>
      <c r="I5" s="455"/>
    </row>
    <row r="6" spans="2:14" ht="19.95" customHeight="1" thickBot="1" x14ac:dyDescent="0.3"/>
    <row r="7" spans="2:14" ht="19.95" customHeight="1" thickBot="1" x14ac:dyDescent="0.45">
      <c r="B7" s="452" t="s">
        <v>160</v>
      </c>
      <c r="C7" s="453"/>
      <c r="D7" s="181"/>
      <c r="E7" s="452" t="s">
        <v>161</v>
      </c>
      <c r="F7" s="453"/>
      <c r="G7" s="181"/>
      <c r="H7" s="452" t="s">
        <v>162</v>
      </c>
      <c r="I7" s="453"/>
      <c r="J7"/>
      <c r="K7"/>
      <c r="L7" s="4"/>
      <c r="M7" s="4"/>
      <c r="N7" s="3"/>
    </row>
    <row r="8" spans="2:14" ht="13.8" thickBot="1" x14ac:dyDescent="0.3">
      <c r="J8"/>
      <c r="K8"/>
      <c r="L8"/>
      <c r="M8"/>
      <c r="N8"/>
    </row>
    <row r="9" spans="2:14" ht="19.5" customHeight="1" thickBot="1" x14ac:dyDescent="0.3">
      <c r="B9" s="454" t="s">
        <v>163</v>
      </c>
      <c r="C9" s="450"/>
      <c r="E9" s="454" t="s">
        <v>163</v>
      </c>
      <c r="F9" s="450"/>
      <c r="H9" s="454" t="s">
        <v>163</v>
      </c>
      <c r="I9" s="450"/>
      <c r="J9"/>
      <c r="K9" s="21"/>
      <c r="L9" s="21"/>
      <c r="M9" s="21"/>
      <c r="N9" s="21"/>
    </row>
    <row r="10" spans="2:14" ht="19.5" customHeight="1" thickBot="1" x14ac:dyDescent="0.3">
      <c r="B10" s="454"/>
      <c r="C10" s="450"/>
      <c r="E10" s="454"/>
      <c r="F10" s="450"/>
      <c r="H10" s="454"/>
      <c r="I10" s="450"/>
      <c r="J10"/>
      <c r="K10"/>
      <c r="L10" s="4"/>
      <c r="M10" s="4"/>
      <c r="N10" s="3"/>
    </row>
    <row r="11" spans="2:14" ht="19.5" customHeight="1" thickBot="1" x14ac:dyDescent="0.3">
      <c r="B11" s="454"/>
      <c r="C11" s="450"/>
      <c r="E11" s="454"/>
      <c r="F11" s="450"/>
      <c r="H11" s="454"/>
      <c r="I11" s="450"/>
      <c r="J11"/>
      <c r="K11"/>
      <c r="L11"/>
      <c r="M11"/>
      <c r="N11"/>
    </row>
    <row r="12" spans="2:14" ht="19.5" customHeight="1" thickBot="1" x14ac:dyDescent="0.3">
      <c r="B12" s="454" t="s">
        <v>171</v>
      </c>
      <c r="C12" s="456"/>
      <c r="E12" s="454" t="s">
        <v>171</v>
      </c>
      <c r="F12" s="456"/>
      <c r="H12" s="454" t="s">
        <v>171</v>
      </c>
      <c r="I12" s="456"/>
      <c r="J12"/>
      <c r="K12" s="21"/>
      <c r="L12" s="21"/>
      <c r="M12" s="21"/>
      <c r="N12" s="21"/>
    </row>
    <row r="13" spans="2:14" ht="19.5" customHeight="1" thickBot="1" x14ac:dyDescent="0.3">
      <c r="B13" s="454"/>
      <c r="C13" s="456"/>
      <c r="E13" s="454"/>
      <c r="F13" s="456"/>
      <c r="H13" s="454"/>
      <c r="I13" s="456"/>
      <c r="J13"/>
      <c r="K13"/>
      <c r="L13" s="4"/>
      <c r="M13" s="4"/>
      <c r="N13" s="3"/>
    </row>
    <row r="14" spans="2:14" ht="19.5" customHeight="1" thickBot="1" x14ac:dyDescent="0.3">
      <c r="B14" s="454"/>
      <c r="C14" s="456"/>
      <c r="E14" s="454"/>
      <c r="F14" s="456"/>
      <c r="H14" s="454"/>
      <c r="I14" s="456"/>
      <c r="J14"/>
      <c r="K14"/>
      <c r="L14"/>
      <c r="M14"/>
      <c r="N14"/>
    </row>
    <row r="15" spans="2:14" ht="19.5" customHeight="1" thickBot="1" x14ac:dyDescent="0.3">
      <c r="B15" s="454" t="s">
        <v>164</v>
      </c>
      <c r="C15" s="456"/>
      <c r="E15" s="454" t="s">
        <v>164</v>
      </c>
      <c r="F15" s="456"/>
      <c r="H15" s="454" t="s">
        <v>164</v>
      </c>
      <c r="I15" s="456"/>
      <c r="J15"/>
      <c r="K15" s="21"/>
      <c r="L15" s="21"/>
      <c r="M15" s="21"/>
      <c r="N15" s="21"/>
    </row>
    <row r="16" spans="2:14" ht="19.5" customHeight="1" thickBot="1" x14ac:dyDescent="0.3">
      <c r="B16" s="454"/>
      <c r="C16" s="456"/>
      <c r="E16" s="454"/>
      <c r="F16" s="456"/>
      <c r="H16" s="454"/>
      <c r="I16" s="456"/>
      <c r="J16"/>
      <c r="K16"/>
      <c r="L16" s="4"/>
      <c r="M16" s="4"/>
      <c r="N16" s="3"/>
    </row>
    <row r="17" spans="2:9" ht="19.5" customHeight="1" thickBot="1" x14ac:dyDescent="0.3">
      <c r="B17" s="454"/>
      <c r="C17" s="456"/>
      <c r="E17" s="454"/>
      <c r="F17" s="456"/>
      <c r="H17" s="454"/>
      <c r="I17" s="456"/>
    </row>
    <row r="18" spans="2:9" ht="19.5" customHeight="1" thickBot="1" x14ac:dyDescent="0.3">
      <c r="B18" s="454"/>
      <c r="C18" s="456"/>
      <c r="E18" s="454"/>
      <c r="F18" s="456"/>
      <c r="H18" s="454"/>
      <c r="I18" s="456"/>
    </row>
    <row r="19" spans="2:9" ht="19.5" customHeight="1" thickBot="1" x14ac:dyDescent="0.3">
      <c r="B19" s="454"/>
      <c r="C19" s="456"/>
      <c r="E19" s="454"/>
      <c r="F19" s="456"/>
      <c r="H19" s="454"/>
      <c r="I19" s="456"/>
    </row>
    <row r="20" spans="2:9" ht="19.5" customHeight="1" thickBot="1" x14ac:dyDescent="0.3">
      <c r="B20" s="454"/>
      <c r="C20" s="456"/>
      <c r="E20" s="454"/>
      <c r="F20" s="456"/>
      <c r="H20" s="454"/>
      <c r="I20" s="456"/>
    </row>
    <row r="21" spans="2:9" ht="19.5" customHeight="1" thickBot="1" x14ac:dyDescent="0.3">
      <c r="B21" s="454"/>
      <c r="C21" s="456"/>
      <c r="E21" s="454"/>
      <c r="F21" s="456"/>
      <c r="H21" s="454"/>
      <c r="I21" s="456"/>
    </row>
    <row r="22" spans="2:9" ht="19.5" customHeight="1" thickBot="1" x14ac:dyDescent="0.3">
      <c r="B22" s="454"/>
      <c r="C22" s="456"/>
      <c r="E22" s="454"/>
      <c r="F22" s="456"/>
      <c r="H22" s="454"/>
      <c r="I22" s="456"/>
    </row>
    <row r="24" spans="2:9" ht="13.8" thickBot="1" x14ac:dyDescent="0.3"/>
    <row r="25" spans="2:9" ht="16.8" thickBot="1" x14ac:dyDescent="0.45">
      <c r="B25" s="452" t="s">
        <v>165</v>
      </c>
      <c r="C25" s="453"/>
      <c r="D25" s="181"/>
      <c r="E25" s="452" t="s">
        <v>166</v>
      </c>
      <c r="F25" s="453"/>
      <c r="G25" s="181"/>
      <c r="H25" s="452" t="s">
        <v>167</v>
      </c>
      <c r="I25" s="453"/>
    </row>
    <row r="26" spans="2:9" ht="13.8" thickBot="1" x14ac:dyDescent="0.3"/>
    <row r="27" spans="2:9" ht="19.5" customHeight="1" thickBot="1" x14ac:dyDescent="0.3">
      <c r="B27" s="454" t="s">
        <v>163</v>
      </c>
      <c r="C27" s="450"/>
      <c r="E27" s="454" t="s">
        <v>163</v>
      </c>
      <c r="F27" s="450"/>
      <c r="H27" s="454" t="s">
        <v>163</v>
      </c>
      <c r="I27" s="450"/>
    </row>
    <row r="28" spans="2:9" ht="19.5" customHeight="1" thickBot="1" x14ac:dyDescent="0.3">
      <c r="B28" s="454"/>
      <c r="C28" s="450"/>
      <c r="E28" s="454"/>
      <c r="F28" s="450"/>
      <c r="H28" s="454"/>
      <c r="I28" s="450"/>
    </row>
    <row r="29" spans="2:9" ht="19.5" customHeight="1" thickBot="1" x14ac:dyDescent="0.3">
      <c r="B29" s="454"/>
      <c r="C29" s="450"/>
      <c r="E29" s="454"/>
      <c r="F29" s="450"/>
      <c r="H29" s="454"/>
      <c r="I29" s="450"/>
    </row>
    <row r="30" spans="2:9" ht="19.5" customHeight="1" thickBot="1" x14ac:dyDescent="0.3">
      <c r="B30" s="454" t="s">
        <v>171</v>
      </c>
      <c r="C30" s="456"/>
      <c r="E30" s="454" t="s">
        <v>171</v>
      </c>
      <c r="F30" s="456"/>
      <c r="H30" s="454" t="s">
        <v>171</v>
      </c>
      <c r="I30" s="456"/>
    </row>
    <row r="31" spans="2:9" ht="19.5" customHeight="1" thickBot="1" x14ac:dyDescent="0.3">
      <c r="B31" s="454"/>
      <c r="C31" s="456"/>
      <c r="E31" s="454"/>
      <c r="F31" s="456"/>
      <c r="H31" s="454"/>
      <c r="I31" s="456"/>
    </row>
    <row r="32" spans="2:9" ht="19.5" customHeight="1" thickBot="1" x14ac:dyDescent="0.3">
      <c r="B32" s="454"/>
      <c r="C32" s="456"/>
      <c r="E32" s="454"/>
      <c r="F32" s="456"/>
      <c r="H32" s="454"/>
      <c r="I32" s="456"/>
    </row>
    <row r="33" spans="2:9" ht="19.5" customHeight="1" thickBot="1" x14ac:dyDescent="0.3">
      <c r="B33" s="454" t="s">
        <v>164</v>
      </c>
      <c r="C33" s="456"/>
      <c r="E33" s="454" t="s">
        <v>164</v>
      </c>
      <c r="F33" s="456"/>
      <c r="H33" s="454" t="s">
        <v>164</v>
      </c>
      <c r="I33" s="456"/>
    </row>
    <row r="34" spans="2:9" ht="19.5" customHeight="1" thickBot="1" x14ac:dyDescent="0.3">
      <c r="B34" s="454"/>
      <c r="C34" s="456"/>
      <c r="E34" s="454"/>
      <c r="F34" s="456"/>
      <c r="H34" s="454"/>
      <c r="I34" s="456"/>
    </row>
    <row r="35" spans="2:9" ht="19.5" customHeight="1" thickBot="1" x14ac:dyDescent="0.3">
      <c r="B35" s="454"/>
      <c r="C35" s="456"/>
      <c r="E35" s="454"/>
      <c r="F35" s="456"/>
      <c r="H35" s="454"/>
      <c r="I35" s="456"/>
    </row>
    <row r="36" spans="2:9" ht="19.5" customHeight="1" thickBot="1" x14ac:dyDescent="0.3">
      <c r="B36" s="454"/>
      <c r="C36" s="456"/>
      <c r="E36" s="454"/>
      <c r="F36" s="456"/>
      <c r="H36" s="454"/>
      <c r="I36" s="456"/>
    </row>
    <row r="37" spans="2:9" ht="19.5" customHeight="1" thickBot="1" x14ac:dyDescent="0.3">
      <c r="B37" s="454"/>
      <c r="C37" s="456"/>
      <c r="E37" s="454"/>
      <c r="F37" s="456"/>
      <c r="H37" s="454"/>
      <c r="I37" s="456"/>
    </row>
    <row r="38" spans="2:9" ht="19.5" customHeight="1" thickBot="1" x14ac:dyDescent="0.3">
      <c r="B38" s="454"/>
      <c r="C38" s="456"/>
      <c r="E38" s="454"/>
      <c r="F38" s="456"/>
      <c r="H38" s="454"/>
      <c r="I38" s="456"/>
    </row>
    <row r="39" spans="2:9" ht="19.5" customHeight="1" thickBot="1" x14ac:dyDescent="0.3">
      <c r="B39" s="454"/>
      <c r="C39" s="456"/>
      <c r="E39" s="454"/>
      <c r="F39" s="456"/>
      <c r="H39" s="454"/>
      <c r="I39" s="456"/>
    </row>
    <row r="40" spans="2:9" ht="19.5" customHeight="1" thickBot="1" x14ac:dyDescent="0.3">
      <c r="B40" s="454"/>
      <c r="C40" s="456"/>
      <c r="E40" s="454"/>
      <c r="F40" s="456"/>
      <c r="H40" s="454"/>
      <c r="I40" s="456"/>
    </row>
  </sheetData>
  <sheetProtection sheet="1" objects="1" scenarios="1"/>
  <mergeCells count="43">
    <mergeCell ref="I33:I40"/>
    <mergeCell ref="B30:B32"/>
    <mergeCell ref="C30:C32"/>
    <mergeCell ref="E30:E32"/>
    <mergeCell ref="F30:F32"/>
    <mergeCell ref="H30:H32"/>
    <mergeCell ref="I30:I32"/>
    <mergeCell ref="B33:B40"/>
    <mergeCell ref="C33:C40"/>
    <mergeCell ref="E33:E40"/>
    <mergeCell ref="F33:F40"/>
    <mergeCell ref="H33:H40"/>
    <mergeCell ref="B25:C25"/>
    <mergeCell ref="E25:F25"/>
    <mergeCell ref="H25:I25"/>
    <mergeCell ref="B27:B29"/>
    <mergeCell ref="C27:C29"/>
    <mergeCell ref="E27:E29"/>
    <mergeCell ref="F27:F29"/>
    <mergeCell ref="H27:H29"/>
    <mergeCell ref="I27:I29"/>
    <mergeCell ref="I15:I22"/>
    <mergeCell ref="B12:B14"/>
    <mergeCell ref="C12:C14"/>
    <mergeCell ref="E12:E14"/>
    <mergeCell ref="F12:F14"/>
    <mergeCell ref="H12:H14"/>
    <mergeCell ref="I12:I14"/>
    <mergeCell ref="B15:B22"/>
    <mergeCell ref="C15:C22"/>
    <mergeCell ref="E15:E22"/>
    <mergeCell ref="F15:F22"/>
    <mergeCell ref="H15:H22"/>
    <mergeCell ref="B5:I5"/>
    <mergeCell ref="B7:C7"/>
    <mergeCell ref="E7:F7"/>
    <mergeCell ref="H7:I7"/>
    <mergeCell ref="B9:B11"/>
    <mergeCell ref="C9:C11"/>
    <mergeCell ref="E9:E11"/>
    <mergeCell ref="F9:F11"/>
    <mergeCell ref="H9:H11"/>
    <mergeCell ref="I9:I11"/>
  </mergeCells>
  <pageMargins left="0.70866141732283472" right="0.70866141732283472" top="0.74803149606299213" bottom="0.74803149606299213" header="0.31496062992125984" footer="0.31496062992125984"/>
  <pageSetup paperSize="9" scale="62" orientation="landscape" r:id="rId1"/>
  <colBreaks count="1" manualBreakCount="1">
    <brk id="9" min="5" max="25" man="1"/>
  </colBreaks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8FDB9-4D09-405E-A0DC-AFEA3D66137B}">
  <sheetPr codeName="Blad26">
    <tabColor rgb="FFCCCCFF"/>
  </sheetPr>
  <dimension ref="B2:N40"/>
  <sheetViews>
    <sheetView showGridLines="0" showRowColHeaders="0" zoomScale="80" zoomScaleNormal="80" zoomScaleSheetLayoutView="50" workbookViewId="0"/>
  </sheetViews>
  <sheetFormatPr defaultColWidth="9.33203125" defaultRowHeight="13.2" x14ac:dyDescent="0.25"/>
  <cols>
    <col min="1" max="1" width="5.6640625" style="180" customWidth="1"/>
    <col min="2" max="2" width="4.6640625" style="180" customWidth="1"/>
    <col min="3" max="3" width="60.6640625" style="180" customWidth="1"/>
    <col min="4" max="4" width="5.6640625" style="180" customWidth="1"/>
    <col min="5" max="5" width="4.6640625" style="180" customWidth="1"/>
    <col min="6" max="6" width="60.6640625" style="180" customWidth="1"/>
    <col min="7" max="7" width="5.6640625" style="180" customWidth="1"/>
    <col min="8" max="8" width="4.6640625" style="180" customWidth="1"/>
    <col min="9" max="9" width="60.6640625" style="180" customWidth="1"/>
    <col min="10" max="16384" width="9.33203125" style="180"/>
  </cols>
  <sheetData>
    <row r="2" spans="2:14" ht="19.95" customHeight="1" x14ac:dyDescent="0.3">
      <c r="C2" s="211" t="s">
        <v>168</v>
      </c>
    </row>
    <row r="3" spans="2:14" ht="19.95" customHeight="1" x14ac:dyDescent="0.3">
      <c r="C3" s="211"/>
    </row>
    <row r="4" spans="2:14" ht="19.95" customHeight="1" x14ac:dyDescent="0.3">
      <c r="C4" s="211" t="s">
        <v>158</v>
      </c>
    </row>
    <row r="5" spans="2:14" ht="19.95" customHeight="1" x14ac:dyDescent="0.3">
      <c r="B5" s="455" t="s">
        <v>172</v>
      </c>
      <c r="C5" s="455"/>
      <c r="D5" s="455"/>
      <c r="E5" s="455"/>
      <c r="F5" s="455"/>
      <c r="G5" s="455"/>
      <c r="H5" s="455"/>
      <c r="I5" s="455"/>
    </row>
    <row r="6" spans="2:14" ht="19.95" customHeight="1" thickBot="1" x14ac:dyDescent="0.3"/>
    <row r="7" spans="2:14" ht="19.95" customHeight="1" thickBot="1" x14ac:dyDescent="0.45">
      <c r="B7" s="452" t="s">
        <v>160</v>
      </c>
      <c r="C7" s="453"/>
      <c r="D7" s="181"/>
      <c r="E7" s="452" t="s">
        <v>161</v>
      </c>
      <c r="F7" s="453"/>
      <c r="G7" s="181"/>
      <c r="H7" s="452" t="s">
        <v>162</v>
      </c>
      <c r="I7" s="453"/>
      <c r="J7"/>
      <c r="K7"/>
      <c r="L7" s="4"/>
      <c r="M7" s="4"/>
      <c r="N7" s="3"/>
    </row>
    <row r="8" spans="2:14" ht="13.8" thickBot="1" x14ac:dyDescent="0.3">
      <c r="J8"/>
      <c r="K8"/>
      <c r="L8"/>
      <c r="M8"/>
      <c r="N8"/>
    </row>
    <row r="9" spans="2:14" ht="19.5" customHeight="1" thickBot="1" x14ac:dyDescent="0.3">
      <c r="B9" s="454" t="s">
        <v>163</v>
      </c>
      <c r="C9" s="450"/>
      <c r="E9" s="454" t="s">
        <v>163</v>
      </c>
      <c r="F9" s="450"/>
      <c r="H9" s="454" t="s">
        <v>163</v>
      </c>
      <c r="I9" s="450"/>
      <c r="J9"/>
      <c r="K9" s="21"/>
      <c r="L9" s="21"/>
      <c r="M9" s="21"/>
      <c r="N9" s="21"/>
    </row>
    <row r="10" spans="2:14" ht="19.5" customHeight="1" thickBot="1" x14ac:dyDescent="0.3">
      <c r="B10" s="454"/>
      <c r="C10" s="450"/>
      <c r="E10" s="454"/>
      <c r="F10" s="450"/>
      <c r="H10" s="454"/>
      <c r="I10" s="450"/>
      <c r="J10"/>
      <c r="K10"/>
      <c r="L10" s="4"/>
      <c r="M10" s="4"/>
      <c r="N10" s="3"/>
    </row>
    <row r="11" spans="2:14" ht="19.5" customHeight="1" thickBot="1" x14ac:dyDescent="0.3">
      <c r="B11" s="454"/>
      <c r="C11" s="450"/>
      <c r="E11" s="454"/>
      <c r="F11" s="450"/>
      <c r="H11" s="454"/>
      <c r="I11" s="450"/>
      <c r="J11"/>
      <c r="K11"/>
      <c r="L11"/>
      <c r="M11"/>
      <c r="N11"/>
    </row>
    <row r="12" spans="2:14" ht="19.5" customHeight="1" thickBot="1" x14ac:dyDescent="0.3">
      <c r="B12" s="454" t="s">
        <v>171</v>
      </c>
      <c r="C12" s="456"/>
      <c r="E12" s="454" t="s">
        <v>171</v>
      </c>
      <c r="F12" s="456"/>
      <c r="H12" s="454" t="s">
        <v>171</v>
      </c>
      <c r="I12" s="456"/>
      <c r="J12"/>
      <c r="K12" s="21"/>
      <c r="L12" s="21"/>
      <c r="M12" s="21"/>
      <c r="N12" s="21"/>
    </row>
    <row r="13" spans="2:14" ht="19.5" customHeight="1" thickBot="1" x14ac:dyDescent="0.3">
      <c r="B13" s="454"/>
      <c r="C13" s="456"/>
      <c r="E13" s="454"/>
      <c r="F13" s="456"/>
      <c r="H13" s="454"/>
      <c r="I13" s="456"/>
      <c r="J13"/>
      <c r="K13"/>
      <c r="L13" s="4"/>
      <c r="M13" s="4"/>
      <c r="N13" s="3"/>
    </row>
    <row r="14" spans="2:14" ht="19.5" customHeight="1" thickBot="1" x14ac:dyDescent="0.3">
      <c r="B14" s="454"/>
      <c r="C14" s="456"/>
      <c r="E14" s="454"/>
      <c r="F14" s="456"/>
      <c r="H14" s="454"/>
      <c r="I14" s="456"/>
      <c r="J14"/>
      <c r="K14"/>
      <c r="L14"/>
      <c r="M14"/>
      <c r="N14"/>
    </row>
    <row r="15" spans="2:14" ht="19.5" customHeight="1" thickBot="1" x14ac:dyDescent="0.3">
      <c r="B15" s="454" t="s">
        <v>164</v>
      </c>
      <c r="C15" s="456"/>
      <c r="E15" s="454" t="s">
        <v>164</v>
      </c>
      <c r="F15" s="456"/>
      <c r="H15" s="454" t="s">
        <v>164</v>
      </c>
      <c r="I15" s="456"/>
      <c r="J15"/>
      <c r="K15" s="21"/>
      <c r="L15" s="21"/>
      <c r="M15" s="21"/>
      <c r="N15" s="21"/>
    </row>
    <row r="16" spans="2:14" ht="19.5" customHeight="1" thickBot="1" x14ac:dyDescent="0.3">
      <c r="B16" s="454"/>
      <c r="C16" s="456"/>
      <c r="E16" s="454"/>
      <c r="F16" s="456"/>
      <c r="H16" s="454"/>
      <c r="I16" s="456"/>
      <c r="J16"/>
      <c r="K16"/>
      <c r="L16" s="4"/>
      <c r="M16" s="4"/>
      <c r="N16" s="3"/>
    </row>
    <row r="17" spans="2:9" ht="19.5" customHeight="1" thickBot="1" x14ac:dyDescent="0.3">
      <c r="B17" s="454"/>
      <c r="C17" s="456"/>
      <c r="E17" s="454"/>
      <c r="F17" s="456"/>
      <c r="H17" s="454"/>
      <c r="I17" s="456"/>
    </row>
    <row r="18" spans="2:9" ht="19.5" customHeight="1" thickBot="1" x14ac:dyDescent="0.3">
      <c r="B18" s="454"/>
      <c r="C18" s="456"/>
      <c r="E18" s="454"/>
      <c r="F18" s="456"/>
      <c r="H18" s="454"/>
      <c r="I18" s="456"/>
    </row>
    <row r="19" spans="2:9" ht="19.5" customHeight="1" thickBot="1" x14ac:dyDescent="0.3">
      <c r="B19" s="454"/>
      <c r="C19" s="456"/>
      <c r="E19" s="454"/>
      <c r="F19" s="456"/>
      <c r="H19" s="454"/>
      <c r="I19" s="456"/>
    </row>
    <row r="20" spans="2:9" ht="19.5" customHeight="1" thickBot="1" x14ac:dyDescent="0.3">
      <c r="B20" s="454"/>
      <c r="C20" s="456"/>
      <c r="E20" s="454"/>
      <c r="F20" s="456"/>
      <c r="H20" s="454"/>
      <c r="I20" s="456"/>
    </row>
    <row r="21" spans="2:9" ht="19.5" customHeight="1" thickBot="1" x14ac:dyDescent="0.3">
      <c r="B21" s="454"/>
      <c r="C21" s="456"/>
      <c r="E21" s="454"/>
      <c r="F21" s="456"/>
      <c r="H21" s="454"/>
      <c r="I21" s="456"/>
    </row>
    <row r="22" spans="2:9" ht="19.5" customHeight="1" thickBot="1" x14ac:dyDescent="0.3">
      <c r="B22" s="454"/>
      <c r="C22" s="456"/>
      <c r="E22" s="454"/>
      <c r="F22" s="456"/>
      <c r="H22" s="454"/>
      <c r="I22" s="456"/>
    </row>
    <row r="24" spans="2:9" ht="13.8" thickBot="1" x14ac:dyDescent="0.3"/>
    <row r="25" spans="2:9" ht="16.8" thickBot="1" x14ac:dyDescent="0.45">
      <c r="B25" s="452" t="s">
        <v>165</v>
      </c>
      <c r="C25" s="453"/>
      <c r="D25" s="181"/>
      <c r="E25" s="452" t="s">
        <v>166</v>
      </c>
      <c r="F25" s="453"/>
      <c r="G25" s="181"/>
      <c r="H25" s="452" t="s">
        <v>167</v>
      </c>
      <c r="I25" s="453"/>
    </row>
    <row r="26" spans="2:9" ht="13.8" thickBot="1" x14ac:dyDescent="0.3"/>
    <row r="27" spans="2:9" ht="19.5" customHeight="1" thickBot="1" x14ac:dyDescent="0.3">
      <c r="B27" s="454" t="s">
        <v>163</v>
      </c>
      <c r="C27" s="450"/>
      <c r="E27" s="454" t="s">
        <v>163</v>
      </c>
      <c r="F27" s="450"/>
      <c r="H27" s="454" t="s">
        <v>163</v>
      </c>
      <c r="I27" s="450"/>
    </row>
    <row r="28" spans="2:9" ht="19.5" customHeight="1" thickBot="1" x14ac:dyDescent="0.3">
      <c r="B28" s="454"/>
      <c r="C28" s="450"/>
      <c r="E28" s="454"/>
      <c r="F28" s="450"/>
      <c r="H28" s="454"/>
      <c r="I28" s="450"/>
    </row>
    <row r="29" spans="2:9" ht="19.5" customHeight="1" thickBot="1" x14ac:dyDescent="0.3">
      <c r="B29" s="454"/>
      <c r="C29" s="450"/>
      <c r="E29" s="454"/>
      <c r="F29" s="450"/>
      <c r="H29" s="454"/>
      <c r="I29" s="450"/>
    </row>
    <row r="30" spans="2:9" ht="19.5" customHeight="1" thickBot="1" x14ac:dyDescent="0.3">
      <c r="B30" s="454" t="s">
        <v>171</v>
      </c>
      <c r="C30" s="456"/>
      <c r="E30" s="454" t="s">
        <v>171</v>
      </c>
      <c r="F30" s="456"/>
      <c r="H30" s="454" t="s">
        <v>171</v>
      </c>
      <c r="I30" s="456"/>
    </row>
    <row r="31" spans="2:9" ht="19.5" customHeight="1" thickBot="1" x14ac:dyDescent="0.3">
      <c r="B31" s="454"/>
      <c r="C31" s="456"/>
      <c r="E31" s="454"/>
      <c r="F31" s="456"/>
      <c r="H31" s="454"/>
      <c r="I31" s="456"/>
    </row>
    <row r="32" spans="2:9" ht="19.5" customHeight="1" thickBot="1" x14ac:dyDescent="0.3">
      <c r="B32" s="454"/>
      <c r="C32" s="456"/>
      <c r="E32" s="454"/>
      <c r="F32" s="456"/>
      <c r="H32" s="454"/>
      <c r="I32" s="456"/>
    </row>
    <row r="33" spans="2:9" ht="19.5" customHeight="1" thickBot="1" x14ac:dyDescent="0.3">
      <c r="B33" s="454" t="s">
        <v>164</v>
      </c>
      <c r="C33" s="456"/>
      <c r="E33" s="454" t="s">
        <v>164</v>
      </c>
      <c r="F33" s="456"/>
      <c r="H33" s="454" t="s">
        <v>164</v>
      </c>
      <c r="I33" s="456"/>
    </row>
    <row r="34" spans="2:9" ht="19.5" customHeight="1" thickBot="1" x14ac:dyDescent="0.3">
      <c r="B34" s="454"/>
      <c r="C34" s="456"/>
      <c r="E34" s="454"/>
      <c r="F34" s="456"/>
      <c r="H34" s="454"/>
      <c r="I34" s="456"/>
    </row>
    <row r="35" spans="2:9" ht="19.5" customHeight="1" thickBot="1" x14ac:dyDescent="0.3">
      <c r="B35" s="454"/>
      <c r="C35" s="456"/>
      <c r="E35" s="454"/>
      <c r="F35" s="456"/>
      <c r="H35" s="454"/>
      <c r="I35" s="456"/>
    </row>
    <row r="36" spans="2:9" ht="19.5" customHeight="1" thickBot="1" x14ac:dyDescent="0.3">
      <c r="B36" s="454"/>
      <c r="C36" s="456"/>
      <c r="E36" s="454"/>
      <c r="F36" s="456"/>
      <c r="H36" s="454"/>
      <c r="I36" s="456"/>
    </row>
    <row r="37" spans="2:9" ht="19.5" customHeight="1" thickBot="1" x14ac:dyDescent="0.3">
      <c r="B37" s="454"/>
      <c r="C37" s="456"/>
      <c r="E37" s="454"/>
      <c r="F37" s="456"/>
      <c r="H37" s="454"/>
      <c r="I37" s="456"/>
    </row>
    <row r="38" spans="2:9" ht="19.5" customHeight="1" thickBot="1" x14ac:dyDescent="0.3">
      <c r="B38" s="454"/>
      <c r="C38" s="456"/>
      <c r="E38" s="454"/>
      <c r="F38" s="456"/>
      <c r="H38" s="454"/>
      <c r="I38" s="456"/>
    </row>
    <row r="39" spans="2:9" ht="19.5" customHeight="1" thickBot="1" x14ac:dyDescent="0.3">
      <c r="B39" s="454"/>
      <c r="C39" s="456"/>
      <c r="E39" s="454"/>
      <c r="F39" s="456"/>
      <c r="H39" s="454"/>
      <c r="I39" s="456"/>
    </row>
    <row r="40" spans="2:9" ht="19.5" customHeight="1" thickBot="1" x14ac:dyDescent="0.3">
      <c r="B40" s="454"/>
      <c r="C40" s="456"/>
      <c r="E40" s="454"/>
      <c r="F40" s="456"/>
      <c r="H40" s="454"/>
      <c r="I40" s="456"/>
    </row>
  </sheetData>
  <sheetProtection sheet="1" objects="1" scenarios="1"/>
  <mergeCells count="43">
    <mergeCell ref="I33:I40"/>
    <mergeCell ref="B30:B32"/>
    <mergeCell ref="C30:C32"/>
    <mergeCell ref="E30:E32"/>
    <mergeCell ref="F30:F32"/>
    <mergeCell ref="H30:H32"/>
    <mergeCell ref="I30:I32"/>
    <mergeCell ref="B33:B40"/>
    <mergeCell ref="C33:C40"/>
    <mergeCell ref="E33:E40"/>
    <mergeCell ref="F33:F40"/>
    <mergeCell ref="H33:H40"/>
    <mergeCell ref="B25:C25"/>
    <mergeCell ref="E25:F25"/>
    <mergeCell ref="H25:I25"/>
    <mergeCell ref="B27:B29"/>
    <mergeCell ref="C27:C29"/>
    <mergeCell ref="E27:E29"/>
    <mergeCell ref="F27:F29"/>
    <mergeCell ref="H27:H29"/>
    <mergeCell ref="I27:I29"/>
    <mergeCell ref="I15:I22"/>
    <mergeCell ref="B12:B14"/>
    <mergeCell ref="C12:C14"/>
    <mergeCell ref="E12:E14"/>
    <mergeCell ref="F12:F14"/>
    <mergeCell ref="H12:H14"/>
    <mergeCell ref="I12:I14"/>
    <mergeCell ref="B15:B22"/>
    <mergeCell ref="C15:C22"/>
    <mergeCell ref="E15:E22"/>
    <mergeCell ref="F15:F22"/>
    <mergeCell ref="H15:H22"/>
    <mergeCell ref="B5:I5"/>
    <mergeCell ref="B7:C7"/>
    <mergeCell ref="E7:F7"/>
    <mergeCell ref="H7:I7"/>
    <mergeCell ref="B9:B11"/>
    <mergeCell ref="C9:C11"/>
    <mergeCell ref="E9:E11"/>
    <mergeCell ref="F9:F11"/>
    <mergeCell ref="H9:H11"/>
    <mergeCell ref="I9:I11"/>
  </mergeCells>
  <pageMargins left="0.70866141732283472" right="0.70866141732283472" top="0.74803149606299213" bottom="0.74803149606299213" header="0.31496062992125984" footer="0.31496062992125984"/>
  <pageSetup paperSize="9" scale="62" orientation="landscape" r:id="rId1"/>
  <colBreaks count="1" manualBreakCount="1">
    <brk id="9" min="5" max="2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3852F-EE5F-4BB4-97CB-BBA7FF02C060}">
  <sheetPr codeName="Blad11">
    <tabColor rgb="FFCCCCFF"/>
  </sheetPr>
  <dimension ref="B1:B26"/>
  <sheetViews>
    <sheetView showGridLines="0" showRowColHeaders="0" zoomScale="110" zoomScaleNormal="110" workbookViewId="0"/>
  </sheetViews>
  <sheetFormatPr defaultRowHeight="13.2" x14ac:dyDescent="0.25"/>
  <cols>
    <col min="1" max="1" width="3.6640625" customWidth="1"/>
  </cols>
  <sheetData>
    <row r="1" spans="2:2" ht="63" customHeight="1" x14ac:dyDescent="0.25"/>
    <row r="6" spans="2:2" ht="17.399999999999999" x14ac:dyDescent="0.3">
      <c r="B6" s="166" t="s">
        <v>14</v>
      </c>
    </row>
    <row r="9" spans="2:2" x14ac:dyDescent="0.25">
      <c r="B9" t="s">
        <v>15</v>
      </c>
    </row>
    <row r="10" spans="2:2" x14ac:dyDescent="0.25">
      <c r="B10" t="s">
        <v>16</v>
      </c>
    </row>
    <row r="11" spans="2:2" x14ac:dyDescent="0.25">
      <c r="B11" t="s">
        <v>17</v>
      </c>
    </row>
    <row r="12" spans="2:2" x14ac:dyDescent="0.25">
      <c r="B12" t="s">
        <v>16</v>
      </c>
    </row>
    <row r="13" spans="2:2" x14ac:dyDescent="0.25">
      <c r="B13" t="s">
        <v>18</v>
      </c>
    </row>
    <row r="14" spans="2:2" x14ac:dyDescent="0.25">
      <c r="B14" t="s">
        <v>16</v>
      </c>
    </row>
    <row r="15" spans="2:2" x14ac:dyDescent="0.25">
      <c r="B15" s="13" t="s">
        <v>19</v>
      </c>
    </row>
    <row r="16" spans="2:2" x14ac:dyDescent="0.25">
      <c r="B16" s="13" t="s">
        <v>20</v>
      </c>
    </row>
    <row r="17" spans="2:2" x14ac:dyDescent="0.25">
      <c r="B17" t="s">
        <v>16</v>
      </c>
    </row>
    <row r="18" spans="2:2" x14ac:dyDescent="0.25">
      <c r="B18" t="s">
        <v>21</v>
      </c>
    </row>
    <row r="19" spans="2:2" x14ac:dyDescent="0.25">
      <c r="B19" t="s">
        <v>16</v>
      </c>
    </row>
    <row r="20" spans="2:2" x14ac:dyDescent="0.25">
      <c r="B20" t="s">
        <v>22</v>
      </c>
    </row>
    <row r="21" spans="2:2" x14ac:dyDescent="0.25">
      <c r="B21" t="s">
        <v>16</v>
      </c>
    </row>
    <row r="22" spans="2:2" x14ac:dyDescent="0.25">
      <c r="B22" t="s">
        <v>23</v>
      </c>
    </row>
    <row r="23" spans="2:2" x14ac:dyDescent="0.25">
      <c r="B23" t="s">
        <v>16</v>
      </c>
    </row>
    <row r="24" spans="2:2" x14ac:dyDescent="0.25">
      <c r="B24" t="s">
        <v>24</v>
      </c>
    </row>
    <row r="25" spans="2:2" x14ac:dyDescent="0.25">
      <c r="B25" t="s">
        <v>16</v>
      </c>
    </row>
    <row r="26" spans="2:2" x14ac:dyDescent="0.25">
      <c r="B26" t="s">
        <v>25</v>
      </c>
    </row>
  </sheetData>
  <sheetProtection sheet="1" objects="1" scenarios="1"/>
  <pageMargins left="0.7" right="0.7" top="0.75" bottom="0.75" header="0.3" footer="0.3"/>
  <pageSetup paperSize="9" scale="7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125B9-100E-4AD7-B860-DF8E10FE94F9}">
  <sheetPr codeName="Blad12">
    <tabColor rgb="FFFF0000"/>
    <pageSetUpPr fitToPage="1"/>
  </sheetPr>
  <dimension ref="A1"/>
  <sheetViews>
    <sheetView showGridLines="0" showRowColHeaders="0" zoomScale="85" zoomScaleNormal="85" zoomScaleSheetLayoutView="100" workbookViewId="0"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RowHeight="13.2" x14ac:dyDescent="0.25"/>
  <cols>
    <col min="1" max="1" width="8.6640625" customWidth="1"/>
  </cols>
  <sheetData>
    <row r="1" ht="15" customHeight="1" x14ac:dyDescent="0.25"/>
  </sheetData>
  <pageMargins left="0.70866141732283472" right="0.70866141732283472" top="0.74803149606299213" bottom="0.74803149606299213" header="0.31496062992125984" footer="0.31496062992125984"/>
  <pageSetup paperSize="9" scale="53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389E8-9A67-4C3C-AFF7-A942088E591E}">
  <sheetPr>
    <tabColor rgb="FFFF0000"/>
  </sheetPr>
  <dimension ref="A1:A29"/>
  <sheetViews>
    <sheetView showGridLines="0" showRowColHeaders="0" tabSelected="1" zoomScale="110" zoomScaleNormal="110" workbookViewId="0"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RowHeight="13.2" x14ac:dyDescent="0.25"/>
  <cols>
    <col min="1" max="1" width="8.88671875" customWidth="1"/>
    <col min="5" max="5" width="8.6640625" customWidth="1"/>
    <col min="9" max="9" width="4.6640625" customWidth="1"/>
    <col min="13" max="13" width="4.6640625" customWidth="1"/>
    <col min="17" max="17" width="4.6640625" customWidth="1"/>
  </cols>
  <sheetData>
    <row r="1" customFormat="1" ht="30" customHeight="1" x14ac:dyDescent="0.25"/>
    <row r="2" customFormat="1" ht="51.6" customHeight="1" x14ac:dyDescent="0.25"/>
    <row r="17" customFormat="1" x14ac:dyDescent="0.25"/>
    <row r="29" customFormat="1" ht="25.2" customHeight="1" x14ac:dyDescent="0.25"/>
  </sheetData>
  <sheetProtection sheet="1" objects="1" scenarios="1"/>
  <pageMargins left="0.9055118110236221" right="0.70866141732283472" top="0.74803149606299213" bottom="0.74803149606299213" header="0.31496062992125984" footer="0.31496062992125984"/>
  <pageSetup paperSize="9" scale="48" orientation="landscape" r:id="rId1"/>
  <colBreaks count="1" manualBreakCount="1">
    <brk id="21" min="1" max="34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A3E33-C9B5-40E4-9695-064014762AD7}">
  <sheetPr codeName="Blad3">
    <tabColor rgb="FFCCCCFF"/>
  </sheetPr>
  <dimension ref="A1:BA75"/>
  <sheetViews>
    <sheetView showGridLines="0" showRowColHeaders="0" zoomScale="85" zoomScaleNormal="85" workbookViewId="0"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RowHeight="13.2" x14ac:dyDescent="0.25"/>
  <cols>
    <col min="1" max="1" width="3.6640625" customWidth="1"/>
    <col min="2" max="2" width="20.6640625" customWidth="1"/>
    <col min="3" max="3" width="10.6640625" style="94" customWidth="1"/>
    <col min="4" max="4" width="10.6640625" style="4" customWidth="1"/>
    <col min="5" max="6" width="10.6640625" customWidth="1"/>
    <col min="7" max="13" width="10.6640625" style="4" customWidth="1"/>
    <col min="14" max="19" width="10.5546875" style="4" hidden="1" customWidth="1"/>
    <col min="20" max="36" width="9.33203125" style="4" hidden="1" customWidth="1"/>
    <col min="37" max="38" width="10.6640625" style="4" customWidth="1"/>
    <col min="39" max="40" width="11.33203125" style="4" hidden="1" customWidth="1"/>
    <col min="41" max="43" width="10.6640625" customWidth="1"/>
    <col min="44" max="44" width="9.33203125" style="4" hidden="1" customWidth="1"/>
    <col min="45" max="47" width="9.33203125" style="4" customWidth="1"/>
    <col min="48" max="48" width="10.6640625" style="4" customWidth="1"/>
    <col min="49" max="50" width="9.33203125" style="4" hidden="1" customWidth="1"/>
    <col min="51" max="51" width="10.6640625" style="4" customWidth="1"/>
    <col min="52" max="53" width="9.33203125" style="4" hidden="1" customWidth="1"/>
    <col min="54" max="54" width="9.5546875" customWidth="1"/>
  </cols>
  <sheetData>
    <row r="1" spans="1:53" ht="13.8" thickBot="1" x14ac:dyDescent="0.3"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</row>
    <row r="2" spans="1:53" ht="20.399999999999999" thickBot="1" x14ac:dyDescent="0.55000000000000004">
      <c r="A2" s="52"/>
      <c r="B2" s="54" t="s">
        <v>26</v>
      </c>
      <c r="C2" s="268"/>
      <c r="D2" s="266">
        <v>3</v>
      </c>
      <c r="E2" s="71" t="s">
        <v>208</v>
      </c>
      <c r="F2" s="13"/>
      <c r="G2" s="167"/>
      <c r="H2" s="167"/>
      <c r="J2" s="72" t="str">
        <f>IF($D$2=3,"ja",IF($D$2="3A","ja",IF($D$2="3B","ja",IF($D$2="3C","ja"))))</f>
        <v>ja</v>
      </c>
      <c r="K2" s="72" t="b">
        <f>IF($D$2=5,"ja",IF($D$2="5A","ja",IF($D$2="5B","ja",IF($D$2="5C","ja"))))</f>
        <v>0</v>
      </c>
      <c r="L2" s="72" t="b">
        <f>IF($D$2=4,"ja",IF($D$2="4A","ja",IF($D$2="4B","ja",IF($D$2="4C","ja"))))</f>
        <v>0</v>
      </c>
      <c r="M2" s="72" t="b">
        <f>IF($D$2=6,"ja",IF($D$2="6A","ja",IF($D$2="6B","ja",IF($D$2="6C","ja"))))</f>
        <v>0</v>
      </c>
      <c r="N2" s="72"/>
      <c r="O2" s="72"/>
      <c r="P2" s="72"/>
      <c r="Q2" s="72"/>
      <c r="R2" s="72"/>
      <c r="S2" s="70" t="b">
        <f>IF($D$2=8,"ja",IF($D$2="8A","ja",IF($D$2="8B","ja",IF($D$2="8C","ja"))))</f>
        <v>0</v>
      </c>
      <c r="T2" s="70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70"/>
      <c r="AM2" s="3"/>
      <c r="AN2" s="3"/>
    </row>
    <row r="3" spans="1:53" ht="20.399999999999999" thickBot="1" x14ac:dyDescent="0.55000000000000004">
      <c r="A3" s="52"/>
      <c r="B3" s="54" t="s">
        <v>27</v>
      </c>
      <c r="C3" s="268"/>
      <c r="D3" s="324">
        <v>46132</v>
      </c>
      <c r="E3" s="325"/>
      <c r="F3" s="13"/>
      <c r="G3" s="168"/>
      <c r="H3" s="168"/>
      <c r="I3" s="3"/>
      <c r="J3" s="72" t="b">
        <f>IF($D$2=7,"ja",IF($D$2="7A","ja",IF($D$2="7B","ja",IF($D$2="7C","ja"))))</f>
        <v>0</v>
      </c>
      <c r="K3" s="72"/>
      <c r="L3" s="72" t="b">
        <f>IF($D$2=8,"ja",IF($D$2="8A","ja",IF($D$2="8B","ja",IF($D$2="8C","ja"))))</f>
        <v>0</v>
      </c>
      <c r="M3" s="72"/>
      <c r="N3" s="72"/>
      <c r="O3" s="72"/>
      <c r="P3" s="72"/>
      <c r="Q3" s="72"/>
      <c r="R3" s="72"/>
      <c r="S3" s="70"/>
      <c r="T3" s="70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70"/>
      <c r="AM3" s="3"/>
      <c r="AN3" s="3"/>
    </row>
    <row r="4" spans="1:53" ht="19.8" x14ac:dyDescent="0.45">
      <c r="B4" s="1"/>
      <c r="C4" s="269"/>
      <c r="D4" s="51"/>
      <c r="E4" s="51"/>
      <c r="F4" s="1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70"/>
      <c r="AM4" s="3"/>
      <c r="AN4" s="3"/>
    </row>
    <row r="5" spans="1:53" s="94" customFormat="1" ht="20.100000000000001" customHeight="1" x14ac:dyDescent="0.25">
      <c r="B5" s="330" t="s">
        <v>28</v>
      </c>
      <c r="C5" s="331"/>
      <c r="D5" s="331"/>
      <c r="E5" s="331"/>
      <c r="F5" s="331"/>
      <c r="G5" s="331"/>
      <c r="H5" s="331"/>
      <c r="I5" s="331"/>
      <c r="J5" s="331"/>
      <c r="K5" s="331"/>
      <c r="L5" s="331"/>
      <c r="M5" s="331"/>
      <c r="N5" s="331"/>
      <c r="O5" s="331"/>
      <c r="P5" s="331"/>
      <c r="Q5" s="331"/>
      <c r="R5" s="331"/>
      <c r="S5" s="331"/>
      <c r="T5" s="331"/>
      <c r="U5" s="331"/>
      <c r="V5" s="331"/>
      <c r="W5" s="331"/>
      <c r="X5" s="331"/>
      <c r="Y5" s="331"/>
      <c r="Z5" s="331"/>
      <c r="AA5" s="331"/>
      <c r="AB5" s="331"/>
      <c r="AC5" s="331"/>
      <c r="AD5" s="331"/>
      <c r="AE5" s="331"/>
      <c r="AF5" s="331"/>
      <c r="AG5" s="331"/>
      <c r="AH5" s="331"/>
      <c r="AI5" s="331"/>
      <c r="AJ5" s="331"/>
      <c r="AK5" s="331"/>
      <c r="AL5" s="331"/>
      <c r="AM5" s="331"/>
      <c r="AN5" s="331"/>
      <c r="AO5" s="331"/>
      <c r="AP5" s="331"/>
      <c r="AQ5" s="331"/>
      <c r="AR5" s="331"/>
      <c r="AS5" s="331"/>
      <c r="AT5" s="331"/>
      <c r="AU5" s="331"/>
      <c r="AV5" s="331"/>
      <c r="AW5" s="331"/>
      <c r="AX5" s="331"/>
      <c r="AY5" s="332"/>
    </row>
    <row r="6" spans="1:53" x14ac:dyDescent="0.25">
      <c r="B6" s="21"/>
      <c r="C6" s="122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</row>
    <row r="7" spans="1:53" x14ac:dyDescent="0.25">
      <c r="B7" s="333" t="s">
        <v>29</v>
      </c>
      <c r="C7" s="334"/>
      <c r="D7" s="334"/>
      <c r="E7" s="49" t="s">
        <v>30</v>
      </c>
      <c r="I7" s="3"/>
      <c r="J7" s="3"/>
      <c r="K7" s="3"/>
    </row>
    <row r="8" spans="1:53" x14ac:dyDescent="0.25">
      <c r="B8" s="333" t="s">
        <v>31</v>
      </c>
      <c r="C8" s="334"/>
      <c r="D8" s="334"/>
      <c r="E8" s="50" t="str">
        <f>IF(E7="ja","nee",IF(E7="nee","ja",IF(E7="","")))</f>
        <v>nee</v>
      </c>
    </row>
    <row r="9" spans="1:53" x14ac:dyDescent="0.25">
      <c r="B9" s="15"/>
      <c r="C9" s="124"/>
      <c r="D9" s="16"/>
    </row>
    <row r="10" spans="1:53" s="94" customFormat="1" ht="20.100000000000001" customHeight="1" x14ac:dyDescent="0.25">
      <c r="B10" s="134" t="s">
        <v>32</v>
      </c>
      <c r="C10" s="137" t="s">
        <v>33</v>
      </c>
      <c r="D10" s="137" t="s">
        <v>33</v>
      </c>
      <c r="E10" s="137" t="s">
        <v>33</v>
      </c>
      <c r="F10" s="137" t="s">
        <v>33</v>
      </c>
      <c r="G10" s="138" t="s">
        <v>33</v>
      </c>
      <c r="H10" s="326" t="s">
        <v>34</v>
      </c>
      <c r="I10" s="327"/>
      <c r="J10" s="326" t="s">
        <v>35</v>
      </c>
      <c r="K10" s="327"/>
      <c r="L10" s="326" t="s">
        <v>36</v>
      </c>
      <c r="M10" s="327"/>
      <c r="AK10" s="137" t="s">
        <v>33</v>
      </c>
      <c r="AL10" s="137" t="s">
        <v>33</v>
      </c>
      <c r="AM10" s="137"/>
      <c r="AN10" s="137"/>
      <c r="AO10" s="137" t="s">
        <v>33</v>
      </c>
      <c r="AP10" s="137" t="s">
        <v>33</v>
      </c>
      <c r="AQ10" s="137" t="s">
        <v>33</v>
      </c>
      <c r="AR10" s="136"/>
      <c r="AS10" s="336" t="s">
        <v>37</v>
      </c>
      <c r="AT10" s="337"/>
      <c r="AU10" s="327"/>
      <c r="AV10" s="137" t="s">
        <v>33</v>
      </c>
      <c r="AW10" s="137"/>
      <c r="AX10" s="137"/>
      <c r="AY10" s="137" t="s">
        <v>33</v>
      </c>
    </row>
    <row r="11" spans="1:53" x14ac:dyDescent="0.25">
      <c r="B11" s="286" t="s">
        <v>38</v>
      </c>
      <c r="C11" s="338" t="s">
        <v>39</v>
      </c>
      <c r="D11" s="23" t="s">
        <v>40</v>
      </c>
      <c r="E11" s="26" t="s">
        <v>41</v>
      </c>
      <c r="F11" s="26" t="s">
        <v>42</v>
      </c>
      <c r="G11" s="29" t="s">
        <v>43</v>
      </c>
      <c r="H11" s="30" t="s">
        <v>44</v>
      </c>
      <c r="I11" s="29" t="s">
        <v>45</v>
      </c>
      <c r="J11" s="31" t="s">
        <v>46</v>
      </c>
      <c r="K11" s="31" t="s">
        <v>47</v>
      </c>
      <c r="L11" s="29" t="s">
        <v>48</v>
      </c>
      <c r="M11" s="29" t="s">
        <v>49</v>
      </c>
      <c r="N11" s="133" t="s">
        <v>50</v>
      </c>
      <c r="O11" s="133" t="s">
        <v>51</v>
      </c>
      <c r="P11" s="133" t="s">
        <v>52</v>
      </c>
      <c r="Q11" s="133" t="s">
        <v>51</v>
      </c>
      <c r="R11" s="133" t="s">
        <v>53</v>
      </c>
      <c r="S11" s="4" t="s">
        <v>54</v>
      </c>
      <c r="T11" s="4" t="s">
        <v>55</v>
      </c>
      <c r="U11" s="4" t="s">
        <v>56</v>
      </c>
      <c r="V11" s="3" t="s">
        <v>57</v>
      </c>
      <c r="W11" s="4" t="s">
        <v>58</v>
      </c>
      <c r="X11" s="4" t="s">
        <v>59</v>
      </c>
      <c r="Y11" s="4" t="s">
        <v>60</v>
      </c>
      <c r="AJ11" s="43" t="s">
        <v>53</v>
      </c>
      <c r="AK11" s="66" t="s">
        <v>61</v>
      </c>
      <c r="AL11" s="66" t="s">
        <v>43</v>
      </c>
      <c r="AM11" s="6" t="s">
        <v>62</v>
      </c>
      <c r="AN11" s="6" t="s">
        <v>63</v>
      </c>
      <c r="AO11" s="46" t="s">
        <v>42</v>
      </c>
      <c r="AP11" s="38" t="s">
        <v>41</v>
      </c>
      <c r="AQ11" s="23" t="s">
        <v>64</v>
      </c>
      <c r="AR11" s="22" t="s">
        <v>62</v>
      </c>
      <c r="AS11" s="29" t="s">
        <v>45</v>
      </c>
      <c r="AT11" s="31" t="s">
        <v>46</v>
      </c>
      <c r="AU11" s="29" t="s">
        <v>49</v>
      </c>
      <c r="AV11" s="29" t="s">
        <v>65</v>
      </c>
      <c r="AW11" s="6" t="s">
        <v>62</v>
      </c>
      <c r="AX11" s="6" t="s">
        <v>63</v>
      </c>
      <c r="AY11" s="29" t="s">
        <v>66</v>
      </c>
      <c r="AZ11" s="6" t="s">
        <v>62</v>
      </c>
      <c r="BA11" s="6" t="s">
        <v>63</v>
      </c>
    </row>
    <row r="12" spans="1:53" x14ac:dyDescent="0.25">
      <c r="B12" s="41"/>
      <c r="C12" s="339"/>
      <c r="D12" s="24" t="s">
        <v>67</v>
      </c>
      <c r="E12" s="27" t="s">
        <v>68</v>
      </c>
      <c r="F12" s="27"/>
      <c r="G12" s="32" t="s">
        <v>69</v>
      </c>
      <c r="H12" s="33" t="s">
        <v>70</v>
      </c>
      <c r="I12" s="32" t="s">
        <v>71</v>
      </c>
      <c r="J12" s="34"/>
      <c r="K12" s="34" t="s">
        <v>46</v>
      </c>
      <c r="L12" s="32" t="s">
        <v>72</v>
      </c>
      <c r="M12" s="32" t="s">
        <v>73</v>
      </c>
      <c r="N12" s="133"/>
      <c r="O12" s="133" t="s">
        <v>74</v>
      </c>
      <c r="P12" s="133" t="s">
        <v>75</v>
      </c>
      <c r="Q12" s="133" t="s">
        <v>76</v>
      </c>
      <c r="R12" s="133" t="s">
        <v>77</v>
      </c>
      <c r="S12" s="4" t="s">
        <v>70</v>
      </c>
      <c r="T12" s="4" t="s">
        <v>71</v>
      </c>
      <c r="U12" s="4" t="s">
        <v>56</v>
      </c>
      <c r="V12" s="4" t="s">
        <v>56</v>
      </c>
      <c r="W12" s="4" t="s">
        <v>72</v>
      </c>
      <c r="X12" s="4" t="s">
        <v>73</v>
      </c>
      <c r="Z12" s="4" t="s">
        <v>78</v>
      </c>
      <c r="AA12" s="4" t="s">
        <v>79</v>
      </c>
      <c r="AB12" s="4" t="s">
        <v>80</v>
      </c>
      <c r="AC12" s="4" t="s">
        <v>81</v>
      </c>
      <c r="AD12" s="4" t="s">
        <v>82</v>
      </c>
      <c r="AE12" s="4">
        <v>1</v>
      </c>
      <c r="AF12" s="4">
        <v>2</v>
      </c>
      <c r="AG12" s="4">
        <v>3</v>
      </c>
      <c r="AH12" s="4">
        <v>4</v>
      </c>
      <c r="AI12" s="4">
        <v>5</v>
      </c>
      <c r="AJ12" s="44" t="s">
        <v>83</v>
      </c>
      <c r="AK12" s="67" t="s">
        <v>84</v>
      </c>
      <c r="AL12" s="67" t="s">
        <v>85</v>
      </c>
      <c r="AM12" s="8"/>
      <c r="AN12" s="8"/>
      <c r="AO12" s="47"/>
      <c r="AP12" s="39" t="s">
        <v>68</v>
      </c>
      <c r="AQ12" s="24" t="s">
        <v>86</v>
      </c>
      <c r="AR12" s="20"/>
      <c r="AS12" s="32" t="s">
        <v>71</v>
      </c>
      <c r="AT12" s="34"/>
      <c r="AU12" s="32" t="s">
        <v>73</v>
      </c>
      <c r="AV12" s="32" t="s">
        <v>69</v>
      </c>
      <c r="AW12" s="8"/>
      <c r="AX12" s="8"/>
      <c r="AY12" s="32" t="s">
        <v>87</v>
      </c>
      <c r="AZ12" s="8"/>
      <c r="BA12" s="8"/>
    </row>
    <row r="13" spans="1:53" s="13" customFormat="1" x14ac:dyDescent="0.25">
      <c r="B13" s="42"/>
      <c r="C13" s="340"/>
      <c r="D13" s="25"/>
      <c r="E13" s="28"/>
      <c r="F13" s="28"/>
      <c r="G13" s="36"/>
      <c r="H13" s="35" t="s">
        <v>88</v>
      </c>
      <c r="I13" s="36" t="s">
        <v>88</v>
      </c>
      <c r="J13" s="37" t="s">
        <v>88</v>
      </c>
      <c r="K13" s="37" t="s">
        <v>88</v>
      </c>
      <c r="L13" s="36" t="s">
        <v>89</v>
      </c>
      <c r="M13" s="36" t="s">
        <v>89</v>
      </c>
      <c r="N13" s="133"/>
      <c r="O13" s="133"/>
      <c r="P13" s="133"/>
      <c r="Q13" s="133"/>
      <c r="R13" s="13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45"/>
      <c r="AK13" s="55" t="s">
        <v>90</v>
      </c>
      <c r="AL13" s="55" t="s">
        <v>91</v>
      </c>
      <c r="AM13" s="7"/>
      <c r="AN13" s="7"/>
      <c r="AO13" s="48" t="s">
        <v>92</v>
      </c>
      <c r="AP13" s="18" t="s">
        <v>93</v>
      </c>
      <c r="AQ13" s="25" t="s">
        <v>94</v>
      </c>
      <c r="AR13" s="20"/>
      <c r="AS13" s="36" t="s">
        <v>88</v>
      </c>
      <c r="AT13" s="37" t="s">
        <v>88</v>
      </c>
      <c r="AU13" s="36" t="s">
        <v>89</v>
      </c>
      <c r="AV13" s="36" t="s">
        <v>95</v>
      </c>
      <c r="AW13" s="7"/>
      <c r="AX13" s="7"/>
      <c r="AY13" s="36" t="s">
        <v>96</v>
      </c>
      <c r="AZ13" s="7"/>
      <c r="BA13" s="7"/>
    </row>
    <row r="14" spans="1:53" s="13" customFormat="1" hidden="1" x14ac:dyDescent="0.25">
      <c r="B14" s="61" t="s">
        <v>97</v>
      </c>
      <c r="C14" s="63"/>
      <c r="D14" s="62" t="s">
        <v>78</v>
      </c>
      <c r="E14" s="63" t="s">
        <v>98</v>
      </c>
      <c r="F14" s="63" t="s">
        <v>81</v>
      </c>
      <c r="G14" s="62" t="s">
        <v>78</v>
      </c>
      <c r="H14" s="62" t="s">
        <v>99</v>
      </c>
      <c r="I14" s="62" t="s">
        <v>79</v>
      </c>
      <c r="J14" s="63" t="s">
        <v>98</v>
      </c>
      <c r="K14" s="63"/>
      <c r="L14" s="62" t="s">
        <v>100</v>
      </c>
      <c r="M14" s="62" t="s">
        <v>101</v>
      </c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44"/>
      <c r="AK14" s="65" t="s">
        <v>82</v>
      </c>
      <c r="AL14" s="65" t="s">
        <v>82</v>
      </c>
      <c r="AM14" s="3"/>
      <c r="AN14" s="3"/>
      <c r="AO14" s="57" t="s">
        <v>81</v>
      </c>
      <c r="AP14" s="55" t="s">
        <v>98</v>
      </c>
      <c r="AQ14" s="7" t="s">
        <v>98</v>
      </c>
      <c r="AR14" s="3"/>
      <c r="AS14" s="3"/>
      <c r="AT14" s="3"/>
      <c r="AU14" s="3"/>
      <c r="AV14" s="3" t="s">
        <v>102</v>
      </c>
      <c r="AW14" s="3"/>
      <c r="AX14" s="3"/>
      <c r="AY14" s="56" t="s">
        <v>102</v>
      </c>
      <c r="AZ14" s="3"/>
      <c r="BA14" s="3"/>
    </row>
    <row r="15" spans="1:53" s="13" customFormat="1" hidden="1" x14ac:dyDescent="0.25">
      <c r="B15" s="61" t="s">
        <v>81</v>
      </c>
      <c r="C15" s="63"/>
      <c r="D15" s="62"/>
      <c r="E15" s="63"/>
      <c r="F15" s="63"/>
      <c r="G15" s="62"/>
      <c r="H15" s="62"/>
      <c r="I15" s="62"/>
      <c r="J15" s="63"/>
      <c r="K15" s="63"/>
      <c r="L15" s="62"/>
      <c r="M15" s="62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44"/>
      <c r="AK15" s="65"/>
      <c r="AL15" s="65"/>
      <c r="AM15" s="3"/>
      <c r="AN15" s="3"/>
      <c r="AO15" s="57"/>
      <c r="AP15" s="55"/>
      <c r="AQ15" s="7"/>
      <c r="AR15" s="3"/>
      <c r="AS15" s="3"/>
      <c r="AT15" s="3"/>
      <c r="AU15" s="3"/>
      <c r="AV15" s="3"/>
      <c r="AW15" s="3"/>
      <c r="AX15" s="3"/>
      <c r="AY15" s="56"/>
      <c r="AZ15" s="3"/>
      <c r="BA15" s="3"/>
    </row>
    <row r="16" spans="1:53" s="13" customFormat="1" hidden="1" x14ac:dyDescent="0.25">
      <c r="B16" s="61" t="s">
        <v>103</v>
      </c>
      <c r="C16" s="63"/>
      <c r="D16" s="62"/>
      <c r="E16" s="63"/>
      <c r="F16" s="63"/>
      <c r="G16" s="62"/>
      <c r="H16" s="62"/>
      <c r="I16" s="62"/>
      <c r="J16" s="63"/>
      <c r="K16" s="63"/>
      <c r="L16" s="62"/>
      <c r="M16" s="62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44"/>
      <c r="AK16" s="65"/>
      <c r="AL16" s="65"/>
      <c r="AM16" s="3"/>
      <c r="AN16" s="3"/>
      <c r="AO16" s="57"/>
      <c r="AP16" s="55"/>
      <c r="AQ16" s="7"/>
      <c r="AR16" s="3"/>
      <c r="AS16" s="3"/>
      <c r="AT16" s="3"/>
      <c r="AU16" s="3"/>
      <c r="AV16" s="3"/>
      <c r="AW16" s="3"/>
      <c r="AX16" s="3"/>
      <c r="AY16" s="56"/>
      <c r="AZ16" s="3"/>
      <c r="BA16" s="3"/>
    </row>
    <row r="17" spans="1:53" s="13" customFormat="1" hidden="1" x14ac:dyDescent="0.25">
      <c r="B17" s="61" t="s">
        <v>104</v>
      </c>
      <c r="C17" s="63"/>
      <c r="D17" s="62"/>
      <c r="E17" s="63"/>
      <c r="F17" s="63"/>
      <c r="G17" s="62"/>
      <c r="H17" s="62"/>
      <c r="I17" s="62"/>
      <c r="J17" s="63"/>
      <c r="K17" s="63"/>
      <c r="L17" s="62"/>
      <c r="M17" s="62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44"/>
      <c r="AK17" s="65"/>
      <c r="AL17" s="65"/>
      <c r="AM17" s="3"/>
      <c r="AN17" s="3"/>
      <c r="AO17" s="57"/>
      <c r="AP17" s="55"/>
      <c r="AQ17" s="7"/>
      <c r="AR17" s="3"/>
      <c r="AS17" s="3"/>
      <c r="AT17" s="3"/>
      <c r="AU17" s="3"/>
      <c r="AV17" s="3"/>
      <c r="AW17" s="3"/>
      <c r="AX17" s="3"/>
      <c r="AY17" s="56"/>
      <c r="AZ17" s="3"/>
      <c r="BA17" s="3"/>
    </row>
    <row r="18" spans="1:53" ht="15" customHeight="1" x14ac:dyDescent="0.25">
      <c r="A18">
        <v>1</v>
      </c>
      <c r="B18" s="17" t="s">
        <v>209</v>
      </c>
      <c r="C18" s="174"/>
      <c r="D18" s="174"/>
      <c r="E18" s="139"/>
      <c r="F18" s="174"/>
      <c r="G18" s="140"/>
      <c r="H18" s="179"/>
      <c r="I18" s="178"/>
      <c r="J18" s="178"/>
      <c r="K18" s="178"/>
      <c r="L18" s="178"/>
      <c r="M18" s="177"/>
      <c r="N18" s="287">
        <f>COUNTA(I18,J18,M18)</f>
        <v>0</v>
      </c>
      <c r="O18" s="288" t="str">
        <f>IF(M18="E",1,IF(M18="D",2,IF(M18="C",3,IF(M18="B",4,IF(M18="A",5,IF(M18=5,1,IF(M18=4,2,IF(M18=3,3,IF(M18=2,4,IF(M18=1,5,IF(M18="","")))))))))))</f>
        <v/>
      </c>
      <c r="P18" s="288" t="str">
        <f t="shared" ref="P18:P53" si="0">IF(I18="E",1,IF(I18="D",2,IF(I18="C",3,IF(I18="B",4,IF(I18="A",5,IF(I18=5,1,IF(I18=4,2,IF(I18=3,3,IF(I18=2,4,IF(I18=1,5,IF(I18="","")))))))))))</f>
        <v/>
      </c>
      <c r="Q18" s="288" t="str">
        <f t="shared" ref="Q18:Q53" si="1">IF(J18="E",1,IF(J18="D",2,IF(J18="C",3,IF(J18="B",4,IF(J18="A",5,IF(J18=5,1,IF(J18=4,2,IF(J18=3,3,IF(J18=2,4,IF(J18=1,5,IF(J18="","")))))))))))</f>
        <v/>
      </c>
      <c r="R18" s="288">
        <f>IF(N18&lt;3,2,IF($D$2&lt;6,0,IF($D$2&gt;=6,SUM(O18:Q18))))</f>
        <v>2</v>
      </c>
      <c r="S18" s="94" t="str">
        <f t="shared" ref="S18:S53" si="2">IF(D18="","",IF(H18="","",IF(H18=$D18,1,IF(H18&lt;$D18,1,IF(H18&gt;$D18,"",IF(H18="A+",1))))))</f>
        <v/>
      </c>
      <c r="T18" s="94" t="str">
        <f t="shared" ref="T18:T53" si="3">IF(D18="","",IF(I18="","",IF(I18=$D18,1,IF(I18&lt;$D18,1,IF(I18&gt;$D18,"",IF(I18="A+",1))))))</f>
        <v/>
      </c>
      <c r="U18" s="94" t="str">
        <f t="shared" ref="U18:U53" si="4">IF(D18="","",IF(J18="","",IF(J18=$D18,1,IF(J18&lt;$D18,1,IF(J18&gt;$D18,"",IF(J18="A+",1))))))</f>
        <v/>
      </c>
      <c r="V18" s="94" t="str">
        <f t="shared" ref="V18:V53" si="5">IF(D18="","",IF(K18="","",IF(K18=$D18,1,IF(K18&lt;$D18,1,IF(K18&gt;$D18,"",IF(K18="A+",1))))))</f>
        <v/>
      </c>
      <c r="W18" s="94" t="str">
        <f t="shared" ref="W18:W53" si="6">IF(D18="","",IF(L18="","",IF(L18=$D18,1,IF(L18&lt;$D18,1,IF(L18&gt;$D18,"",IF(L18="A+",1))))))</f>
        <v/>
      </c>
      <c r="X18" s="94" t="str">
        <f t="shared" ref="X18:X53" si="7">IF(D18="","",IF(M18="","",IF(M18=$D18,1,IF(M18&lt;$D18,1,IF(M18&gt;$D18,"",IF(M18="A+",1))))))</f>
        <v/>
      </c>
      <c r="Y18" s="94">
        <f t="shared" ref="Y18:Y53" si="8">SUM(S18:X18)</f>
        <v>0</v>
      </c>
      <c r="Z18" s="141" t="b">
        <f t="shared" ref="Z18:Z53" si="9">IF($D18="A",$AK18)</f>
        <v>0</v>
      </c>
      <c r="AA18" s="141" t="b">
        <f t="shared" ref="AA18:AA53" si="10">IF($D18="B",$AK18)</f>
        <v>0</v>
      </c>
      <c r="AB18" s="141" t="b">
        <f t="shared" ref="AB18:AB53" si="11">IF($D18="C",$AK18)</f>
        <v>0</v>
      </c>
      <c r="AC18" s="141" t="b">
        <f t="shared" ref="AC18:AC53" si="12">IF($D18="D",$AK18)</f>
        <v>0</v>
      </c>
      <c r="AD18" s="141" t="b">
        <f t="shared" ref="AD18:AD53" si="13">IF($D18="E",$AK18)</f>
        <v>0</v>
      </c>
      <c r="AE18" s="141" t="b">
        <f>IF($D18=1,$AK18)</f>
        <v>0</v>
      </c>
      <c r="AF18" s="141" t="b">
        <f t="shared" ref="AF18:AF53" si="14">IF($D18=2,$AK18)</f>
        <v>0</v>
      </c>
      <c r="AG18" s="141" t="b">
        <f t="shared" ref="AG18:AG53" si="15">IF($D18=3,$AK18)</f>
        <v>0</v>
      </c>
      <c r="AH18" s="141" t="b">
        <f t="shared" ref="AH18:AH53" si="16">IF($D18=4,$AK18)</f>
        <v>0</v>
      </c>
      <c r="AI18" s="141" t="b">
        <f t="shared" ref="AI18:AI53" si="17">IF($D18=5,$AK18)</f>
        <v>0</v>
      </c>
      <c r="AJ18" s="142" t="str">
        <f t="shared" ref="AJ18:AJ53" si="18">IF(D18="","",IF(D18&gt;0,COUNTA(H18:M18)))</f>
        <v/>
      </c>
      <c r="AK18" s="143" t="str">
        <f>IF(AJ18=0,"",IF(AJ18="","",IF(AJ18&gt;0,Y18/AJ18)))</f>
        <v/>
      </c>
      <c r="AL18" s="216" t="str">
        <f>IF($D$2&lt;6,"",IF(N18&lt;3,"",IF(R18=15,"Vwo",IF(R18&gt;13,"Havo/Vwo",IF(R18=13,"Havo",IF(R18&gt;11,"TL/Havo",IF(R18=11,"TL",IF(R18&gt;9,"Kader/TL",IF(R18=9,"Kader",IF(R18&gt;6,"BBL/Kader",IF(R18=6,"BBL",IF(R18&gt;3,"PRO/BBL",IF(R18=3,"PRO")))))))))))))</f>
        <v/>
      </c>
      <c r="AM18" s="144" t="str">
        <f>IF(AL18="","",IF(AL18="PRO",1,IF(AL18="PRO/BBL",2,IF(AL18="BBL",3,IF(AL18="BBL/Kader",4,IF(AL18="Kader",5,IF(AL18="Kader/TL",6,IF(AL18="TL",7,IF(AL18="TL/Havo",8,IF(AL18="Havo",9,IF(AL18="Havo/VWO",10,IF(AL18="VWO",11))))))))))))</f>
        <v/>
      </c>
      <c r="AN18" s="145">
        <f>IF(AM18="",0,IF(AM18&lt;AR18,0,IF(AM18&gt;=AR18,1)))</f>
        <v>0</v>
      </c>
      <c r="AO18" s="135" t="str">
        <f>IF(F18="","",IF(F18="x",1))</f>
        <v/>
      </c>
      <c r="AP18" s="136" t="str">
        <f>IF(E18="","",IF(E18="X",1))</f>
        <v/>
      </c>
      <c r="AQ18" s="126"/>
      <c r="AR18" s="144" t="str">
        <f>IF(G18="","",IF(G18="PRO",1,IF(G18="LWOO",2,IF(G18="BBL",3,IF(G18="BBL/Kader",4,IF(G18="Kader",5,IF(G18="Kader/TL",6,IF(G18="TL",7,IF(G18="TL/Havo",8,IF(G18="Havo",9,IF(G18="Havo/VWO",10,IF(G18="VWO",11))))))))))))</f>
        <v/>
      </c>
      <c r="AS18" s="219" t="str">
        <f>IF($D$2&lt;6,"",IF($N18&lt;3,"",IF(P18=1,"&lt;1F",IF(P18&gt;3,"2F",IF(P18&gt;1,"1F")))))</f>
        <v/>
      </c>
      <c r="AT18" s="219" t="str">
        <f>IF($D$2&lt;6,"",IF($N18&lt;3,"",IF(Q18=1,"&lt;1F",IF(Q18&gt;3,"2F",IF(Q18&gt;1,"1F")))))</f>
        <v/>
      </c>
      <c r="AU18" s="219" t="str">
        <f t="shared" ref="AU18:AU53" si="19">IF($D$2&lt;6,"",IF($N18&lt;3,"",IF(O18&lt;=2,"&lt;1F",IF(O18&gt;3,"1S",IF(O18&gt;2,"1F")))))</f>
        <v/>
      </c>
      <c r="AV18" s="218"/>
      <c r="AW18" s="219"/>
      <c r="AX18" s="219"/>
      <c r="AY18" s="218"/>
      <c r="AZ18" s="217" t="str">
        <f>IF(AY18="","",IF(AY18="PRO",1,IF(AY18="LWOO",2,IF(AY18="BBL",3,IF(AY18="BBL/Kader",4,IF(AY18="Kader",5,IF(AY18="Kader/TL",6,IF(AY18="TL",7,IF(AY18="TL/Havo",8,IF(AY18="Havo",9,IF(AY18="Havo/VWO",10,IF(AY18="VWO",11))))))))))))</f>
        <v/>
      </c>
      <c r="BA18" s="60">
        <f t="shared" ref="BA18:BA53" si="20">IF(AZ18="",0,IF(AZ18&lt;AW18,0,IF(AZ18&gt;=AW18,1)))</f>
        <v>0</v>
      </c>
    </row>
    <row r="19" spans="1:53" ht="15" customHeight="1" x14ac:dyDescent="0.25">
      <c r="A19">
        <v>2</v>
      </c>
      <c r="B19" s="17" t="s">
        <v>213</v>
      </c>
      <c r="C19" s="174"/>
      <c r="D19" s="174"/>
      <c r="E19" s="126"/>
      <c r="F19" s="126"/>
      <c r="G19" s="140"/>
      <c r="H19" s="179"/>
      <c r="I19" s="147"/>
      <c r="J19" s="178"/>
      <c r="K19" s="147"/>
      <c r="L19" s="178"/>
      <c r="M19" s="177"/>
      <c r="N19" s="287">
        <f t="shared" ref="N19:N53" si="21">COUNTA(I19,J19,M19)</f>
        <v>0</v>
      </c>
      <c r="O19" s="288" t="str">
        <f t="shared" ref="O19:O53" si="22">IF(M19="E",1,IF(M19="D",2,IF(M19="C",3,IF(M19="B",4,IF(M19="A",5,IF(M19=5,1,IF(M19=4,2,IF(M19=3,3,IF(M19=2,4,IF(M19=1,5,IF(M19="","")))))))))))</f>
        <v/>
      </c>
      <c r="P19" s="288" t="str">
        <f t="shared" si="0"/>
        <v/>
      </c>
      <c r="Q19" s="288" t="str">
        <f t="shared" si="1"/>
        <v/>
      </c>
      <c r="R19" s="288">
        <f t="shared" ref="R19:R53" si="23">IF($D$2&lt;6,0,IF($D$2&gt;=6,SUM(O19:Q19)))</f>
        <v>0</v>
      </c>
      <c r="S19" s="94" t="str">
        <f t="shared" si="2"/>
        <v/>
      </c>
      <c r="T19" s="94" t="str">
        <f t="shared" si="3"/>
        <v/>
      </c>
      <c r="U19" s="94" t="str">
        <f t="shared" si="4"/>
        <v/>
      </c>
      <c r="V19" s="94" t="str">
        <f t="shared" si="5"/>
        <v/>
      </c>
      <c r="W19" s="94" t="str">
        <f t="shared" si="6"/>
        <v/>
      </c>
      <c r="X19" s="94" t="str">
        <f t="shared" si="7"/>
        <v/>
      </c>
      <c r="Y19" s="94">
        <f t="shared" si="8"/>
        <v>0</v>
      </c>
      <c r="Z19" s="141" t="b">
        <f t="shared" si="9"/>
        <v>0</v>
      </c>
      <c r="AA19" s="141" t="b">
        <f t="shared" si="10"/>
        <v>0</v>
      </c>
      <c r="AB19" s="141" t="b">
        <f t="shared" si="11"/>
        <v>0</v>
      </c>
      <c r="AC19" s="141" t="b">
        <f t="shared" si="12"/>
        <v>0</v>
      </c>
      <c r="AD19" s="141" t="b">
        <f t="shared" si="13"/>
        <v>0</v>
      </c>
      <c r="AE19" s="141" t="b">
        <f t="shared" ref="AE19:AE53" si="24">IF($D19="1",$AK19)</f>
        <v>0</v>
      </c>
      <c r="AF19" s="141" t="b">
        <f t="shared" si="14"/>
        <v>0</v>
      </c>
      <c r="AG19" s="141" t="b">
        <f t="shared" si="15"/>
        <v>0</v>
      </c>
      <c r="AH19" s="141" t="b">
        <f t="shared" si="16"/>
        <v>0</v>
      </c>
      <c r="AI19" s="141" t="b">
        <f t="shared" si="17"/>
        <v>0</v>
      </c>
      <c r="AJ19" s="146" t="str">
        <f t="shared" si="18"/>
        <v/>
      </c>
      <c r="AK19" s="143" t="str">
        <f t="shared" ref="AK19:AK53" si="25">IF(AJ19=0,"",IF(AJ19="","",IF(AJ19&gt;0,Y19/AJ19)))</f>
        <v/>
      </c>
      <c r="AL19" s="216" t="str">
        <f t="shared" ref="AL19:AL53" si="26">IF($D$2&lt;6,"",IF(N19&lt;3,"",IF(R19=15,"Vwo",IF(R19&gt;13,"Havo/Vwo",IF(R19=13,"Havo",IF(R19&gt;11,"TL/Havo",IF(R19=11,"TL",IF(R19&gt;9,"Kader/TL",IF(R19=9,"Kader",IF(R19&gt;6,"BBL/Kader",IF(R19=6,"BBL",IF(R19&gt;3,"PRO/BBL",IF(R19=3,"PRO")))))))))))))</f>
        <v/>
      </c>
      <c r="AM19" s="144" t="str">
        <f t="shared" ref="AM19:AM53" si="27">IF(AL19="","",IF(AL19="PRO",1,IF(AL19="PRO/BBL",2,IF(AL19="BBL",3,IF(AL19="BBL/Kader",4,IF(AL19="Kader",5,IF(AL19="Kader/TL",6,IF(AL19="TL",7,IF(AL19="TL/Havo",8,IF(AL19="Havo",9,IF(AL19="Havo/VWO",10,IF(AL19="VWO",11))))))))))))</f>
        <v/>
      </c>
      <c r="AN19" s="145">
        <f t="shared" ref="AN19:AN53" si="28">IF(AM19="",0,IF(AM19&lt;AR19,0,IF(AM19&gt;=AR19,1)))</f>
        <v>0</v>
      </c>
      <c r="AO19" s="135" t="str">
        <f t="shared" ref="AO19:AO53" si="29">IF(F19="","",IF(F19="x",1))</f>
        <v/>
      </c>
      <c r="AP19" s="136" t="str">
        <f t="shared" ref="AP19:AP53" si="30">IF(E19="","",IF(E19="X",1))</f>
        <v/>
      </c>
      <c r="AQ19" s="126"/>
      <c r="AR19" s="144" t="str">
        <f t="shared" ref="AR19:AR53" si="31">IF(G19="","",IF(G19="PRO",1,IF(G19="LWOO",2,IF(G19="BBL",3,IF(G19="BBL/Kader",4,IF(G19="Kader",5,IF(G19="Kader/TL",6,IF(G19="TL",7,IF(G19="TL/Havo",8,IF(G19="Havo",9,IF(G19="Havo/VWO",10,IF(G19="VWO",11))))))))))))</f>
        <v/>
      </c>
      <c r="AS19" s="219" t="str">
        <f t="shared" ref="AS19:AS53" si="32">IF($D$2&lt;6,"",IF(N19&lt;3,"",IF(P19=1,"&lt;1F",IF(P19&gt;3,"2F",IF(P19&gt;1,"1F")))))</f>
        <v/>
      </c>
      <c r="AT19" s="219" t="str">
        <f t="shared" ref="AT19:AT53" si="33">IF($D$2&lt;6,"",IF($N19&lt;3,"",IF(Q19=1,"&lt;1F",IF(Q19&gt;3,"2F",IF(Q19&gt;1,"1F")))))</f>
        <v/>
      </c>
      <c r="AU19" s="219" t="str">
        <f t="shared" si="19"/>
        <v/>
      </c>
      <c r="AV19" s="218"/>
      <c r="AW19" s="219"/>
      <c r="AX19" s="219"/>
      <c r="AY19" s="218"/>
      <c r="AZ19" s="217" t="str">
        <f t="shared" ref="AZ19:AZ53" si="34">IF(AY19="","",IF(AY19="PRO",1,IF(AY19="LWOO",2,IF(AY19="BBL",3,IF(AY19="BBL/Kader",4,IF(AY19="Kader",5,IF(AY19="Kader/TL",6,IF(AY19="TL",7,IF(AY19="TL/Havo",8,IF(AY19="Havo",9,IF(AY19="Havo/VWO",10,IF(AY19="VWO",11))))))))))))</f>
        <v/>
      </c>
      <c r="BA19" s="60">
        <f t="shared" si="20"/>
        <v>0</v>
      </c>
    </row>
    <row r="20" spans="1:53" ht="15" customHeight="1" x14ac:dyDescent="0.25">
      <c r="A20">
        <v>3</v>
      </c>
      <c r="B20" s="17" t="s">
        <v>214</v>
      </c>
      <c r="C20" s="174"/>
      <c r="D20" s="174"/>
      <c r="E20" s="150"/>
      <c r="F20" s="150"/>
      <c r="G20" s="140"/>
      <c r="H20" s="179"/>
      <c r="I20" s="147"/>
      <c r="J20" s="178"/>
      <c r="K20" s="147"/>
      <c r="L20" s="178"/>
      <c r="M20" s="177"/>
      <c r="N20" s="287">
        <f t="shared" si="21"/>
        <v>0</v>
      </c>
      <c r="O20" s="288" t="str">
        <f t="shared" si="22"/>
        <v/>
      </c>
      <c r="P20" s="288" t="str">
        <f t="shared" si="0"/>
        <v/>
      </c>
      <c r="Q20" s="288" t="str">
        <f t="shared" si="1"/>
        <v/>
      </c>
      <c r="R20" s="288">
        <f t="shared" si="23"/>
        <v>0</v>
      </c>
      <c r="S20" s="94" t="str">
        <f t="shared" si="2"/>
        <v/>
      </c>
      <c r="T20" s="94" t="str">
        <f t="shared" si="3"/>
        <v/>
      </c>
      <c r="U20" s="94" t="str">
        <f t="shared" si="4"/>
        <v/>
      </c>
      <c r="V20" s="94" t="str">
        <f t="shared" si="5"/>
        <v/>
      </c>
      <c r="W20" s="94" t="str">
        <f t="shared" si="6"/>
        <v/>
      </c>
      <c r="X20" s="94" t="str">
        <f t="shared" si="7"/>
        <v/>
      </c>
      <c r="Y20" s="94">
        <f t="shared" si="8"/>
        <v>0</v>
      </c>
      <c r="Z20" s="141" t="b">
        <f t="shared" si="9"/>
        <v>0</v>
      </c>
      <c r="AA20" s="141" t="b">
        <f t="shared" si="10"/>
        <v>0</v>
      </c>
      <c r="AB20" s="141" t="b">
        <f t="shared" si="11"/>
        <v>0</v>
      </c>
      <c r="AC20" s="141" t="b">
        <f t="shared" si="12"/>
        <v>0</v>
      </c>
      <c r="AD20" s="141" t="b">
        <f t="shared" si="13"/>
        <v>0</v>
      </c>
      <c r="AE20" s="141" t="b">
        <f t="shared" si="24"/>
        <v>0</v>
      </c>
      <c r="AF20" s="141" t="b">
        <f t="shared" si="14"/>
        <v>0</v>
      </c>
      <c r="AG20" s="141" t="b">
        <f t="shared" si="15"/>
        <v>0</v>
      </c>
      <c r="AH20" s="141" t="b">
        <f t="shared" si="16"/>
        <v>0</v>
      </c>
      <c r="AI20" s="141" t="b">
        <f t="shared" si="17"/>
        <v>0</v>
      </c>
      <c r="AJ20" s="146" t="str">
        <f t="shared" si="18"/>
        <v/>
      </c>
      <c r="AK20" s="143" t="str">
        <f t="shared" si="25"/>
        <v/>
      </c>
      <c r="AL20" s="216" t="str">
        <f t="shared" si="26"/>
        <v/>
      </c>
      <c r="AM20" s="144" t="str">
        <f t="shared" si="27"/>
        <v/>
      </c>
      <c r="AN20" s="145">
        <f t="shared" si="28"/>
        <v>0</v>
      </c>
      <c r="AO20" s="135" t="str">
        <f t="shared" si="29"/>
        <v/>
      </c>
      <c r="AP20" s="136" t="str">
        <f t="shared" si="30"/>
        <v/>
      </c>
      <c r="AQ20" s="126"/>
      <c r="AR20" s="144" t="str">
        <f t="shared" si="31"/>
        <v/>
      </c>
      <c r="AS20" s="219" t="str">
        <f t="shared" si="32"/>
        <v/>
      </c>
      <c r="AT20" s="219" t="str">
        <f t="shared" si="33"/>
        <v/>
      </c>
      <c r="AU20" s="219" t="str">
        <f t="shared" si="19"/>
        <v/>
      </c>
      <c r="AV20" s="218"/>
      <c r="AW20" s="219"/>
      <c r="AX20" s="219"/>
      <c r="AY20" s="218"/>
      <c r="AZ20" s="217" t="str">
        <f t="shared" si="34"/>
        <v/>
      </c>
      <c r="BA20" s="60">
        <f t="shared" si="20"/>
        <v>0</v>
      </c>
    </row>
    <row r="21" spans="1:53" ht="15" customHeight="1" x14ac:dyDescent="0.25">
      <c r="A21">
        <v>4</v>
      </c>
      <c r="B21" s="221" t="s">
        <v>215</v>
      </c>
      <c r="C21" s="174"/>
      <c r="D21" s="174"/>
      <c r="E21" s="126"/>
      <c r="F21" s="126"/>
      <c r="G21" s="140"/>
      <c r="H21" s="179"/>
      <c r="I21" s="147"/>
      <c r="J21" s="178"/>
      <c r="K21" s="147"/>
      <c r="L21" s="178"/>
      <c r="M21" s="177"/>
      <c r="N21" s="287">
        <f t="shared" si="21"/>
        <v>0</v>
      </c>
      <c r="O21" s="288" t="str">
        <f t="shared" si="22"/>
        <v/>
      </c>
      <c r="P21" s="288" t="str">
        <f t="shared" si="0"/>
        <v/>
      </c>
      <c r="Q21" s="288" t="str">
        <f t="shared" si="1"/>
        <v/>
      </c>
      <c r="R21" s="288">
        <f t="shared" si="23"/>
        <v>0</v>
      </c>
      <c r="S21" s="94" t="str">
        <f t="shared" si="2"/>
        <v/>
      </c>
      <c r="T21" s="94" t="str">
        <f t="shared" si="3"/>
        <v/>
      </c>
      <c r="U21" s="94" t="str">
        <f t="shared" si="4"/>
        <v/>
      </c>
      <c r="V21" s="94" t="str">
        <f t="shared" si="5"/>
        <v/>
      </c>
      <c r="W21" s="94" t="str">
        <f t="shared" si="6"/>
        <v/>
      </c>
      <c r="X21" s="94" t="str">
        <f t="shared" si="7"/>
        <v/>
      </c>
      <c r="Y21" s="94">
        <f t="shared" si="8"/>
        <v>0</v>
      </c>
      <c r="Z21" s="141" t="b">
        <f t="shared" si="9"/>
        <v>0</v>
      </c>
      <c r="AA21" s="141" t="b">
        <f t="shared" si="10"/>
        <v>0</v>
      </c>
      <c r="AB21" s="141" t="b">
        <f t="shared" si="11"/>
        <v>0</v>
      </c>
      <c r="AC21" s="141" t="b">
        <f t="shared" si="12"/>
        <v>0</v>
      </c>
      <c r="AD21" s="141" t="b">
        <f t="shared" si="13"/>
        <v>0</v>
      </c>
      <c r="AE21" s="141" t="b">
        <f t="shared" si="24"/>
        <v>0</v>
      </c>
      <c r="AF21" s="141" t="b">
        <f t="shared" si="14"/>
        <v>0</v>
      </c>
      <c r="AG21" s="141" t="b">
        <f t="shared" si="15"/>
        <v>0</v>
      </c>
      <c r="AH21" s="141" t="b">
        <f t="shared" si="16"/>
        <v>0</v>
      </c>
      <c r="AI21" s="141" t="b">
        <f t="shared" si="17"/>
        <v>0</v>
      </c>
      <c r="AJ21" s="146" t="str">
        <f t="shared" si="18"/>
        <v/>
      </c>
      <c r="AK21" s="143" t="str">
        <f t="shared" si="25"/>
        <v/>
      </c>
      <c r="AL21" s="216" t="str">
        <f t="shared" si="26"/>
        <v/>
      </c>
      <c r="AM21" s="144" t="str">
        <f t="shared" si="27"/>
        <v/>
      </c>
      <c r="AN21" s="145">
        <f t="shared" si="28"/>
        <v>0</v>
      </c>
      <c r="AO21" s="135" t="str">
        <f t="shared" si="29"/>
        <v/>
      </c>
      <c r="AP21" s="136" t="str">
        <f t="shared" si="30"/>
        <v/>
      </c>
      <c r="AQ21" s="126"/>
      <c r="AR21" s="144" t="str">
        <f t="shared" si="31"/>
        <v/>
      </c>
      <c r="AS21" s="219" t="str">
        <f t="shared" si="32"/>
        <v/>
      </c>
      <c r="AT21" s="219" t="str">
        <f t="shared" si="33"/>
        <v/>
      </c>
      <c r="AU21" s="219" t="str">
        <f t="shared" si="19"/>
        <v/>
      </c>
      <c r="AV21" s="218"/>
      <c r="AW21" s="219"/>
      <c r="AX21" s="219"/>
      <c r="AY21" s="218"/>
      <c r="AZ21" s="217" t="str">
        <f t="shared" si="34"/>
        <v/>
      </c>
      <c r="BA21" s="60">
        <f t="shared" si="20"/>
        <v>0</v>
      </c>
    </row>
    <row r="22" spans="1:53" ht="15" customHeight="1" x14ac:dyDescent="0.25">
      <c r="A22">
        <v>5</v>
      </c>
      <c r="B22" s="17" t="s">
        <v>216</v>
      </c>
      <c r="C22" s="139"/>
      <c r="D22" s="174"/>
      <c r="E22" s="126"/>
      <c r="F22" s="126"/>
      <c r="G22" s="140"/>
      <c r="H22" s="179"/>
      <c r="I22" s="147"/>
      <c r="J22" s="178"/>
      <c r="K22" s="147"/>
      <c r="L22" s="178"/>
      <c r="M22" s="177"/>
      <c r="N22" s="287">
        <f t="shared" si="21"/>
        <v>0</v>
      </c>
      <c r="O22" s="288" t="str">
        <f t="shared" si="22"/>
        <v/>
      </c>
      <c r="P22" s="288" t="str">
        <f t="shared" si="0"/>
        <v/>
      </c>
      <c r="Q22" s="288" t="str">
        <f t="shared" si="1"/>
        <v/>
      </c>
      <c r="R22" s="288">
        <f t="shared" si="23"/>
        <v>0</v>
      </c>
      <c r="S22" s="94" t="str">
        <f t="shared" si="2"/>
        <v/>
      </c>
      <c r="T22" s="94" t="str">
        <f t="shared" si="3"/>
        <v/>
      </c>
      <c r="U22" s="94" t="str">
        <f t="shared" si="4"/>
        <v/>
      </c>
      <c r="V22" s="94" t="str">
        <f t="shared" si="5"/>
        <v/>
      </c>
      <c r="W22" s="94" t="str">
        <f t="shared" si="6"/>
        <v/>
      </c>
      <c r="X22" s="94" t="str">
        <f t="shared" si="7"/>
        <v/>
      </c>
      <c r="Y22" s="94">
        <f t="shared" si="8"/>
        <v>0</v>
      </c>
      <c r="Z22" s="141" t="b">
        <f t="shared" si="9"/>
        <v>0</v>
      </c>
      <c r="AA22" s="141" t="b">
        <f t="shared" si="10"/>
        <v>0</v>
      </c>
      <c r="AB22" s="141" t="b">
        <f t="shared" si="11"/>
        <v>0</v>
      </c>
      <c r="AC22" s="141" t="b">
        <f t="shared" si="12"/>
        <v>0</v>
      </c>
      <c r="AD22" s="141" t="b">
        <f t="shared" si="13"/>
        <v>0</v>
      </c>
      <c r="AE22" s="141" t="b">
        <f t="shared" si="24"/>
        <v>0</v>
      </c>
      <c r="AF22" s="141" t="b">
        <f t="shared" si="14"/>
        <v>0</v>
      </c>
      <c r="AG22" s="141" t="b">
        <f t="shared" si="15"/>
        <v>0</v>
      </c>
      <c r="AH22" s="141" t="b">
        <f t="shared" si="16"/>
        <v>0</v>
      </c>
      <c r="AI22" s="141" t="b">
        <f t="shared" si="17"/>
        <v>0</v>
      </c>
      <c r="AJ22" s="146" t="str">
        <f t="shared" si="18"/>
        <v/>
      </c>
      <c r="AK22" s="143" t="str">
        <f t="shared" si="25"/>
        <v/>
      </c>
      <c r="AL22" s="216" t="str">
        <f t="shared" si="26"/>
        <v/>
      </c>
      <c r="AM22" s="144" t="str">
        <f t="shared" si="27"/>
        <v/>
      </c>
      <c r="AN22" s="145">
        <f t="shared" si="28"/>
        <v>0</v>
      </c>
      <c r="AO22" s="135" t="str">
        <f t="shared" si="29"/>
        <v/>
      </c>
      <c r="AP22" s="136" t="str">
        <f t="shared" si="30"/>
        <v/>
      </c>
      <c r="AQ22" s="126"/>
      <c r="AR22" s="144" t="str">
        <f t="shared" si="31"/>
        <v/>
      </c>
      <c r="AS22" s="219" t="str">
        <f t="shared" si="32"/>
        <v/>
      </c>
      <c r="AT22" s="219" t="str">
        <f t="shared" si="33"/>
        <v/>
      </c>
      <c r="AU22" s="219" t="str">
        <f t="shared" si="19"/>
        <v/>
      </c>
      <c r="AV22" s="218"/>
      <c r="AW22" s="219"/>
      <c r="AX22" s="219"/>
      <c r="AY22" s="218"/>
      <c r="AZ22" s="217" t="str">
        <f t="shared" si="34"/>
        <v/>
      </c>
      <c r="BA22" s="60">
        <f t="shared" si="20"/>
        <v>0</v>
      </c>
    </row>
    <row r="23" spans="1:53" ht="15" customHeight="1" x14ac:dyDescent="0.25">
      <c r="A23">
        <v>6</v>
      </c>
      <c r="B23" s="17" t="s">
        <v>217</v>
      </c>
      <c r="C23" s="139"/>
      <c r="D23" s="174"/>
      <c r="E23" s="126"/>
      <c r="F23" s="126"/>
      <c r="G23" s="140"/>
      <c r="H23" s="179"/>
      <c r="I23" s="147"/>
      <c r="J23" s="178"/>
      <c r="K23" s="147"/>
      <c r="L23" s="178"/>
      <c r="M23" s="177"/>
      <c r="N23" s="287">
        <f t="shared" si="21"/>
        <v>0</v>
      </c>
      <c r="O23" s="288" t="str">
        <f t="shared" si="22"/>
        <v/>
      </c>
      <c r="P23" s="288" t="str">
        <f t="shared" si="0"/>
        <v/>
      </c>
      <c r="Q23" s="288" t="str">
        <f t="shared" si="1"/>
        <v/>
      </c>
      <c r="R23" s="288">
        <f t="shared" si="23"/>
        <v>0</v>
      </c>
      <c r="S23" s="94" t="str">
        <f t="shared" si="2"/>
        <v/>
      </c>
      <c r="T23" s="94" t="str">
        <f t="shared" si="3"/>
        <v/>
      </c>
      <c r="U23" s="94" t="str">
        <f t="shared" si="4"/>
        <v/>
      </c>
      <c r="V23" s="94" t="str">
        <f t="shared" si="5"/>
        <v/>
      </c>
      <c r="W23" s="94" t="str">
        <f t="shared" si="6"/>
        <v/>
      </c>
      <c r="X23" s="94" t="str">
        <f t="shared" si="7"/>
        <v/>
      </c>
      <c r="Y23" s="94">
        <f t="shared" si="8"/>
        <v>0</v>
      </c>
      <c r="Z23" s="141" t="b">
        <f t="shared" si="9"/>
        <v>0</v>
      </c>
      <c r="AA23" s="141" t="b">
        <f t="shared" si="10"/>
        <v>0</v>
      </c>
      <c r="AB23" s="141" t="b">
        <f t="shared" si="11"/>
        <v>0</v>
      </c>
      <c r="AC23" s="141" t="b">
        <f t="shared" si="12"/>
        <v>0</v>
      </c>
      <c r="AD23" s="141" t="b">
        <f t="shared" si="13"/>
        <v>0</v>
      </c>
      <c r="AE23" s="141" t="b">
        <f t="shared" si="24"/>
        <v>0</v>
      </c>
      <c r="AF23" s="141" t="b">
        <f t="shared" si="14"/>
        <v>0</v>
      </c>
      <c r="AG23" s="141" t="b">
        <f t="shared" si="15"/>
        <v>0</v>
      </c>
      <c r="AH23" s="141" t="b">
        <f t="shared" si="16"/>
        <v>0</v>
      </c>
      <c r="AI23" s="141" t="b">
        <f t="shared" si="17"/>
        <v>0</v>
      </c>
      <c r="AJ23" s="146" t="str">
        <f t="shared" si="18"/>
        <v/>
      </c>
      <c r="AK23" s="143" t="str">
        <f t="shared" si="25"/>
        <v/>
      </c>
      <c r="AL23" s="216" t="str">
        <f t="shared" si="26"/>
        <v/>
      </c>
      <c r="AM23" s="144" t="str">
        <f t="shared" si="27"/>
        <v/>
      </c>
      <c r="AN23" s="145">
        <f t="shared" si="28"/>
        <v>0</v>
      </c>
      <c r="AO23" s="135" t="str">
        <f t="shared" si="29"/>
        <v/>
      </c>
      <c r="AP23" s="136" t="str">
        <f t="shared" si="30"/>
        <v/>
      </c>
      <c r="AQ23" s="126"/>
      <c r="AR23" s="144" t="str">
        <f t="shared" si="31"/>
        <v/>
      </c>
      <c r="AS23" s="219" t="str">
        <f t="shared" si="32"/>
        <v/>
      </c>
      <c r="AT23" s="219" t="str">
        <f t="shared" si="33"/>
        <v/>
      </c>
      <c r="AU23" s="219" t="str">
        <f t="shared" si="19"/>
        <v/>
      </c>
      <c r="AV23" s="218"/>
      <c r="AW23" s="219"/>
      <c r="AX23" s="219"/>
      <c r="AY23" s="218"/>
      <c r="AZ23" s="217" t="str">
        <f t="shared" si="34"/>
        <v/>
      </c>
      <c r="BA23" s="60">
        <f t="shared" si="20"/>
        <v>0</v>
      </c>
    </row>
    <row r="24" spans="1:53" ht="15" customHeight="1" x14ac:dyDescent="0.25">
      <c r="A24">
        <v>7</v>
      </c>
      <c r="B24" s="17" t="s">
        <v>218</v>
      </c>
      <c r="C24" s="139"/>
      <c r="D24" s="174"/>
      <c r="E24" s="150"/>
      <c r="F24" s="150"/>
      <c r="G24" s="140"/>
      <c r="H24" s="179"/>
      <c r="I24" s="147"/>
      <c r="J24" s="178"/>
      <c r="K24" s="147"/>
      <c r="L24" s="178"/>
      <c r="M24" s="177"/>
      <c r="N24" s="287">
        <f t="shared" si="21"/>
        <v>0</v>
      </c>
      <c r="O24" s="288" t="str">
        <f t="shared" si="22"/>
        <v/>
      </c>
      <c r="P24" s="288" t="str">
        <f t="shared" si="0"/>
        <v/>
      </c>
      <c r="Q24" s="288" t="str">
        <f t="shared" si="1"/>
        <v/>
      </c>
      <c r="R24" s="288">
        <f t="shared" si="23"/>
        <v>0</v>
      </c>
      <c r="S24" s="94" t="str">
        <f t="shared" si="2"/>
        <v/>
      </c>
      <c r="T24" s="94" t="str">
        <f t="shared" si="3"/>
        <v/>
      </c>
      <c r="U24" s="94" t="str">
        <f t="shared" si="4"/>
        <v/>
      </c>
      <c r="V24" s="94" t="str">
        <f t="shared" si="5"/>
        <v/>
      </c>
      <c r="W24" s="94" t="str">
        <f t="shared" si="6"/>
        <v/>
      </c>
      <c r="X24" s="94" t="str">
        <f t="shared" si="7"/>
        <v/>
      </c>
      <c r="Y24" s="94">
        <f t="shared" si="8"/>
        <v>0</v>
      </c>
      <c r="Z24" s="141" t="b">
        <f t="shared" si="9"/>
        <v>0</v>
      </c>
      <c r="AA24" s="141" t="b">
        <f t="shared" si="10"/>
        <v>0</v>
      </c>
      <c r="AB24" s="141" t="b">
        <f t="shared" si="11"/>
        <v>0</v>
      </c>
      <c r="AC24" s="141" t="b">
        <f t="shared" si="12"/>
        <v>0</v>
      </c>
      <c r="AD24" s="141" t="b">
        <f t="shared" si="13"/>
        <v>0</v>
      </c>
      <c r="AE24" s="141" t="b">
        <f t="shared" si="24"/>
        <v>0</v>
      </c>
      <c r="AF24" s="141" t="b">
        <f t="shared" si="14"/>
        <v>0</v>
      </c>
      <c r="AG24" s="141" t="b">
        <f t="shared" si="15"/>
        <v>0</v>
      </c>
      <c r="AH24" s="141" t="b">
        <f t="shared" si="16"/>
        <v>0</v>
      </c>
      <c r="AI24" s="141" t="b">
        <f t="shared" si="17"/>
        <v>0</v>
      </c>
      <c r="AJ24" s="146" t="str">
        <f t="shared" si="18"/>
        <v/>
      </c>
      <c r="AK24" s="143" t="str">
        <f t="shared" si="25"/>
        <v/>
      </c>
      <c r="AL24" s="216" t="str">
        <f t="shared" si="26"/>
        <v/>
      </c>
      <c r="AM24" s="144" t="str">
        <f t="shared" si="27"/>
        <v/>
      </c>
      <c r="AN24" s="145">
        <f t="shared" si="28"/>
        <v>0</v>
      </c>
      <c r="AO24" s="135" t="str">
        <f t="shared" si="29"/>
        <v/>
      </c>
      <c r="AP24" s="136" t="str">
        <f t="shared" si="30"/>
        <v/>
      </c>
      <c r="AQ24" s="126"/>
      <c r="AR24" s="144" t="str">
        <f t="shared" si="31"/>
        <v/>
      </c>
      <c r="AS24" s="219" t="str">
        <f t="shared" si="32"/>
        <v/>
      </c>
      <c r="AT24" s="219" t="str">
        <f t="shared" si="33"/>
        <v/>
      </c>
      <c r="AU24" s="219" t="str">
        <f t="shared" si="19"/>
        <v/>
      </c>
      <c r="AV24" s="218"/>
      <c r="AW24" s="219"/>
      <c r="AX24" s="219"/>
      <c r="AY24" s="218"/>
      <c r="AZ24" s="217" t="str">
        <f t="shared" si="34"/>
        <v/>
      </c>
      <c r="BA24" s="60">
        <f t="shared" si="20"/>
        <v>0</v>
      </c>
    </row>
    <row r="25" spans="1:53" ht="15" customHeight="1" x14ac:dyDescent="0.25">
      <c r="A25">
        <v>8</v>
      </c>
      <c r="B25" s="17" t="s">
        <v>219</v>
      </c>
      <c r="C25" s="139"/>
      <c r="D25" s="174"/>
      <c r="E25" s="126"/>
      <c r="F25" s="126"/>
      <c r="G25" s="140"/>
      <c r="H25" s="179"/>
      <c r="I25" s="147"/>
      <c r="J25" s="147"/>
      <c r="K25" s="147"/>
      <c r="L25" s="147"/>
      <c r="M25" s="177"/>
      <c r="N25" s="287">
        <f t="shared" si="21"/>
        <v>0</v>
      </c>
      <c r="O25" s="288" t="str">
        <f t="shared" si="22"/>
        <v/>
      </c>
      <c r="P25" s="288" t="str">
        <f t="shared" si="0"/>
        <v/>
      </c>
      <c r="Q25" s="288" t="str">
        <f t="shared" si="1"/>
        <v/>
      </c>
      <c r="R25" s="288">
        <f t="shared" si="23"/>
        <v>0</v>
      </c>
      <c r="S25" s="94" t="str">
        <f t="shared" si="2"/>
        <v/>
      </c>
      <c r="T25" s="94" t="str">
        <f t="shared" si="3"/>
        <v/>
      </c>
      <c r="U25" s="94" t="str">
        <f t="shared" si="4"/>
        <v/>
      </c>
      <c r="V25" s="94" t="str">
        <f t="shared" si="5"/>
        <v/>
      </c>
      <c r="W25" s="94" t="str">
        <f t="shared" si="6"/>
        <v/>
      </c>
      <c r="X25" s="94" t="str">
        <f t="shared" si="7"/>
        <v/>
      </c>
      <c r="Y25" s="94">
        <f t="shared" si="8"/>
        <v>0</v>
      </c>
      <c r="Z25" s="141" t="b">
        <f t="shared" si="9"/>
        <v>0</v>
      </c>
      <c r="AA25" s="141" t="b">
        <f t="shared" si="10"/>
        <v>0</v>
      </c>
      <c r="AB25" s="141" t="b">
        <f t="shared" si="11"/>
        <v>0</v>
      </c>
      <c r="AC25" s="141" t="b">
        <f t="shared" si="12"/>
        <v>0</v>
      </c>
      <c r="AD25" s="141" t="b">
        <f t="shared" si="13"/>
        <v>0</v>
      </c>
      <c r="AE25" s="141" t="b">
        <f t="shared" si="24"/>
        <v>0</v>
      </c>
      <c r="AF25" s="141" t="b">
        <f t="shared" si="14"/>
        <v>0</v>
      </c>
      <c r="AG25" s="141" t="b">
        <f t="shared" si="15"/>
        <v>0</v>
      </c>
      <c r="AH25" s="141" t="b">
        <f t="shared" si="16"/>
        <v>0</v>
      </c>
      <c r="AI25" s="141" t="b">
        <f t="shared" si="17"/>
        <v>0</v>
      </c>
      <c r="AJ25" s="146" t="str">
        <f t="shared" si="18"/>
        <v/>
      </c>
      <c r="AK25" s="143" t="str">
        <f t="shared" si="25"/>
        <v/>
      </c>
      <c r="AL25" s="216" t="str">
        <f t="shared" si="26"/>
        <v/>
      </c>
      <c r="AM25" s="144" t="str">
        <f t="shared" si="27"/>
        <v/>
      </c>
      <c r="AN25" s="145">
        <f t="shared" si="28"/>
        <v>0</v>
      </c>
      <c r="AO25" s="135" t="str">
        <f t="shared" si="29"/>
        <v/>
      </c>
      <c r="AP25" s="136" t="str">
        <f t="shared" si="30"/>
        <v/>
      </c>
      <c r="AQ25" s="126"/>
      <c r="AR25" s="144" t="str">
        <f t="shared" si="31"/>
        <v/>
      </c>
      <c r="AS25" s="219" t="str">
        <f t="shared" si="32"/>
        <v/>
      </c>
      <c r="AT25" s="219" t="str">
        <f t="shared" si="33"/>
        <v/>
      </c>
      <c r="AU25" s="219" t="str">
        <f t="shared" si="19"/>
        <v/>
      </c>
      <c r="AV25" s="218"/>
      <c r="AW25" s="219" t="str">
        <f t="shared" ref="AW25:AW53" si="35">IF(AV25="","",IF(AV25="PRO",1,IF(AV25="LWOO",2,IF(AV25="BBL",3,IF(AV25="BBL/Kader",4,IF(AV25="Kader",5,IF(AV25="Kader/TL",6,IF(AV25="TL",7,IF(AV25="TL/Havo",8,IF(AV25="Havo",9,IF(AV25="Havo/VWO",10,IF(AV25="VWO",11))))))))))))</f>
        <v/>
      </c>
      <c r="AX25" s="219">
        <f t="shared" ref="AX25:AX53" si="36">IF(AW25="",0,IF(AW25&lt;AR25,0,IF(AW25&gt;=AR25,1)))</f>
        <v>0</v>
      </c>
      <c r="AY25" s="218"/>
      <c r="AZ25" s="217" t="str">
        <f t="shared" si="34"/>
        <v/>
      </c>
      <c r="BA25" s="60">
        <f t="shared" si="20"/>
        <v>0</v>
      </c>
    </row>
    <row r="26" spans="1:53" ht="15" customHeight="1" x14ac:dyDescent="0.25">
      <c r="A26">
        <v>9</v>
      </c>
      <c r="B26" s="17" t="s">
        <v>220</v>
      </c>
      <c r="C26" s="139"/>
      <c r="D26" s="174"/>
      <c r="E26" s="126"/>
      <c r="F26" s="126"/>
      <c r="G26" s="140"/>
      <c r="H26" s="179"/>
      <c r="I26" s="147"/>
      <c r="J26" s="147"/>
      <c r="K26" s="147"/>
      <c r="L26" s="147"/>
      <c r="M26" s="177"/>
      <c r="N26" s="287">
        <f t="shared" si="21"/>
        <v>0</v>
      </c>
      <c r="O26" s="288" t="str">
        <f t="shared" si="22"/>
        <v/>
      </c>
      <c r="P26" s="288" t="str">
        <f t="shared" si="0"/>
        <v/>
      </c>
      <c r="Q26" s="288" t="str">
        <f t="shared" si="1"/>
        <v/>
      </c>
      <c r="R26" s="288">
        <f t="shared" si="23"/>
        <v>0</v>
      </c>
      <c r="S26" s="94" t="str">
        <f t="shared" si="2"/>
        <v/>
      </c>
      <c r="T26" s="94" t="str">
        <f t="shared" si="3"/>
        <v/>
      </c>
      <c r="U26" s="94" t="str">
        <f t="shared" si="4"/>
        <v/>
      </c>
      <c r="V26" s="94" t="str">
        <f t="shared" si="5"/>
        <v/>
      </c>
      <c r="W26" s="94" t="str">
        <f t="shared" si="6"/>
        <v/>
      </c>
      <c r="X26" s="94" t="str">
        <f t="shared" si="7"/>
        <v/>
      </c>
      <c r="Y26" s="94">
        <f t="shared" si="8"/>
        <v>0</v>
      </c>
      <c r="Z26" s="141" t="b">
        <f t="shared" si="9"/>
        <v>0</v>
      </c>
      <c r="AA26" s="141" t="b">
        <f t="shared" si="10"/>
        <v>0</v>
      </c>
      <c r="AB26" s="141" t="b">
        <f t="shared" si="11"/>
        <v>0</v>
      </c>
      <c r="AC26" s="141" t="b">
        <f t="shared" si="12"/>
        <v>0</v>
      </c>
      <c r="AD26" s="141" t="b">
        <f t="shared" si="13"/>
        <v>0</v>
      </c>
      <c r="AE26" s="141" t="b">
        <f t="shared" si="24"/>
        <v>0</v>
      </c>
      <c r="AF26" s="141" t="b">
        <f t="shared" si="14"/>
        <v>0</v>
      </c>
      <c r="AG26" s="141" t="b">
        <f t="shared" si="15"/>
        <v>0</v>
      </c>
      <c r="AH26" s="141" t="b">
        <f t="shared" si="16"/>
        <v>0</v>
      </c>
      <c r="AI26" s="141" t="b">
        <f t="shared" si="17"/>
        <v>0</v>
      </c>
      <c r="AJ26" s="146" t="str">
        <f t="shared" si="18"/>
        <v/>
      </c>
      <c r="AK26" s="143" t="str">
        <f t="shared" si="25"/>
        <v/>
      </c>
      <c r="AL26" s="216" t="str">
        <f t="shared" si="26"/>
        <v/>
      </c>
      <c r="AM26" s="144" t="str">
        <f t="shared" si="27"/>
        <v/>
      </c>
      <c r="AN26" s="145">
        <f t="shared" si="28"/>
        <v>0</v>
      </c>
      <c r="AO26" s="135" t="str">
        <f t="shared" si="29"/>
        <v/>
      </c>
      <c r="AP26" s="136" t="str">
        <f t="shared" si="30"/>
        <v/>
      </c>
      <c r="AQ26" s="126"/>
      <c r="AR26" s="144" t="str">
        <f t="shared" si="31"/>
        <v/>
      </c>
      <c r="AS26" s="219" t="str">
        <f t="shared" si="32"/>
        <v/>
      </c>
      <c r="AT26" s="219" t="str">
        <f t="shared" si="33"/>
        <v/>
      </c>
      <c r="AU26" s="219" t="str">
        <f t="shared" si="19"/>
        <v/>
      </c>
      <c r="AV26" s="218"/>
      <c r="AW26" s="219" t="str">
        <f t="shared" si="35"/>
        <v/>
      </c>
      <c r="AX26" s="219">
        <f t="shared" si="36"/>
        <v>0</v>
      </c>
      <c r="AY26" s="218"/>
      <c r="AZ26" s="217" t="str">
        <f t="shared" si="34"/>
        <v/>
      </c>
      <c r="BA26" s="60">
        <f t="shared" si="20"/>
        <v>0</v>
      </c>
    </row>
    <row r="27" spans="1:53" ht="15" customHeight="1" x14ac:dyDescent="0.25">
      <c r="A27">
        <v>10</v>
      </c>
      <c r="B27" s="17" t="s">
        <v>221</v>
      </c>
      <c r="C27" s="139"/>
      <c r="D27" s="174"/>
      <c r="E27" s="126"/>
      <c r="F27" s="126"/>
      <c r="G27" s="140"/>
      <c r="H27" s="148"/>
      <c r="I27" s="147"/>
      <c r="J27" s="147"/>
      <c r="K27" s="147"/>
      <c r="L27" s="147"/>
      <c r="M27" s="177"/>
      <c r="N27" s="287">
        <f t="shared" si="21"/>
        <v>0</v>
      </c>
      <c r="O27" s="288" t="str">
        <f t="shared" si="22"/>
        <v/>
      </c>
      <c r="P27" s="288" t="str">
        <f t="shared" si="0"/>
        <v/>
      </c>
      <c r="Q27" s="288" t="str">
        <f t="shared" si="1"/>
        <v/>
      </c>
      <c r="R27" s="288">
        <f t="shared" si="23"/>
        <v>0</v>
      </c>
      <c r="S27" s="94" t="str">
        <f t="shared" si="2"/>
        <v/>
      </c>
      <c r="T27" s="94" t="str">
        <f t="shared" si="3"/>
        <v/>
      </c>
      <c r="U27" s="94" t="str">
        <f t="shared" si="4"/>
        <v/>
      </c>
      <c r="V27" s="94" t="str">
        <f t="shared" si="5"/>
        <v/>
      </c>
      <c r="W27" s="94" t="str">
        <f t="shared" si="6"/>
        <v/>
      </c>
      <c r="X27" s="94" t="str">
        <f t="shared" si="7"/>
        <v/>
      </c>
      <c r="Y27" s="94">
        <f t="shared" si="8"/>
        <v>0</v>
      </c>
      <c r="Z27" s="141" t="b">
        <f t="shared" si="9"/>
        <v>0</v>
      </c>
      <c r="AA27" s="141" t="b">
        <f t="shared" si="10"/>
        <v>0</v>
      </c>
      <c r="AB27" s="141" t="b">
        <f t="shared" si="11"/>
        <v>0</v>
      </c>
      <c r="AC27" s="141" t="b">
        <f t="shared" si="12"/>
        <v>0</v>
      </c>
      <c r="AD27" s="141" t="b">
        <f t="shared" si="13"/>
        <v>0</v>
      </c>
      <c r="AE27" s="141" t="b">
        <f t="shared" si="24"/>
        <v>0</v>
      </c>
      <c r="AF27" s="141" t="b">
        <f t="shared" si="14"/>
        <v>0</v>
      </c>
      <c r="AG27" s="141" t="b">
        <f t="shared" si="15"/>
        <v>0</v>
      </c>
      <c r="AH27" s="141" t="b">
        <f t="shared" si="16"/>
        <v>0</v>
      </c>
      <c r="AI27" s="141" t="b">
        <f t="shared" si="17"/>
        <v>0</v>
      </c>
      <c r="AJ27" s="146" t="str">
        <f t="shared" si="18"/>
        <v/>
      </c>
      <c r="AK27" s="143" t="str">
        <f t="shared" si="25"/>
        <v/>
      </c>
      <c r="AL27" s="216" t="str">
        <f t="shared" si="26"/>
        <v/>
      </c>
      <c r="AM27" s="144" t="str">
        <f t="shared" si="27"/>
        <v/>
      </c>
      <c r="AN27" s="145">
        <f t="shared" si="28"/>
        <v>0</v>
      </c>
      <c r="AO27" s="135" t="str">
        <f t="shared" si="29"/>
        <v/>
      </c>
      <c r="AP27" s="136" t="str">
        <f t="shared" si="30"/>
        <v/>
      </c>
      <c r="AQ27" s="126"/>
      <c r="AR27" s="144" t="str">
        <f t="shared" si="31"/>
        <v/>
      </c>
      <c r="AS27" s="219" t="str">
        <f t="shared" si="32"/>
        <v/>
      </c>
      <c r="AT27" s="219" t="str">
        <f t="shared" si="33"/>
        <v/>
      </c>
      <c r="AU27" s="219" t="str">
        <f t="shared" si="19"/>
        <v/>
      </c>
      <c r="AV27" s="218"/>
      <c r="AW27" s="219" t="str">
        <f t="shared" si="35"/>
        <v/>
      </c>
      <c r="AX27" s="219">
        <f t="shared" si="36"/>
        <v>0</v>
      </c>
      <c r="AY27" s="218"/>
      <c r="AZ27" s="217" t="str">
        <f t="shared" si="34"/>
        <v/>
      </c>
      <c r="BA27" s="60">
        <f t="shared" si="20"/>
        <v>0</v>
      </c>
    </row>
    <row r="28" spans="1:53" ht="15" customHeight="1" x14ac:dyDescent="0.25">
      <c r="A28">
        <v>11</v>
      </c>
      <c r="B28" s="17" t="s">
        <v>222</v>
      </c>
      <c r="C28" s="139"/>
      <c r="D28" s="174"/>
      <c r="E28" s="126"/>
      <c r="F28" s="126"/>
      <c r="G28" s="140"/>
      <c r="H28" s="148"/>
      <c r="I28" s="147"/>
      <c r="J28" s="147"/>
      <c r="K28" s="147"/>
      <c r="L28" s="147"/>
      <c r="M28" s="177"/>
      <c r="N28" s="287">
        <f t="shared" si="21"/>
        <v>0</v>
      </c>
      <c r="O28" s="288" t="str">
        <f t="shared" si="22"/>
        <v/>
      </c>
      <c r="P28" s="288" t="str">
        <f t="shared" si="0"/>
        <v/>
      </c>
      <c r="Q28" s="288" t="str">
        <f t="shared" si="1"/>
        <v/>
      </c>
      <c r="R28" s="288">
        <f t="shared" si="23"/>
        <v>0</v>
      </c>
      <c r="S28" s="94" t="str">
        <f t="shared" si="2"/>
        <v/>
      </c>
      <c r="T28" s="94" t="str">
        <f t="shared" si="3"/>
        <v/>
      </c>
      <c r="U28" s="94" t="str">
        <f t="shared" si="4"/>
        <v/>
      </c>
      <c r="V28" s="94" t="str">
        <f t="shared" si="5"/>
        <v/>
      </c>
      <c r="W28" s="94" t="str">
        <f t="shared" si="6"/>
        <v/>
      </c>
      <c r="X28" s="94" t="str">
        <f t="shared" si="7"/>
        <v/>
      </c>
      <c r="Y28" s="94">
        <f t="shared" si="8"/>
        <v>0</v>
      </c>
      <c r="Z28" s="141" t="b">
        <f t="shared" si="9"/>
        <v>0</v>
      </c>
      <c r="AA28" s="141" t="b">
        <f t="shared" si="10"/>
        <v>0</v>
      </c>
      <c r="AB28" s="141" t="b">
        <f t="shared" si="11"/>
        <v>0</v>
      </c>
      <c r="AC28" s="141" t="b">
        <f t="shared" si="12"/>
        <v>0</v>
      </c>
      <c r="AD28" s="141" t="b">
        <f t="shared" si="13"/>
        <v>0</v>
      </c>
      <c r="AE28" s="141" t="b">
        <f t="shared" si="24"/>
        <v>0</v>
      </c>
      <c r="AF28" s="141" t="b">
        <f t="shared" si="14"/>
        <v>0</v>
      </c>
      <c r="AG28" s="141" t="b">
        <f t="shared" si="15"/>
        <v>0</v>
      </c>
      <c r="AH28" s="141" t="b">
        <f t="shared" si="16"/>
        <v>0</v>
      </c>
      <c r="AI28" s="141" t="b">
        <f t="shared" si="17"/>
        <v>0</v>
      </c>
      <c r="AJ28" s="146" t="str">
        <f t="shared" si="18"/>
        <v/>
      </c>
      <c r="AK28" s="143" t="str">
        <f t="shared" si="25"/>
        <v/>
      </c>
      <c r="AL28" s="216" t="str">
        <f t="shared" si="26"/>
        <v/>
      </c>
      <c r="AM28" s="144" t="str">
        <f t="shared" si="27"/>
        <v/>
      </c>
      <c r="AN28" s="145">
        <f t="shared" si="28"/>
        <v>0</v>
      </c>
      <c r="AO28" s="135" t="str">
        <f t="shared" si="29"/>
        <v/>
      </c>
      <c r="AP28" s="136" t="str">
        <f t="shared" si="30"/>
        <v/>
      </c>
      <c r="AQ28" s="126"/>
      <c r="AR28" s="144" t="str">
        <f t="shared" si="31"/>
        <v/>
      </c>
      <c r="AS28" s="219" t="str">
        <f t="shared" si="32"/>
        <v/>
      </c>
      <c r="AT28" s="219" t="str">
        <f t="shared" si="33"/>
        <v/>
      </c>
      <c r="AU28" s="219" t="str">
        <f t="shared" si="19"/>
        <v/>
      </c>
      <c r="AV28" s="218"/>
      <c r="AW28" s="219" t="str">
        <f t="shared" si="35"/>
        <v/>
      </c>
      <c r="AX28" s="219">
        <f t="shared" si="36"/>
        <v>0</v>
      </c>
      <c r="AY28" s="218"/>
      <c r="AZ28" s="217" t="str">
        <f t="shared" si="34"/>
        <v/>
      </c>
      <c r="BA28" s="60">
        <f t="shared" si="20"/>
        <v>0</v>
      </c>
    </row>
    <row r="29" spans="1:53" ht="15" customHeight="1" x14ac:dyDescent="0.25">
      <c r="A29">
        <v>12</v>
      </c>
      <c r="B29" s="17"/>
      <c r="C29" s="139"/>
      <c r="D29" s="174"/>
      <c r="E29" s="126"/>
      <c r="F29" s="126"/>
      <c r="G29" s="140"/>
      <c r="H29" s="148"/>
      <c r="I29" s="147"/>
      <c r="J29" s="147"/>
      <c r="K29" s="147"/>
      <c r="L29" s="147"/>
      <c r="M29" s="149"/>
      <c r="N29" s="287">
        <f t="shared" si="21"/>
        <v>0</v>
      </c>
      <c r="O29" s="288" t="str">
        <f t="shared" si="22"/>
        <v/>
      </c>
      <c r="P29" s="288" t="str">
        <f t="shared" si="0"/>
        <v/>
      </c>
      <c r="Q29" s="288" t="str">
        <f t="shared" si="1"/>
        <v/>
      </c>
      <c r="R29" s="288">
        <f t="shared" si="23"/>
        <v>0</v>
      </c>
      <c r="S29" s="94" t="str">
        <f t="shared" si="2"/>
        <v/>
      </c>
      <c r="T29" s="94" t="str">
        <f t="shared" si="3"/>
        <v/>
      </c>
      <c r="U29" s="94" t="str">
        <f t="shared" si="4"/>
        <v/>
      </c>
      <c r="V29" s="94" t="str">
        <f t="shared" si="5"/>
        <v/>
      </c>
      <c r="W29" s="94" t="str">
        <f t="shared" si="6"/>
        <v/>
      </c>
      <c r="X29" s="94" t="str">
        <f t="shared" si="7"/>
        <v/>
      </c>
      <c r="Y29" s="94">
        <f t="shared" si="8"/>
        <v>0</v>
      </c>
      <c r="Z29" s="141" t="b">
        <f t="shared" si="9"/>
        <v>0</v>
      </c>
      <c r="AA29" s="141" t="b">
        <f t="shared" si="10"/>
        <v>0</v>
      </c>
      <c r="AB29" s="141" t="b">
        <f t="shared" si="11"/>
        <v>0</v>
      </c>
      <c r="AC29" s="141" t="b">
        <f t="shared" si="12"/>
        <v>0</v>
      </c>
      <c r="AD29" s="141" t="b">
        <f t="shared" si="13"/>
        <v>0</v>
      </c>
      <c r="AE29" s="141" t="b">
        <f t="shared" si="24"/>
        <v>0</v>
      </c>
      <c r="AF29" s="141" t="b">
        <f t="shared" si="14"/>
        <v>0</v>
      </c>
      <c r="AG29" s="141" t="b">
        <f t="shared" si="15"/>
        <v>0</v>
      </c>
      <c r="AH29" s="141" t="b">
        <f t="shared" si="16"/>
        <v>0</v>
      </c>
      <c r="AI29" s="141" t="b">
        <f t="shared" si="17"/>
        <v>0</v>
      </c>
      <c r="AJ29" s="146" t="str">
        <f t="shared" si="18"/>
        <v/>
      </c>
      <c r="AK29" s="143" t="str">
        <f t="shared" si="25"/>
        <v/>
      </c>
      <c r="AL29" s="216" t="str">
        <f t="shared" si="26"/>
        <v/>
      </c>
      <c r="AM29" s="144" t="str">
        <f t="shared" si="27"/>
        <v/>
      </c>
      <c r="AN29" s="145">
        <f t="shared" si="28"/>
        <v>0</v>
      </c>
      <c r="AO29" s="135" t="str">
        <f t="shared" si="29"/>
        <v/>
      </c>
      <c r="AP29" s="136" t="str">
        <f t="shared" si="30"/>
        <v/>
      </c>
      <c r="AQ29" s="126"/>
      <c r="AR29" s="144" t="str">
        <f t="shared" si="31"/>
        <v/>
      </c>
      <c r="AS29" s="219" t="str">
        <f t="shared" si="32"/>
        <v/>
      </c>
      <c r="AT29" s="219" t="str">
        <f t="shared" si="33"/>
        <v/>
      </c>
      <c r="AU29" s="219" t="str">
        <f t="shared" si="19"/>
        <v/>
      </c>
      <c r="AV29" s="218"/>
      <c r="AW29" s="219" t="str">
        <f t="shared" si="35"/>
        <v/>
      </c>
      <c r="AX29" s="219">
        <f t="shared" si="36"/>
        <v>0</v>
      </c>
      <c r="AY29" s="218"/>
      <c r="AZ29" s="217" t="str">
        <f t="shared" si="34"/>
        <v/>
      </c>
      <c r="BA29" s="60">
        <f t="shared" si="20"/>
        <v>0</v>
      </c>
    </row>
    <row r="30" spans="1:53" ht="15" customHeight="1" x14ac:dyDescent="0.25">
      <c r="A30">
        <v>13</v>
      </c>
      <c r="B30" s="17"/>
      <c r="C30" s="139"/>
      <c r="D30" s="174"/>
      <c r="E30" s="126"/>
      <c r="F30" s="126"/>
      <c r="G30" s="140"/>
      <c r="H30" s="148"/>
      <c r="I30" s="147"/>
      <c r="J30" s="147"/>
      <c r="K30" s="147"/>
      <c r="L30" s="147"/>
      <c r="M30" s="149"/>
      <c r="N30" s="287">
        <f t="shared" si="21"/>
        <v>0</v>
      </c>
      <c r="O30" s="288" t="str">
        <f t="shared" si="22"/>
        <v/>
      </c>
      <c r="P30" s="288" t="str">
        <f t="shared" si="0"/>
        <v/>
      </c>
      <c r="Q30" s="288" t="str">
        <f t="shared" si="1"/>
        <v/>
      </c>
      <c r="R30" s="288">
        <f t="shared" si="23"/>
        <v>0</v>
      </c>
      <c r="S30" s="94" t="str">
        <f t="shared" si="2"/>
        <v/>
      </c>
      <c r="T30" s="94" t="str">
        <f t="shared" si="3"/>
        <v/>
      </c>
      <c r="U30" s="94" t="str">
        <f t="shared" si="4"/>
        <v/>
      </c>
      <c r="V30" s="94" t="str">
        <f t="shared" si="5"/>
        <v/>
      </c>
      <c r="W30" s="94" t="str">
        <f t="shared" si="6"/>
        <v/>
      </c>
      <c r="X30" s="94" t="str">
        <f t="shared" si="7"/>
        <v/>
      </c>
      <c r="Y30" s="94">
        <f t="shared" si="8"/>
        <v>0</v>
      </c>
      <c r="Z30" s="141" t="b">
        <f t="shared" si="9"/>
        <v>0</v>
      </c>
      <c r="AA30" s="141" t="b">
        <f t="shared" si="10"/>
        <v>0</v>
      </c>
      <c r="AB30" s="141" t="b">
        <f t="shared" si="11"/>
        <v>0</v>
      </c>
      <c r="AC30" s="141" t="b">
        <f t="shared" si="12"/>
        <v>0</v>
      </c>
      <c r="AD30" s="141" t="b">
        <f t="shared" si="13"/>
        <v>0</v>
      </c>
      <c r="AE30" s="141" t="b">
        <f t="shared" si="24"/>
        <v>0</v>
      </c>
      <c r="AF30" s="141" t="b">
        <f t="shared" si="14"/>
        <v>0</v>
      </c>
      <c r="AG30" s="141" t="b">
        <f t="shared" si="15"/>
        <v>0</v>
      </c>
      <c r="AH30" s="141" t="b">
        <f t="shared" si="16"/>
        <v>0</v>
      </c>
      <c r="AI30" s="141" t="b">
        <f t="shared" si="17"/>
        <v>0</v>
      </c>
      <c r="AJ30" s="146" t="str">
        <f t="shared" si="18"/>
        <v/>
      </c>
      <c r="AK30" s="143" t="str">
        <f t="shared" si="25"/>
        <v/>
      </c>
      <c r="AL30" s="216" t="str">
        <f t="shared" si="26"/>
        <v/>
      </c>
      <c r="AM30" s="144" t="str">
        <f t="shared" si="27"/>
        <v/>
      </c>
      <c r="AN30" s="145">
        <f t="shared" si="28"/>
        <v>0</v>
      </c>
      <c r="AO30" s="135" t="str">
        <f t="shared" si="29"/>
        <v/>
      </c>
      <c r="AP30" s="136" t="str">
        <f t="shared" si="30"/>
        <v/>
      </c>
      <c r="AQ30" s="126"/>
      <c r="AR30" s="144" t="str">
        <f t="shared" si="31"/>
        <v/>
      </c>
      <c r="AS30" s="219" t="str">
        <f t="shared" si="32"/>
        <v/>
      </c>
      <c r="AT30" s="219" t="str">
        <f t="shared" si="33"/>
        <v/>
      </c>
      <c r="AU30" s="219" t="str">
        <f t="shared" si="19"/>
        <v/>
      </c>
      <c r="AV30" s="218"/>
      <c r="AW30" s="219" t="str">
        <f t="shared" si="35"/>
        <v/>
      </c>
      <c r="AX30" s="219">
        <f t="shared" si="36"/>
        <v>0</v>
      </c>
      <c r="AY30" s="218"/>
      <c r="AZ30" s="217" t="str">
        <f t="shared" si="34"/>
        <v/>
      </c>
      <c r="BA30" s="60">
        <f t="shared" si="20"/>
        <v>0</v>
      </c>
    </row>
    <row r="31" spans="1:53" ht="15" customHeight="1" x14ac:dyDescent="0.25">
      <c r="A31">
        <v>14</v>
      </c>
      <c r="B31" s="17"/>
      <c r="C31" s="139"/>
      <c r="D31" s="174"/>
      <c r="E31" s="126"/>
      <c r="F31" s="126"/>
      <c r="G31" s="140"/>
      <c r="H31" s="148"/>
      <c r="I31" s="147"/>
      <c r="J31" s="147"/>
      <c r="K31" s="147"/>
      <c r="L31" s="147"/>
      <c r="M31" s="149"/>
      <c r="N31" s="287">
        <f t="shared" si="21"/>
        <v>0</v>
      </c>
      <c r="O31" s="288" t="str">
        <f t="shared" si="22"/>
        <v/>
      </c>
      <c r="P31" s="288" t="str">
        <f t="shared" si="0"/>
        <v/>
      </c>
      <c r="Q31" s="288" t="str">
        <f t="shared" si="1"/>
        <v/>
      </c>
      <c r="R31" s="288">
        <f t="shared" si="23"/>
        <v>0</v>
      </c>
      <c r="S31" s="94" t="str">
        <f t="shared" si="2"/>
        <v/>
      </c>
      <c r="T31" s="94" t="str">
        <f t="shared" si="3"/>
        <v/>
      </c>
      <c r="U31" s="94" t="str">
        <f t="shared" si="4"/>
        <v/>
      </c>
      <c r="V31" s="94" t="str">
        <f t="shared" si="5"/>
        <v/>
      </c>
      <c r="W31" s="94" t="str">
        <f t="shared" si="6"/>
        <v/>
      </c>
      <c r="X31" s="94" t="str">
        <f t="shared" si="7"/>
        <v/>
      </c>
      <c r="Y31" s="94">
        <f t="shared" si="8"/>
        <v>0</v>
      </c>
      <c r="Z31" s="141" t="b">
        <f t="shared" si="9"/>
        <v>0</v>
      </c>
      <c r="AA31" s="141" t="b">
        <f t="shared" si="10"/>
        <v>0</v>
      </c>
      <c r="AB31" s="141" t="b">
        <f t="shared" si="11"/>
        <v>0</v>
      </c>
      <c r="AC31" s="141" t="b">
        <f t="shared" si="12"/>
        <v>0</v>
      </c>
      <c r="AD31" s="141" t="b">
        <f t="shared" si="13"/>
        <v>0</v>
      </c>
      <c r="AE31" s="141" t="b">
        <f t="shared" si="24"/>
        <v>0</v>
      </c>
      <c r="AF31" s="141" t="b">
        <f t="shared" si="14"/>
        <v>0</v>
      </c>
      <c r="AG31" s="141" t="b">
        <f t="shared" si="15"/>
        <v>0</v>
      </c>
      <c r="AH31" s="141" t="b">
        <f t="shared" si="16"/>
        <v>0</v>
      </c>
      <c r="AI31" s="141" t="b">
        <f t="shared" si="17"/>
        <v>0</v>
      </c>
      <c r="AJ31" s="146" t="str">
        <f t="shared" si="18"/>
        <v/>
      </c>
      <c r="AK31" s="143" t="str">
        <f t="shared" si="25"/>
        <v/>
      </c>
      <c r="AL31" s="216" t="str">
        <f t="shared" si="26"/>
        <v/>
      </c>
      <c r="AM31" s="144" t="str">
        <f t="shared" si="27"/>
        <v/>
      </c>
      <c r="AN31" s="145">
        <f t="shared" si="28"/>
        <v>0</v>
      </c>
      <c r="AO31" s="135" t="str">
        <f t="shared" si="29"/>
        <v/>
      </c>
      <c r="AP31" s="136" t="str">
        <f t="shared" si="30"/>
        <v/>
      </c>
      <c r="AQ31" s="126"/>
      <c r="AR31" s="144" t="str">
        <f t="shared" si="31"/>
        <v/>
      </c>
      <c r="AS31" s="219" t="str">
        <f t="shared" si="32"/>
        <v/>
      </c>
      <c r="AT31" s="219" t="str">
        <f t="shared" si="33"/>
        <v/>
      </c>
      <c r="AU31" s="219" t="str">
        <f t="shared" si="19"/>
        <v/>
      </c>
      <c r="AV31" s="218"/>
      <c r="AW31" s="219" t="str">
        <f t="shared" si="35"/>
        <v/>
      </c>
      <c r="AX31" s="219">
        <f t="shared" si="36"/>
        <v>0</v>
      </c>
      <c r="AY31" s="218"/>
      <c r="AZ31" s="217" t="str">
        <f t="shared" si="34"/>
        <v/>
      </c>
      <c r="BA31" s="60">
        <f t="shared" si="20"/>
        <v>0</v>
      </c>
    </row>
    <row r="32" spans="1:53" ht="15" customHeight="1" x14ac:dyDescent="0.25">
      <c r="A32">
        <v>15</v>
      </c>
      <c r="B32" s="17"/>
      <c r="C32" s="139"/>
      <c r="D32" s="174"/>
      <c r="E32" s="126"/>
      <c r="F32" s="126"/>
      <c r="G32" s="140"/>
      <c r="H32" s="148"/>
      <c r="I32" s="147"/>
      <c r="J32" s="147"/>
      <c r="K32" s="147"/>
      <c r="L32" s="147"/>
      <c r="M32" s="149"/>
      <c r="N32" s="287">
        <f t="shared" si="21"/>
        <v>0</v>
      </c>
      <c r="O32" s="288" t="str">
        <f t="shared" si="22"/>
        <v/>
      </c>
      <c r="P32" s="288" t="str">
        <f t="shared" si="0"/>
        <v/>
      </c>
      <c r="Q32" s="288" t="str">
        <f t="shared" si="1"/>
        <v/>
      </c>
      <c r="R32" s="288">
        <f t="shared" si="23"/>
        <v>0</v>
      </c>
      <c r="S32" s="94" t="str">
        <f t="shared" si="2"/>
        <v/>
      </c>
      <c r="T32" s="94" t="str">
        <f t="shared" si="3"/>
        <v/>
      </c>
      <c r="U32" s="94" t="str">
        <f t="shared" si="4"/>
        <v/>
      </c>
      <c r="V32" s="94" t="str">
        <f t="shared" si="5"/>
        <v/>
      </c>
      <c r="W32" s="94" t="str">
        <f t="shared" si="6"/>
        <v/>
      </c>
      <c r="X32" s="94" t="str">
        <f t="shared" si="7"/>
        <v/>
      </c>
      <c r="Y32" s="94">
        <f t="shared" si="8"/>
        <v>0</v>
      </c>
      <c r="Z32" s="141" t="b">
        <f t="shared" si="9"/>
        <v>0</v>
      </c>
      <c r="AA32" s="141" t="b">
        <f t="shared" si="10"/>
        <v>0</v>
      </c>
      <c r="AB32" s="141" t="b">
        <f t="shared" si="11"/>
        <v>0</v>
      </c>
      <c r="AC32" s="141" t="b">
        <f t="shared" si="12"/>
        <v>0</v>
      </c>
      <c r="AD32" s="141" t="b">
        <f t="shared" si="13"/>
        <v>0</v>
      </c>
      <c r="AE32" s="141" t="b">
        <f t="shared" si="24"/>
        <v>0</v>
      </c>
      <c r="AF32" s="141" t="b">
        <f t="shared" si="14"/>
        <v>0</v>
      </c>
      <c r="AG32" s="141" t="b">
        <f t="shared" si="15"/>
        <v>0</v>
      </c>
      <c r="AH32" s="141" t="b">
        <f t="shared" si="16"/>
        <v>0</v>
      </c>
      <c r="AI32" s="141" t="b">
        <f t="shared" si="17"/>
        <v>0</v>
      </c>
      <c r="AJ32" s="146" t="str">
        <f t="shared" si="18"/>
        <v/>
      </c>
      <c r="AK32" s="143" t="str">
        <f t="shared" si="25"/>
        <v/>
      </c>
      <c r="AL32" s="216" t="str">
        <f t="shared" si="26"/>
        <v/>
      </c>
      <c r="AM32" s="144" t="str">
        <f t="shared" si="27"/>
        <v/>
      </c>
      <c r="AN32" s="145">
        <f t="shared" si="28"/>
        <v>0</v>
      </c>
      <c r="AO32" s="135" t="str">
        <f t="shared" si="29"/>
        <v/>
      </c>
      <c r="AP32" s="136" t="str">
        <f t="shared" si="30"/>
        <v/>
      </c>
      <c r="AQ32" s="126"/>
      <c r="AR32" s="144" t="str">
        <f t="shared" si="31"/>
        <v/>
      </c>
      <c r="AS32" s="219" t="str">
        <f t="shared" si="32"/>
        <v/>
      </c>
      <c r="AT32" s="219" t="str">
        <f t="shared" si="33"/>
        <v/>
      </c>
      <c r="AU32" s="219" t="str">
        <f t="shared" si="19"/>
        <v/>
      </c>
      <c r="AV32" s="218"/>
      <c r="AW32" s="219" t="str">
        <f t="shared" si="35"/>
        <v/>
      </c>
      <c r="AX32" s="219">
        <f t="shared" si="36"/>
        <v>0</v>
      </c>
      <c r="AY32" s="218"/>
      <c r="AZ32" s="217" t="str">
        <f t="shared" si="34"/>
        <v/>
      </c>
      <c r="BA32" s="60">
        <f t="shared" si="20"/>
        <v>0</v>
      </c>
    </row>
    <row r="33" spans="1:53" ht="15" customHeight="1" x14ac:dyDescent="0.25">
      <c r="A33">
        <v>16</v>
      </c>
      <c r="B33" s="17"/>
      <c r="C33" s="139"/>
      <c r="D33" s="174"/>
      <c r="E33" s="126"/>
      <c r="F33" s="126"/>
      <c r="G33" s="140"/>
      <c r="H33" s="148"/>
      <c r="I33" s="147"/>
      <c r="J33" s="147"/>
      <c r="K33" s="147"/>
      <c r="L33" s="147"/>
      <c r="M33" s="149"/>
      <c r="N33" s="287">
        <f t="shared" si="21"/>
        <v>0</v>
      </c>
      <c r="O33" s="288" t="str">
        <f t="shared" si="22"/>
        <v/>
      </c>
      <c r="P33" s="288" t="str">
        <f t="shared" si="0"/>
        <v/>
      </c>
      <c r="Q33" s="288" t="str">
        <f t="shared" si="1"/>
        <v/>
      </c>
      <c r="R33" s="288">
        <f t="shared" si="23"/>
        <v>0</v>
      </c>
      <c r="S33" s="94" t="str">
        <f t="shared" si="2"/>
        <v/>
      </c>
      <c r="T33" s="94" t="str">
        <f t="shared" si="3"/>
        <v/>
      </c>
      <c r="U33" s="94" t="str">
        <f t="shared" si="4"/>
        <v/>
      </c>
      <c r="V33" s="94" t="str">
        <f t="shared" si="5"/>
        <v/>
      </c>
      <c r="W33" s="94" t="str">
        <f t="shared" si="6"/>
        <v/>
      </c>
      <c r="X33" s="94" t="str">
        <f t="shared" si="7"/>
        <v/>
      </c>
      <c r="Y33" s="94">
        <f t="shared" si="8"/>
        <v>0</v>
      </c>
      <c r="Z33" s="141" t="b">
        <f t="shared" si="9"/>
        <v>0</v>
      </c>
      <c r="AA33" s="141" t="b">
        <f t="shared" si="10"/>
        <v>0</v>
      </c>
      <c r="AB33" s="141" t="b">
        <f t="shared" si="11"/>
        <v>0</v>
      </c>
      <c r="AC33" s="141" t="b">
        <f t="shared" si="12"/>
        <v>0</v>
      </c>
      <c r="AD33" s="141" t="b">
        <f t="shared" si="13"/>
        <v>0</v>
      </c>
      <c r="AE33" s="141" t="b">
        <f t="shared" si="24"/>
        <v>0</v>
      </c>
      <c r="AF33" s="141" t="b">
        <f t="shared" si="14"/>
        <v>0</v>
      </c>
      <c r="AG33" s="141" t="b">
        <f t="shared" si="15"/>
        <v>0</v>
      </c>
      <c r="AH33" s="141" t="b">
        <f t="shared" si="16"/>
        <v>0</v>
      </c>
      <c r="AI33" s="141" t="b">
        <f t="shared" si="17"/>
        <v>0</v>
      </c>
      <c r="AJ33" s="146" t="str">
        <f t="shared" si="18"/>
        <v/>
      </c>
      <c r="AK33" s="143" t="str">
        <f t="shared" si="25"/>
        <v/>
      </c>
      <c r="AL33" s="216" t="str">
        <f t="shared" si="26"/>
        <v/>
      </c>
      <c r="AM33" s="144" t="str">
        <f t="shared" si="27"/>
        <v/>
      </c>
      <c r="AN33" s="145">
        <f t="shared" si="28"/>
        <v>0</v>
      </c>
      <c r="AO33" s="135" t="str">
        <f t="shared" si="29"/>
        <v/>
      </c>
      <c r="AP33" s="136" t="str">
        <f t="shared" si="30"/>
        <v/>
      </c>
      <c r="AQ33" s="126"/>
      <c r="AR33" s="144" t="str">
        <f t="shared" si="31"/>
        <v/>
      </c>
      <c r="AS33" s="219" t="str">
        <f t="shared" si="32"/>
        <v/>
      </c>
      <c r="AT33" s="219" t="str">
        <f t="shared" si="33"/>
        <v/>
      </c>
      <c r="AU33" s="219" t="str">
        <f t="shared" si="19"/>
        <v/>
      </c>
      <c r="AV33" s="218"/>
      <c r="AW33" s="219" t="str">
        <f t="shared" si="35"/>
        <v/>
      </c>
      <c r="AX33" s="219">
        <f t="shared" si="36"/>
        <v>0</v>
      </c>
      <c r="AY33" s="218"/>
      <c r="AZ33" s="217" t="str">
        <f t="shared" si="34"/>
        <v/>
      </c>
      <c r="BA33" s="60">
        <f t="shared" si="20"/>
        <v>0</v>
      </c>
    </row>
    <row r="34" spans="1:53" ht="15" customHeight="1" x14ac:dyDescent="0.25">
      <c r="A34">
        <v>17</v>
      </c>
      <c r="B34" s="17"/>
      <c r="C34" s="139"/>
      <c r="D34" s="174"/>
      <c r="E34" s="126"/>
      <c r="F34" s="126"/>
      <c r="G34" s="140"/>
      <c r="H34" s="148"/>
      <c r="I34" s="147"/>
      <c r="J34" s="147"/>
      <c r="K34" s="147"/>
      <c r="L34" s="147"/>
      <c r="M34" s="149"/>
      <c r="N34" s="287">
        <f t="shared" si="21"/>
        <v>0</v>
      </c>
      <c r="O34" s="288" t="str">
        <f t="shared" si="22"/>
        <v/>
      </c>
      <c r="P34" s="288" t="str">
        <f t="shared" si="0"/>
        <v/>
      </c>
      <c r="Q34" s="288" t="str">
        <f t="shared" si="1"/>
        <v/>
      </c>
      <c r="R34" s="288">
        <f t="shared" si="23"/>
        <v>0</v>
      </c>
      <c r="S34" s="94" t="str">
        <f t="shared" si="2"/>
        <v/>
      </c>
      <c r="T34" s="94" t="str">
        <f t="shared" si="3"/>
        <v/>
      </c>
      <c r="U34" s="94" t="str">
        <f t="shared" si="4"/>
        <v/>
      </c>
      <c r="V34" s="94" t="str">
        <f t="shared" si="5"/>
        <v/>
      </c>
      <c r="W34" s="94" t="str">
        <f t="shared" si="6"/>
        <v/>
      </c>
      <c r="X34" s="94" t="str">
        <f t="shared" si="7"/>
        <v/>
      </c>
      <c r="Y34" s="94">
        <f t="shared" si="8"/>
        <v>0</v>
      </c>
      <c r="Z34" s="141" t="b">
        <f t="shared" si="9"/>
        <v>0</v>
      </c>
      <c r="AA34" s="141" t="b">
        <f t="shared" si="10"/>
        <v>0</v>
      </c>
      <c r="AB34" s="141" t="b">
        <f t="shared" si="11"/>
        <v>0</v>
      </c>
      <c r="AC34" s="141" t="b">
        <f t="shared" si="12"/>
        <v>0</v>
      </c>
      <c r="AD34" s="141" t="b">
        <f t="shared" si="13"/>
        <v>0</v>
      </c>
      <c r="AE34" s="141" t="b">
        <f t="shared" si="24"/>
        <v>0</v>
      </c>
      <c r="AF34" s="141" t="b">
        <f t="shared" si="14"/>
        <v>0</v>
      </c>
      <c r="AG34" s="141" t="b">
        <f t="shared" si="15"/>
        <v>0</v>
      </c>
      <c r="AH34" s="141" t="b">
        <f t="shared" si="16"/>
        <v>0</v>
      </c>
      <c r="AI34" s="141" t="b">
        <f t="shared" si="17"/>
        <v>0</v>
      </c>
      <c r="AJ34" s="146" t="str">
        <f t="shared" si="18"/>
        <v/>
      </c>
      <c r="AK34" s="143" t="str">
        <f t="shared" si="25"/>
        <v/>
      </c>
      <c r="AL34" s="216" t="str">
        <f t="shared" si="26"/>
        <v/>
      </c>
      <c r="AM34" s="144" t="str">
        <f t="shared" si="27"/>
        <v/>
      </c>
      <c r="AN34" s="145">
        <f t="shared" si="28"/>
        <v>0</v>
      </c>
      <c r="AO34" s="135" t="str">
        <f t="shared" si="29"/>
        <v/>
      </c>
      <c r="AP34" s="136" t="str">
        <f t="shared" si="30"/>
        <v/>
      </c>
      <c r="AQ34" s="126"/>
      <c r="AR34" s="144" t="str">
        <f t="shared" si="31"/>
        <v/>
      </c>
      <c r="AS34" s="219" t="str">
        <f t="shared" si="32"/>
        <v/>
      </c>
      <c r="AT34" s="219" t="str">
        <f t="shared" si="33"/>
        <v/>
      </c>
      <c r="AU34" s="219" t="str">
        <f t="shared" si="19"/>
        <v/>
      </c>
      <c r="AV34" s="218"/>
      <c r="AW34" s="219" t="str">
        <f t="shared" si="35"/>
        <v/>
      </c>
      <c r="AX34" s="219">
        <f t="shared" si="36"/>
        <v>0</v>
      </c>
      <c r="AY34" s="218"/>
      <c r="AZ34" s="217" t="str">
        <f t="shared" si="34"/>
        <v/>
      </c>
      <c r="BA34" s="60">
        <f t="shared" si="20"/>
        <v>0</v>
      </c>
    </row>
    <row r="35" spans="1:53" ht="15" customHeight="1" x14ac:dyDescent="0.25">
      <c r="A35">
        <v>18</v>
      </c>
      <c r="B35" s="17"/>
      <c r="C35" s="139"/>
      <c r="D35" s="174"/>
      <c r="E35" s="126"/>
      <c r="F35" s="126"/>
      <c r="G35" s="140"/>
      <c r="H35" s="148"/>
      <c r="I35" s="147"/>
      <c r="J35" s="147"/>
      <c r="K35" s="147"/>
      <c r="L35" s="147"/>
      <c r="M35" s="149"/>
      <c r="N35" s="287">
        <f t="shared" si="21"/>
        <v>0</v>
      </c>
      <c r="O35" s="288" t="str">
        <f t="shared" si="22"/>
        <v/>
      </c>
      <c r="P35" s="288" t="str">
        <f t="shared" si="0"/>
        <v/>
      </c>
      <c r="Q35" s="288" t="str">
        <f t="shared" si="1"/>
        <v/>
      </c>
      <c r="R35" s="288">
        <f t="shared" si="23"/>
        <v>0</v>
      </c>
      <c r="S35" s="94" t="str">
        <f t="shared" si="2"/>
        <v/>
      </c>
      <c r="T35" s="94" t="str">
        <f t="shared" si="3"/>
        <v/>
      </c>
      <c r="U35" s="94" t="str">
        <f t="shared" si="4"/>
        <v/>
      </c>
      <c r="V35" s="94" t="str">
        <f t="shared" si="5"/>
        <v/>
      </c>
      <c r="W35" s="94" t="str">
        <f t="shared" si="6"/>
        <v/>
      </c>
      <c r="X35" s="94" t="str">
        <f t="shared" si="7"/>
        <v/>
      </c>
      <c r="Y35" s="94">
        <f t="shared" si="8"/>
        <v>0</v>
      </c>
      <c r="Z35" s="141" t="b">
        <f t="shared" si="9"/>
        <v>0</v>
      </c>
      <c r="AA35" s="141" t="b">
        <f t="shared" si="10"/>
        <v>0</v>
      </c>
      <c r="AB35" s="141" t="b">
        <f t="shared" si="11"/>
        <v>0</v>
      </c>
      <c r="AC35" s="141" t="b">
        <f t="shared" si="12"/>
        <v>0</v>
      </c>
      <c r="AD35" s="141" t="b">
        <f t="shared" si="13"/>
        <v>0</v>
      </c>
      <c r="AE35" s="141" t="b">
        <f t="shared" si="24"/>
        <v>0</v>
      </c>
      <c r="AF35" s="141" t="b">
        <f t="shared" si="14"/>
        <v>0</v>
      </c>
      <c r="AG35" s="141" t="b">
        <f t="shared" si="15"/>
        <v>0</v>
      </c>
      <c r="AH35" s="141" t="b">
        <f t="shared" si="16"/>
        <v>0</v>
      </c>
      <c r="AI35" s="141" t="b">
        <f t="shared" si="17"/>
        <v>0</v>
      </c>
      <c r="AJ35" s="146" t="str">
        <f t="shared" si="18"/>
        <v/>
      </c>
      <c r="AK35" s="143" t="str">
        <f t="shared" si="25"/>
        <v/>
      </c>
      <c r="AL35" s="216" t="str">
        <f t="shared" si="26"/>
        <v/>
      </c>
      <c r="AM35" s="144" t="str">
        <f t="shared" si="27"/>
        <v/>
      </c>
      <c r="AN35" s="145">
        <f t="shared" si="28"/>
        <v>0</v>
      </c>
      <c r="AO35" s="135" t="str">
        <f t="shared" si="29"/>
        <v/>
      </c>
      <c r="AP35" s="136" t="str">
        <f t="shared" si="30"/>
        <v/>
      </c>
      <c r="AQ35" s="126"/>
      <c r="AR35" s="144" t="str">
        <f t="shared" si="31"/>
        <v/>
      </c>
      <c r="AS35" s="219" t="str">
        <f t="shared" si="32"/>
        <v/>
      </c>
      <c r="AT35" s="219" t="str">
        <f t="shared" si="33"/>
        <v/>
      </c>
      <c r="AU35" s="219" t="str">
        <f t="shared" si="19"/>
        <v/>
      </c>
      <c r="AV35" s="218"/>
      <c r="AW35" s="219" t="str">
        <f t="shared" si="35"/>
        <v/>
      </c>
      <c r="AX35" s="219">
        <f t="shared" si="36"/>
        <v>0</v>
      </c>
      <c r="AY35" s="218"/>
      <c r="AZ35" s="217" t="str">
        <f t="shared" si="34"/>
        <v/>
      </c>
      <c r="BA35" s="60">
        <f t="shared" si="20"/>
        <v>0</v>
      </c>
    </row>
    <row r="36" spans="1:53" ht="15" customHeight="1" x14ac:dyDescent="0.25">
      <c r="A36">
        <v>19</v>
      </c>
      <c r="B36" s="17"/>
      <c r="C36" s="139"/>
      <c r="D36" s="174"/>
      <c r="E36" s="126"/>
      <c r="F36" s="126"/>
      <c r="G36" s="140"/>
      <c r="H36" s="148"/>
      <c r="I36" s="147"/>
      <c r="J36" s="147"/>
      <c r="K36" s="147"/>
      <c r="L36" s="147"/>
      <c r="M36" s="149"/>
      <c r="N36" s="287">
        <f t="shared" si="21"/>
        <v>0</v>
      </c>
      <c r="O36" s="288" t="str">
        <f t="shared" si="22"/>
        <v/>
      </c>
      <c r="P36" s="288" t="str">
        <f t="shared" si="0"/>
        <v/>
      </c>
      <c r="Q36" s="288" t="str">
        <f t="shared" si="1"/>
        <v/>
      </c>
      <c r="R36" s="288">
        <f t="shared" si="23"/>
        <v>0</v>
      </c>
      <c r="S36" s="94" t="str">
        <f t="shared" si="2"/>
        <v/>
      </c>
      <c r="T36" s="94" t="str">
        <f t="shared" si="3"/>
        <v/>
      </c>
      <c r="U36" s="94" t="str">
        <f t="shared" si="4"/>
        <v/>
      </c>
      <c r="V36" s="94" t="str">
        <f t="shared" si="5"/>
        <v/>
      </c>
      <c r="W36" s="94" t="str">
        <f t="shared" si="6"/>
        <v/>
      </c>
      <c r="X36" s="94" t="str">
        <f t="shared" si="7"/>
        <v/>
      </c>
      <c r="Y36" s="94">
        <f t="shared" si="8"/>
        <v>0</v>
      </c>
      <c r="Z36" s="141" t="b">
        <f t="shared" si="9"/>
        <v>0</v>
      </c>
      <c r="AA36" s="141" t="b">
        <f t="shared" si="10"/>
        <v>0</v>
      </c>
      <c r="AB36" s="141" t="b">
        <f t="shared" si="11"/>
        <v>0</v>
      </c>
      <c r="AC36" s="141" t="b">
        <f t="shared" si="12"/>
        <v>0</v>
      </c>
      <c r="AD36" s="141" t="b">
        <f t="shared" si="13"/>
        <v>0</v>
      </c>
      <c r="AE36" s="141" t="b">
        <f t="shared" si="24"/>
        <v>0</v>
      </c>
      <c r="AF36" s="141" t="b">
        <f t="shared" si="14"/>
        <v>0</v>
      </c>
      <c r="AG36" s="141" t="b">
        <f t="shared" si="15"/>
        <v>0</v>
      </c>
      <c r="AH36" s="141" t="b">
        <f t="shared" si="16"/>
        <v>0</v>
      </c>
      <c r="AI36" s="141" t="b">
        <f t="shared" si="17"/>
        <v>0</v>
      </c>
      <c r="AJ36" s="146" t="str">
        <f t="shared" si="18"/>
        <v/>
      </c>
      <c r="AK36" s="143" t="str">
        <f t="shared" si="25"/>
        <v/>
      </c>
      <c r="AL36" s="216" t="str">
        <f t="shared" si="26"/>
        <v/>
      </c>
      <c r="AM36" s="144" t="str">
        <f t="shared" si="27"/>
        <v/>
      </c>
      <c r="AN36" s="145">
        <f t="shared" si="28"/>
        <v>0</v>
      </c>
      <c r="AO36" s="135" t="str">
        <f t="shared" si="29"/>
        <v/>
      </c>
      <c r="AP36" s="136" t="str">
        <f t="shared" si="30"/>
        <v/>
      </c>
      <c r="AQ36" s="126"/>
      <c r="AR36" s="144" t="str">
        <f t="shared" si="31"/>
        <v/>
      </c>
      <c r="AS36" s="219" t="str">
        <f t="shared" si="32"/>
        <v/>
      </c>
      <c r="AT36" s="219" t="str">
        <f t="shared" si="33"/>
        <v/>
      </c>
      <c r="AU36" s="219" t="str">
        <f t="shared" si="19"/>
        <v/>
      </c>
      <c r="AV36" s="218"/>
      <c r="AW36" s="219" t="str">
        <f t="shared" si="35"/>
        <v/>
      </c>
      <c r="AX36" s="219">
        <f t="shared" si="36"/>
        <v>0</v>
      </c>
      <c r="AY36" s="218"/>
      <c r="AZ36" s="217" t="str">
        <f t="shared" si="34"/>
        <v/>
      </c>
      <c r="BA36" s="60">
        <f t="shared" si="20"/>
        <v>0</v>
      </c>
    </row>
    <row r="37" spans="1:53" ht="15" customHeight="1" x14ac:dyDescent="0.25">
      <c r="A37">
        <v>20</v>
      </c>
      <c r="B37" s="17"/>
      <c r="C37" s="139"/>
      <c r="D37" s="174"/>
      <c r="E37" s="126"/>
      <c r="F37" s="126"/>
      <c r="G37" s="140"/>
      <c r="H37" s="148"/>
      <c r="I37" s="147"/>
      <c r="J37" s="147"/>
      <c r="K37" s="147"/>
      <c r="L37" s="147"/>
      <c r="M37" s="149"/>
      <c r="N37" s="287">
        <f t="shared" si="21"/>
        <v>0</v>
      </c>
      <c r="O37" s="288" t="str">
        <f t="shared" si="22"/>
        <v/>
      </c>
      <c r="P37" s="288" t="str">
        <f t="shared" si="0"/>
        <v/>
      </c>
      <c r="Q37" s="288" t="str">
        <f t="shared" si="1"/>
        <v/>
      </c>
      <c r="R37" s="288">
        <f t="shared" si="23"/>
        <v>0</v>
      </c>
      <c r="S37" s="94" t="str">
        <f t="shared" si="2"/>
        <v/>
      </c>
      <c r="T37" s="94" t="str">
        <f t="shared" si="3"/>
        <v/>
      </c>
      <c r="U37" s="94" t="str">
        <f t="shared" si="4"/>
        <v/>
      </c>
      <c r="V37" s="94" t="str">
        <f t="shared" si="5"/>
        <v/>
      </c>
      <c r="W37" s="94" t="str">
        <f t="shared" si="6"/>
        <v/>
      </c>
      <c r="X37" s="94" t="str">
        <f t="shared" si="7"/>
        <v/>
      </c>
      <c r="Y37" s="94">
        <f t="shared" si="8"/>
        <v>0</v>
      </c>
      <c r="Z37" s="141" t="b">
        <f t="shared" si="9"/>
        <v>0</v>
      </c>
      <c r="AA37" s="141" t="b">
        <f t="shared" si="10"/>
        <v>0</v>
      </c>
      <c r="AB37" s="141" t="b">
        <f t="shared" si="11"/>
        <v>0</v>
      </c>
      <c r="AC37" s="141" t="b">
        <f t="shared" si="12"/>
        <v>0</v>
      </c>
      <c r="AD37" s="141" t="b">
        <f t="shared" si="13"/>
        <v>0</v>
      </c>
      <c r="AE37" s="141" t="b">
        <f t="shared" si="24"/>
        <v>0</v>
      </c>
      <c r="AF37" s="141" t="b">
        <f t="shared" si="14"/>
        <v>0</v>
      </c>
      <c r="AG37" s="141" t="b">
        <f t="shared" si="15"/>
        <v>0</v>
      </c>
      <c r="AH37" s="141" t="b">
        <f t="shared" si="16"/>
        <v>0</v>
      </c>
      <c r="AI37" s="141" t="b">
        <f t="shared" si="17"/>
        <v>0</v>
      </c>
      <c r="AJ37" s="146" t="str">
        <f t="shared" si="18"/>
        <v/>
      </c>
      <c r="AK37" s="143" t="str">
        <f t="shared" si="25"/>
        <v/>
      </c>
      <c r="AL37" s="216" t="str">
        <f t="shared" si="26"/>
        <v/>
      </c>
      <c r="AM37" s="144" t="str">
        <f t="shared" si="27"/>
        <v/>
      </c>
      <c r="AN37" s="145">
        <f t="shared" si="28"/>
        <v>0</v>
      </c>
      <c r="AO37" s="135" t="str">
        <f t="shared" si="29"/>
        <v/>
      </c>
      <c r="AP37" s="136" t="str">
        <f t="shared" si="30"/>
        <v/>
      </c>
      <c r="AQ37" s="126"/>
      <c r="AR37" s="144" t="str">
        <f t="shared" si="31"/>
        <v/>
      </c>
      <c r="AS37" s="219" t="str">
        <f t="shared" si="32"/>
        <v/>
      </c>
      <c r="AT37" s="219" t="str">
        <f t="shared" si="33"/>
        <v/>
      </c>
      <c r="AU37" s="219" t="str">
        <f t="shared" si="19"/>
        <v/>
      </c>
      <c r="AV37" s="218"/>
      <c r="AW37" s="219" t="str">
        <f t="shared" si="35"/>
        <v/>
      </c>
      <c r="AX37" s="219">
        <f t="shared" si="36"/>
        <v>0</v>
      </c>
      <c r="AY37" s="218"/>
      <c r="AZ37" s="217" t="str">
        <f t="shared" si="34"/>
        <v/>
      </c>
      <c r="BA37" s="60">
        <f t="shared" si="20"/>
        <v>0</v>
      </c>
    </row>
    <row r="38" spans="1:53" ht="15" customHeight="1" x14ac:dyDescent="0.25">
      <c r="A38">
        <v>21</v>
      </c>
      <c r="B38" s="17"/>
      <c r="C38" s="139"/>
      <c r="D38" s="174"/>
      <c r="E38" s="126"/>
      <c r="F38" s="126"/>
      <c r="G38" s="140"/>
      <c r="H38" s="148"/>
      <c r="I38" s="147"/>
      <c r="J38" s="147"/>
      <c r="K38" s="147"/>
      <c r="L38" s="147"/>
      <c r="M38" s="149"/>
      <c r="N38" s="287">
        <f t="shared" si="21"/>
        <v>0</v>
      </c>
      <c r="O38" s="288" t="str">
        <f t="shared" si="22"/>
        <v/>
      </c>
      <c r="P38" s="288" t="str">
        <f t="shared" si="0"/>
        <v/>
      </c>
      <c r="Q38" s="288" t="str">
        <f t="shared" si="1"/>
        <v/>
      </c>
      <c r="R38" s="288">
        <f t="shared" si="23"/>
        <v>0</v>
      </c>
      <c r="S38" s="94" t="str">
        <f t="shared" si="2"/>
        <v/>
      </c>
      <c r="T38" s="94" t="str">
        <f t="shared" si="3"/>
        <v/>
      </c>
      <c r="U38" s="94" t="str">
        <f t="shared" si="4"/>
        <v/>
      </c>
      <c r="V38" s="94" t="str">
        <f t="shared" si="5"/>
        <v/>
      </c>
      <c r="W38" s="94" t="str">
        <f t="shared" si="6"/>
        <v/>
      </c>
      <c r="X38" s="94" t="str">
        <f t="shared" si="7"/>
        <v/>
      </c>
      <c r="Y38" s="94">
        <f t="shared" si="8"/>
        <v>0</v>
      </c>
      <c r="Z38" s="141" t="b">
        <f t="shared" si="9"/>
        <v>0</v>
      </c>
      <c r="AA38" s="141" t="b">
        <f t="shared" si="10"/>
        <v>0</v>
      </c>
      <c r="AB38" s="141" t="b">
        <f t="shared" si="11"/>
        <v>0</v>
      </c>
      <c r="AC38" s="141" t="b">
        <f t="shared" si="12"/>
        <v>0</v>
      </c>
      <c r="AD38" s="141" t="b">
        <f t="shared" si="13"/>
        <v>0</v>
      </c>
      <c r="AE38" s="141" t="b">
        <f t="shared" si="24"/>
        <v>0</v>
      </c>
      <c r="AF38" s="141" t="b">
        <f t="shared" si="14"/>
        <v>0</v>
      </c>
      <c r="AG38" s="141" t="b">
        <f t="shared" si="15"/>
        <v>0</v>
      </c>
      <c r="AH38" s="141" t="b">
        <f t="shared" si="16"/>
        <v>0</v>
      </c>
      <c r="AI38" s="141" t="b">
        <f t="shared" si="17"/>
        <v>0</v>
      </c>
      <c r="AJ38" s="146" t="str">
        <f t="shared" si="18"/>
        <v/>
      </c>
      <c r="AK38" s="143" t="str">
        <f t="shared" si="25"/>
        <v/>
      </c>
      <c r="AL38" s="216" t="str">
        <f t="shared" si="26"/>
        <v/>
      </c>
      <c r="AM38" s="144" t="str">
        <f t="shared" si="27"/>
        <v/>
      </c>
      <c r="AN38" s="145">
        <f t="shared" si="28"/>
        <v>0</v>
      </c>
      <c r="AO38" s="135" t="str">
        <f t="shared" si="29"/>
        <v/>
      </c>
      <c r="AP38" s="136" t="str">
        <f t="shared" si="30"/>
        <v/>
      </c>
      <c r="AQ38" s="126"/>
      <c r="AR38" s="144" t="str">
        <f t="shared" si="31"/>
        <v/>
      </c>
      <c r="AS38" s="219" t="str">
        <f t="shared" si="32"/>
        <v/>
      </c>
      <c r="AT38" s="219" t="str">
        <f t="shared" si="33"/>
        <v/>
      </c>
      <c r="AU38" s="219" t="str">
        <f t="shared" si="19"/>
        <v/>
      </c>
      <c r="AV38" s="218"/>
      <c r="AW38" s="219" t="str">
        <f t="shared" si="35"/>
        <v/>
      </c>
      <c r="AX38" s="219">
        <f t="shared" si="36"/>
        <v>0</v>
      </c>
      <c r="AY38" s="218"/>
      <c r="AZ38" s="217" t="str">
        <f t="shared" si="34"/>
        <v/>
      </c>
      <c r="BA38" s="60">
        <f t="shared" si="20"/>
        <v>0</v>
      </c>
    </row>
    <row r="39" spans="1:53" ht="15" customHeight="1" x14ac:dyDescent="0.25">
      <c r="A39">
        <v>22</v>
      </c>
      <c r="B39" s="17"/>
      <c r="C39" s="139"/>
      <c r="D39" s="174"/>
      <c r="E39" s="126"/>
      <c r="F39" s="126"/>
      <c r="G39" s="140"/>
      <c r="H39" s="148"/>
      <c r="I39" s="147"/>
      <c r="J39" s="147"/>
      <c r="K39" s="147"/>
      <c r="L39" s="147"/>
      <c r="M39" s="149"/>
      <c r="N39" s="287">
        <f t="shared" si="21"/>
        <v>0</v>
      </c>
      <c r="O39" s="288" t="str">
        <f t="shared" si="22"/>
        <v/>
      </c>
      <c r="P39" s="288" t="str">
        <f t="shared" si="0"/>
        <v/>
      </c>
      <c r="Q39" s="288" t="str">
        <f t="shared" si="1"/>
        <v/>
      </c>
      <c r="R39" s="288">
        <f t="shared" si="23"/>
        <v>0</v>
      </c>
      <c r="S39" s="94" t="str">
        <f t="shared" si="2"/>
        <v/>
      </c>
      <c r="T39" s="94" t="str">
        <f t="shared" si="3"/>
        <v/>
      </c>
      <c r="U39" s="94" t="str">
        <f t="shared" si="4"/>
        <v/>
      </c>
      <c r="V39" s="94" t="str">
        <f t="shared" si="5"/>
        <v/>
      </c>
      <c r="W39" s="94" t="str">
        <f t="shared" si="6"/>
        <v/>
      </c>
      <c r="X39" s="94" t="str">
        <f t="shared" si="7"/>
        <v/>
      </c>
      <c r="Y39" s="94">
        <f t="shared" si="8"/>
        <v>0</v>
      </c>
      <c r="Z39" s="141" t="b">
        <f t="shared" si="9"/>
        <v>0</v>
      </c>
      <c r="AA39" s="141" t="b">
        <f t="shared" si="10"/>
        <v>0</v>
      </c>
      <c r="AB39" s="141" t="b">
        <f t="shared" si="11"/>
        <v>0</v>
      </c>
      <c r="AC39" s="141" t="b">
        <f t="shared" si="12"/>
        <v>0</v>
      </c>
      <c r="AD39" s="141" t="b">
        <f t="shared" si="13"/>
        <v>0</v>
      </c>
      <c r="AE39" s="141" t="b">
        <f t="shared" si="24"/>
        <v>0</v>
      </c>
      <c r="AF39" s="141" t="b">
        <f t="shared" si="14"/>
        <v>0</v>
      </c>
      <c r="AG39" s="141" t="b">
        <f t="shared" si="15"/>
        <v>0</v>
      </c>
      <c r="AH39" s="141" t="b">
        <f t="shared" si="16"/>
        <v>0</v>
      </c>
      <c r="AI39" s="141" t="b">
        <f t="shared" si="17"/>
        <v>0</v>
      </c>
      <c r="AJ39" s="146" t="str">
        <f t="shared" si="18"/>
        <v/>
      </c>
      <c r="AK39" s="143" t="str">
        <f t="shared" si="25"/>
        <v/>
      </c>
      <c r="AL39" s="216" t="str">
        <f t="shared" si="26"/>
        <v/>
      </c>
      <c r="AM39" s="144" t="str">
        <f t="shared" si="27"/>
        <v/>
      </c>
      <c r="AN39" s="145">
        <f t="shared" si="28"/>
        <v>0</v>
      </c>
      <c r="AO39" s="135" t="str">
        <f t="shared" si="29"/>
        <v/>
      </c>
      <c r="AP39" s="136" t="str">
        <f t="shared" si="30"/>
        <v/>
      </c>
      <c r="AQ39" s="126"/>
      <c r="AR39" s="144" t="str">
        <f t="shared" si="31"/>
        <v/>
      </c>
      <c r="AS39" s="219" t="str">
        <f t="shared" si="32"/>
        <v/>
      </c>
      <c r="AT39" s="219" t="str">
        <f t="shared" si="33"/>
        <v/>
      </c>
      <c r="AU39" s="219" t="str">
        <f t="shared" si="19"/>
        <v/>
      </c>
      <c r="AV39" s="218"/>
      <c r="AW39" s="219" t="str">
        <f t="shared" si="35"/>
        <v/>
      </c>
      <c r="AX39" s="219">
        <f t="shared" si="36"/>
        <v>0</v>
      </c>
      <c r="AY39" s="218"/>
      <c r="AZ39" s="217" t="str">
        <f t="shared" si="34"/>
        <v/>
      </c>
      <c r="BA39" s="60">
        <f t="shared" si="20"/>
        <v>0</v>
      </c>
    </row>
    <row r="40" spans="1:53" ht="15" customHeight="1" x14ac:dyDescent="0.25">
      <c r="A40">
        <v>23</v>
      </c>
      <c r="B40" s="17"/>
      <c r="C40" s="139"/>
      <c r="D40" s="174"/>
      <c r="E40" s="126"/>
      <c r="F40" s="126"/>
      <c r="G40" s="140"/>
      <c r="H40" s="148"/>
      <c r="I40" s="147"/>
      <c r="J40" s="147"/>
      <c r="K40" s="147"/>
      <c r="L40" s="147"/>
      <c r="M40" s="149"/>
      <c r="N40" s="287">
        <f t="shared" si="21"/>
        <v>0</v>
      </c>
      <c r="O40" s="288" t="str">
        <f t="shared" si="22"/>
        <v/>
      </c>
      <c r="P40" s="288" t="str">
        <f t="shared" si="0"/>
        <v/>
      </c>
      <c r="Q40" s="288" t="str">
        <f t="shared" si="1"/>
        <v/>
      </c>
      <c r="R40" s="288">
        <f t="shared" si="23"/>
        <v>0</v>
      </c>
      <c r="S40" s="94" t="str">
        <f t="shared" si="2"/>
        <v/>
      </c>
      <c r="T40" s="94" t="str">
        <f t="shared" si="3"/>
        <v/>
      </c>
      <c r="U40" s="94" t="str">
        <f t="shared" si="4"/>
        <v/>
      </c>
      <c r="V40" s="94" t="str">
        <f t="shared" si="5"/>
        <v/>
      </c>
      <c r="W40" s="94" t="str">
        <f t="shared" si="6"/>
        <v/>
      </c>
      <c r="X40" s="94" t="str">
        <f t="shared" si="7"/>
        <v/>
      </c>
      <c r="Y40" s="94">
        <f t="shared" si="8"/>
        <v>0</v>
      </c>
      <c r="Z40" s="141" t="b">
        <f t="shared" si="9"/>
        <v>0</v>
      </c>
      <c r="AA40" s="141" t="b">
        <f t="shared" si="10"/>
        <v>0</v>
      </c>
      <c r="AB40" s="141" t="b">
        <f t="shared" si="11"/>
        <v>0</v>
      </c>
      <c r="AC40" s="141" t="b">
        <f t="shared" si="12"/>
        <v>0</v>
      </c>
      <c r="AD40" s="141" t="b">
        <f t="shared" si="13"/>
        <v>0</v>
      </c>
      <c r="AE40" s="141" t="b">
        <f t="shared" si="24"/>
        <v>0</v>
      </c>
      <c r="AF40" s="141" t="b">
        <f t="shared" si="14"/>
        <v>0</v>
      </c>
      <c r="AG40" s="141" t="b">
        <f t="shared" si="15"/>
        <v>0</v>
      </c>
      <c r="AH40" s="141" t="b">
        <f t="shared" si="16"/>
        <v>0</v>
      </c>
      <c r="AI40" s="141" t="b">
        <f t="shared" si="17"/>
        <v>0</v>
      </c>
      <c r="AJ40" s="146" t="str">
        <f t="shared" si="18"/>
        <v/>
      </c>
      <c r="AK40" s="143" t="str">
        <f t="shared" si="25"/>
        <v/>
      </c>
      <c r="AL40" s="216" t="str">
        <f t="shared" si="26"/>
        <v/>
      </c>
      <c r="AM40" s="144" t="str">
        <f t="shared" si="27"/>
        <v/>
      </c>
      <c r="AN40" s="145">
        <f t="shared" si="28"/>
        <v>0</v>
      </c>
      <c r="AO40" s="135" t="str">
        <f t="shared" si="29"/>
        <v/>
      </c>
      <c r="AP40" s="136" t="str">
        <f t="shared" si="30"/>
        <v/>
      </c>
      <c r="AQ40" s="126"/>
      <c r="AR40" s="144" t="str">
        <f t="shared" si="31"/>
        <v/>
      </c>
      <c r="AS40" s="219" t="str">
        <f t="shared" si="32"/>
        <v/>
      </c>
      <c r="AT40" s="219" t="str">
        <f t="shared" si="33"/>
        <v/>
      </c>
      <c r="AU40" s="219" t="str">
        <f t="shared" si="19"/>
        <v/>
      </c>
      <c r="AV40" s="218"/>
      <c r="AW40" s="219" t="str">
        <f t="shared" si="35"/>
        <v/>
      </c>
      <c r="AX40" s="219">
        <f t="shared" si="36"/>
        <v>0</v>
      </c>
      <c r="AY40" s="218"/>
      <c r="AZ40" s="217" t="str">
        <f t="shared" si="34"/>
        <v/>
      </c>
      <c r="BA40" s="60">
        <f t="shared" si="20"/>
        <v>0</v>
      </c>
    </row>
    <row r="41" spans="1:53" ht="15" customHeight="1" x14ac:dyDescent="0.25">
      <c r="A41">
        <v>24</v>
      </c>
      <c r="B41" s="17"/>
      <c r="C41" s="139"/>
      <c r="D41" s="174"/>
      <c r="E41" s="126"/>
      <c r="F41" s="126"/>
      <c r="G41" s="140"/>
      <c r="H41" s="148"/>
      <c r="I41" s="147"/>
      <c r="J41" s="147"/>
      <c r="K41" s="147"/>
      <c r="L41" s="147"/>
      <c r="M41" s="149"/>
      <c r="N41" s="287">
        <f t="shared" si="21"/>
        <v>0</v>
      </c>
      <c r="O41" s="288" t="str">
        <f t="shared" si="22"/>
        <v/>
      </c>
      <c r="P41" s="288" t="str">
        <f t="shared" si="0"/>
        <v/>
      </c>
      <c r="Q41" s="288" t="str">
        <f t="shared" si="1"/>
        <v/>
      </c>
      <c r="R41" s="288">
        <f t="shared" si="23"/>
        <v>0</v>
      </c>
      <c r="S41" s="94" t="str">
        <f t="shared" si="2"/>
        <v/>
      </c>
      <c r="T41" s="94" t="str">
        <f t="shared" si="3"/>
        <v/>
      </c>
      <c r="U41" s="94" t="str">
        <f t="shared" si="4"/>
        <v/>
      </c>
      <c r="V41" s="94" t="str">
        <f t="shared" si="5"/>
        <v/>
      </c>
      <c r="W41" s="94" t="str">
        <f t="shared" si="6"/>
        <v/>
      </c>
      <c r="X41" s="94" t="str">
        <f t="shared" si="7"/>
        <v/>
      </c>
      <c r="Y41" s="94">
        <f t="shared" si="8"/>
        <v>0</v>
      </c>
      <c r="Z41" s="141" t="b">
        <f t="shared" si="9"/>
        <v>0</v>
      </c>
      <c r="AA41" s="141" t="b">
        <f t="shared" si="10"/>
        <v>0</v>
      </c>
      <c r="AB41" s="141" t="b">
        <f t="shared" si="11"/>
        <v>0</v>
      </c>
      <c r="AC41" s="141" t="b">
        <f t="shared" si="12"/>
        <v>0</v>
      </c>
      <c r="AD41" s="141" t="b">
        <f t="shared" si="13"/>
        <v>0</v>
      </c>
      <c r="AE41" s="141" t="b">
        <f t="shared" si="24"/>
        <v>0</v>
      </c>
      <c r="AF41" s="141" t="b">
        <f t="shared" si="14"/>
        <v>0</v>
      </c>
      <c r="AG41" s="141" t="b">
        <f t="shared" si="15"/>
        <v>0</v>
      </c>
      <c r="AH41" s="141" t="b">
        <f t="shared" si="16"/>
        <v>0</v>
      </c>
      <c r="AI41" s="141" t="b">
        <f t="shared" si="17"/>
        <v>0</v>
      </c>
      <c r="AJ41" s="146" t="str">
        <f t="shared" si="18"/>
        <v/>
      </c>
      <c r="AK41" s="143" t="str">
        <f t="shared" si="25"/>
        <v/>
      </c>
      <c r="AL41" s="216" t="str">
        <f t="shared" si="26"/>
        <v/>
      </c>
      <c r="AM41" s="144" t="str">
        <f t="shared" si="27"/>
        <v/>
      </c>
      <c r="AN41" s="145">
        <f t="shared" si="28"/>
        <v>0</v>
      </c>
      <c r="AO41" s="135" t="str">
        <f t="shared" si="29"/>
        <v/>
      </c>
      <c r="AP41" s="136" t="str">
        <f t="shared" si="30"/>
        <v/>
      </c>
      <c r="AQ41" s="126"/>
      <c r="AR41" s="144" t="str">
        <f t="shared" si="31"/>
        <v/>
      </c>
      <c r="AS41" s="219" t="str">
        <f t="shared" si="32"/>
        <v/>
      </c>
      <c r="AT41" s="219" t="str">
        <f t="shared" si="33"/>
        <v/>
      </c>
      <c r="AU41" s="219" t="str">
        <f t="shared" si="19"/>
        <v/>
      </c>
      <c r="AV41" s="218"/>
      <c r="AW41" s="219" t="str">
        <f t="shared" si="35"/>
        <v/>
      </c>
      <c r="AX41" s="219">
        <f t="shared" si="36"/>
        <v>0</v>
      </c>
      <c r="AY41" s="218"/>
      <c r="AZ41" s="217" t="str">
        <f t="shared" si="34"/>
        <v/>
      </c>
      <c r="BA41" s="60">
        <f t="shared" si="20"/>
        <v>0</v>
      </c>
    </row>
    <row r="42" spans="1:53" ht="15" customHeight="1" x14ac:dyDescent="0.25">
      <c r="A42">
        <v>25</v>
      </c>
      <c r="B42" s="17"/>
      <c r="C42" s="139"/>
      <c r="D42" s="174"/>
      <c r="E42" s="126"/>
      <c r="F42" s="126"/>
      <c r="G42" s="140"/>
      <c r="H42" s="148"/>
      <c r="I42" s="147"/>
      <c r="J42" s="147"/>
      <c r="K42" s="147"/>
      <c r="L42" s="147"/>
      <c r="M42" s="149"/>
      <c r="N42" s="287">
        <f t="shared" si="21"/>
        <v>0</v>
      </c>
      <c r="O42" s="288" t="str">
        <f t="shared" si="22"/>
        <v/>
      </c>
      <c r="P42" s="288" t="str">
        <f t="shared" si="0"/>
        <v/>
      </c>
      <c r="Q42" s="288" t="str">
        <f t="shared" si="1"/>
        <v/>
      </c>
      <c r="R42" s="288">
        <f t="shared" si="23"/>
        <v>0</v>
      </c>
      <c r="S42" s="94" t="str">
        <f t="shared" si="2"/>
        <v/>
      </c>
      <c r="T42" s="94" t="str">
        <f t="shared" si="3"/>
        <v/>
      </c>
      <c r="U42" s="94" t="str">
        <f t="shared" si="4"/>
        <v/>
      </c>
      <c r="V42" s="94" t="str">
        <f t="shared" si="5"/>
        <v/>
      </c>
      <c r="W42" s="94" t="str">
        <f t="shared" si="6"/>
        <v/>
      </c>
      <c r="X42" s="94" t="str">
        <f t="shared" si="7"/>
        <v/>
      </c>
      <c r="Y42" s="94">
        <f t="shared" si="8"/>
        <v>0</v>
      </c>
      <c r="Z42" s="141" t="b">
        <f t="shared" si="9"/>
        <v>0</v>
      </c>
      <c r="AA42" s="141" t="b">
        <f t="shared" si="10"/>
        <v>0</v>
      </c>
      <c r="AB42" s="141" t="b">
        <f t="shared" si="11"/>
        <v>0</v>
      </c>
      <c r="AC42" s="141" t="b">
        <f t="shared" si="12"/>
        <v>0</v>
      </c>
      <c r="AD42" s="141" t="b">
        <f t="shared" si="13"/>
        <v>0</v>
      </c>
      <c r="AE42" s="141" t="b">
        <f t="shared" si="24"/>
        <v>0</v>
      </c>
      <c r="AF42" s="141" t="b">
        <f t="shared" si="14"/>
        <v>0</v>
      </c>
      <c r="AG42" s="141" t="b">
        <f t="shared" si="15"/>
        <v>0</v>
      </c>
      <c r="AH42" s="141" t="b">
        <f t="shared" si="16"/>
        <v>0</v>
      </c>
      <c r="AI42" s="141" t="b">
        <f t="shared" si="17"/>
        <v>0</v>
      </c>
      <c r="AJ42" s="146" t="str">
        <f t="shared" si="18"/>
        <v/>
      </c>
      <c r="AK42" s="143" t="str">
        <f t="shared" si="25"/>
        <v/>
      </c>
      <c r="AL42" s="216" t="str">
        <f t="shared" si="26"/>
        <v/>
      </c>
      <c r="AM42" s="144" t="str">
        <f t="shared" si="27"/>
        <v/>
      </c>
      <c r="AN42" s="145">
        <f t="shared" si="28"/>
        <v>0</v>
      </c>
      <c r="AO42" s="135" t="str">
        <f t="shared" si="29"/>
        <v/>
      </c>
      <c r="AP42" s="136" t="str">
        <f t="shared" si="30"/>
        <v/>
      </c>
      <c r="AQ42" s="126"/>
      <c r="AR42" s="144" t="str">
        <f t="shared" si="31"/>
        <v/>
      </c>
      <c r="AS42" s="219" t="str">
        <f t="shared" si="32"/>
        <v/>
      </c>
      <c r="AT42" s="219" t="str">
        <f t="shared" si="33"/>
        <v/>
      </c>
      <c r="AU42" s="219" t="str">
        <f t="shared" si="19"/>
        <v/>
      </c>
      <c r="AV42" s="218"/>
      <c r="AW42" s="219" t="str">
        <f t="shared" si="35"/>
        <v/>
      </c>
      <c r="AX42" s="219">
        <f t="shared" si="36"/>
        <v>0</v>
      </c>
      <c r="AY42" s="218"/>
      <c r="AZ42" s="217" t="str">
        <f t="shared" si="34"/>
        <v/>
      </c>
      <c r="BA42" s="60">
        <f t="shared" si="20"/>
        <v>0</v>
      </c>
    </row>
    <row r="43" spans="1:53" ht="15" customHeight="1" x14ac:dyDescent="0.25">
      <c r="A43">
        <v>26</v>
      </c>
      <c r="B43" s="17"/>
      <c r="C43" s="139"/>
      <c r="D43" s="174"/>
      <c r="E43" s="126"/>
      <c r="F43" s="126"/>
      <c r="G43" s="140"/>
      <c r="H43" s="148"/>
      <c r="I43" s="147"/>
      <c r="J43" s="147"/>
      <c r="K43" s="147"/>
      <c r="L43" s="147"/>
      <c r="M43" s="149"/>
      <c r="N43" s="287">
        <f t="shared" si="21"/>
        <v>0</v>
      </c>
      <c r="O43" s="288" t="str">
        <f t="shared" si="22"/>
        <v/>
      </c>
      <c r="P43" s="288" t="str">
        <f t="shared" si="0"/>
        <v/>
      </c>
      <c r="Q43" s="288" t="str">
        <f t="shared" si="1"/>
        <v/>
      </c>
      <c r="R43" s="288">
        <f t="shared" si="23"/>
        <v>0</v>
      </c>
      <c r="S43" s="94" t="str">
        <f t="shared" si="2"/>
        <v/>
      </c>
      <c r="T43" s="94" t="str">
        <f t="shared" si="3"/>
        <v/>
      </c>
      <c r="U43" s="94" t="str">
        <f t="shared" si="4"/>
        <v/>
      </c>
      <c r="V43" s="94" t="str">
        <f t="shared" si="5"/>
        <v/>
      </c>
      <c r="W43" s="94" t="str">
        <f t="shared" si="6"/>
        <v/>
      </c>
      <c r="X43" s="94" t="str">
        <f t="shared" si="7"/>
        <v/>
      </c>
      <c r="Y43" s="94">
        <f t="shared" si="8"/>
        <v>0</v>
      </c>
      <c r="Z43" s="141" t="b">
        <f t="shared" si="9"/>
        <v>0</v>
      </c>
      <c r="AA43" s="141" t="b">
        <f t="shared" si="10"/>
        <v>0</v>
      </c>
      <c r="AB43" s="141" t="b">
        <f t="shared" si="11"/>
        <v>0</v>
      </c>
      <c r="AC43" s="141" t="b">
        <f t="shared" si="12"/>
        <v>0</v>
      </c>
      <c r="AD43" s="141" t="b">
        <f t="shared" si="13"/>
        <v>0</v>
      </c>
      <c r="AE43" s="141" t="b">
        <f t="shared" si="24"/>
        <v>0</v>
      </c>
      <c r="AF43" s="141" t="b">
        <f t="shared" si="14"/>
        <v>0</v>
      </c>
      <c r="AG43" s="141" t="b">
        <f t="shared" si="15"/>
        <v>0</v>
      </c>
      <c r="AH43" s="141" t="b">
        <f t="shared" si="16"/>
        <v>0</v>
      </c>
      <c r="AI43" s="141" t="b">
        <f t="shared" si="17"/>
        <v>0</v>
      </c>
      <c r="AJ43" s="146" t="str">
        <f t="shared" si="18"/>
        <v/>
      </c>
      <c r="AK43" s="143" t="str">
        <f t="shared" si="25"/>
        <v/>
      </c>
      <c r="AL43" s="216" t="str">
        <f t="shared" si="26"/>
        <v/>
      </c>
      <c r="AM43" s="144" t="str">
        <f t="shared" si="27"/>
        <v/>
      </c>
      <c r="AN43" s="145">
        <f t="shared" si="28"/>
        <v>0</v>
      </c>
      <c r="AO43" s="135" t="str">
        <f t="shared" si="29"/>
        <v/>
      </c>
      <c r="AP43" s="136" t="str">
        <f t="shared" si="30"/>
        <v/>
      </c>
      <c r="AQ43" s="126"/>
      <c r="AR43" s="144" t="str">
        <f t="shared" si="31"/>
        <v/>
      </c>
      <c r="AS43" s="219" t="str">
        <f t="shared" si="32"/>
        <v/>
      </c>
      <c r="AT43" s="219" t="str">
        <f t="shared" si="33"/>
        <v/>
      </c>
      <c r="AU43" s="219" t="str">
        <f t="shared" si="19"/>
        <v/>
      </c>
      <c r="AV43" s="218"/>
      <c r="AW43" s="219" t="str">
        <f t="shared" si="35"/>
        <v/>
      </c>
      <c r="AX43" s="219">
        <f t="shared" si="36"/>
        <v>0</v>
      </c>
      <c r="AY43" s="218"/>
      <c r="AZ43" s="217" t="str">
        <f t="shared" si="34"/>
        <v/>
      </c>
      <c r="BA43" s="60">
        <f t="shared" si="20"/>
        <v>0</v>
      </c>
    </row>
    <row r="44" spans="1:53" ht="15" customHeight="1" x14ac:dyDescent="0.25">
      <c r="A44">
        <v>27</v>
      </c>
      <c r="B44" s="17"/>
      <c r="C44" s="139"/>
      <c r="D44" s="174"/>
      <c r="E44" s="126"/>
      <c r="F44" s="126"/>
      <c r="G44" s="140"/>
      <c r="H44" s="148"/>
      <c r="I44" s="147"/>
      <c r="J44" s="147"/>
      <c r="K44" s="147"/>
      <c r="L44" s="147"/>
      <c r="M44" s="149"/>
      <c r="N44" s="287">
        <f t="shared" si="21"/>
        <v>0</v>
      </c>
      <c r="O44" s="288" t="str">
        <f t="shared" si="22"/>
        <v/>
      </c>
      <c r="P44" s="288" t="str">
        <f t="shared" si="0"/>
        <v/>
      </c>
      <c r="Q44" s="288" t="str">
        <f t="shared" si="1"/>
        <v/>
      </c>
      <c r="R44" s="288">
        <f t="shared" si="23"/>
        <v>0</v>
      </c>
      <c r="S44" s="94" t="str">
        <f t="shared" si="2"/>
        <v/>
      </c>
      <c r="T44" s="94" t="str">
        <f t="shared" si="3"/>
        <v/>
      </c>
      <c r="U44" s="94" t="str">
        <f t="shared" si="4"/>
        <v/>
      </c>
      <c r="V44" s="94" t="str">
        <f t="shared" si="5"/>
        <v/>
      </c>
      <c r="W44" s="94" t="str">
        <f t="shared" si="6"/>
        <v/>
      </c>
      <c r="X44" s="94" t="str">
        <f t="shared" si="7"/>
        <v/>
      </c>
      <c r="Y44" s="94">
        <f t="shared" si="8"/>
        <v>0</v>
      </c>
      <c r="Z44" s="141" t="b">
        <f t="shared" si="9"/>
        <v>0</v>
      </c>
      <c r="AA44" s="141" t="b">
        <f t="shared" si="10"/>
        <v>0</v>
      </c>
      <c r="AB44" s="141" t="b">
        <f t="shared" si="11"/>
        <v>0</v>
      </c>
      <c r="AC44" s="141" t="b">
        <f t="shared" si="12"/>
        <v>0</v>
      </c>
      <c r="AD44" s="141" t="b">
        <f t="shared" si="13"/>
        <v>0</v>
      </c>
      <c r="AE44" s="141" t="b">
        <f t="shared" si="24"/>
        <v>0</v>
      </c>
      <c r="AF44" s="141" t="b">
        <f t="shared" si="14"/>
        <v>0</v>
      </c>
      <c r="AG44" s="141" t="b">
        <f t="shared" si="15"/>
        <v>0</v>
      </c>
      <c r="AH44" s="141" t="b">
        <f t="shared" si="16"/>
        <v>0</v>
      </c>
      <c r="AI44" s="141" t="b">
        <f t="shared" si="17"/>
        <v>0</v>
      </c>
      <c r="AJ44" s="146" t="str">
        <f t="shared" si="18"/>
        <v/>
      </c>
      <c r="AK44" s="143" t="str">
        <f t="shared" si="25"/>
        <v/>
      </c>
      <c r="AL44" s="216" t="str">
        <f t="shared" si="26"/>
        <v/>
      </c>
      <c r="AM44" s="144" t="str">
        <f t="shared" si="27"/>
        <v/>
      </c>
      <c r="AN44" s="145">
        <f t="shared" si="28"/>
        <v>0</v>
      </c>
      <c r="AO44" s="135" t="str">
        <f t="shared" si="29"/>
        <v/>
      </c>
      <c r="AP44" s="136" t="str">
        <f t="shared" si="30"/>
        <v/>
      </c>
      <c r="AQ44" s="126"/>
      <c r="AR44" s="144" t="str">
        <f t="shared" si="31"/>
        <v/>
      </c>
      <c r="AS44" s="219" t="str">
        <f t="shared" si="32"/>
        <v/>
      </c>
      <c r="AT44" s="219" t="str">
        <f t="shared" si="33"/>
        <v/>
      </c>
      <c r="AU44" s="219" t="str">
        <f t="shared" si="19"/>
        <v/>
      </c>
      <c r="AV44" s="218"/>
      <c r="AW44" s="219" t="str">
        <f t="shared" si="35"/>
        <v/>
      </c>
      <c r="AX44" s="219">
        <f t="shared" si="36"/>
        <v>0</v>
      </c>
      <c r="AY44" s="218"/>
      <c r="AZ44" s="217" t="str">
        <f t="shared" si="34"/>
        <v/>
      </c>
      <c r="BA44" s="60">
        <f t="shared" si="20"/>
        <v>0</v>
      </c>
    </row>
    <row r="45" spans="1:53" ht="15" customHeight="1" x14ac:dyDescent="0.25">
      <c r="A45">
        <v>28</v>
      </c>
      <c r="B45" s="17"/>
      <c r="C45" s="139"/>
      <c r="D45" s="174"/>
      <c r="E45" s="126"/>
      <c r="F45" s="126"/>
      <c r="G45" s="140"/>
      <c r="H45" s="148"/>
      <c r="I45" s="147"/>
      <c r="J45" s="147"/>
      <c r="K45" s="147"/>
      <c r="L45" s="147"/>
      <c r="M45" s="149"/>
      <c r="N45" s="287">
        <f t="shared" si="21"/>
        <v>0</v>
      </c>
      <c r="O45" s="288" t="str">
        <f t="shared" si="22"/>
        <v/>
      </c>
      <c r="P45" s="288" t="str">
        <f t="shared" si="0"/>
        <v/>
      </c>
      <c r="Q45" s="288" t="str">
        <f t="shared" si="1"/>
        <v/>
      </c>
      <c r="R45" s="288">
        <f t="shared" si="23"/>
        <v>0</v>
      </c>
      <c r="S45" s="94" t="str">
        <f t="shared" si="2"/>
        <v/>
      </c>
      <c r="T45" s="94" t="str">
        <f t="shared" si="3"/>
        <v/>
      </c>
      <c r="U45" s="94" t="str">
        <f t="shared" si="4"/>
        <v/>
      </c>
      <c r="V45" s="94" t="str">
        <f t="shared" si="5"/>
        <v/>
      </c>
      <c r="W45" s="94" t="str">
        <f t="shared" si="6"/>
        <v/>
      </c>
      <c r="X45" s="94" t="str">
        <f t="shared" si="7"/>
        <v/>
      </c>
      <c r="Y45" s="94">
        <f t="shared" si="8"/>
        <v>0</v>
      </c>
      <c r="Z45" s="141" t="b">
        <f t="shared" si="9"/>
        <v>0</v>
      </c>
      <c r="AA45" s="141" t="b">
        <f t="shared" si="10"/>
        <v>0</v>
      </c>
      <c r="AB45" s="141" t="b">
        <f t="shared" si="11"/>
        <v>0</v>
      </c>
      <c r="AC45" s="141" t="b">
        <f t="shared" si="12"/>
        <v>0</v>
      </c>
      <c r="AD45" s="141" t="b">
        <f t="shared" si="13"/>
        <v>0</v>
      </c>
      <c r="AE45" s="141" t="b">
        <f t="shared" si="24"/>
        <v>0</v>
      </c>
      <c r="AF45" s="141" t="b">
        <f t="shared" si="14"/>
        <v>0</v>
      </c>
      <c r="AG45" s="141" t="b">
        <f t="shared" si="15"/>
        <v>0</v>
      </c>
      <c r="AH45" s="141" t="b">
        <f t="shared" si="16"/>
        <v>0</v>
      </c>
      <c r="AI45" s="141" t="b">
        <f t="shared" si="17"/>
        <v>0</v>
      </c>
      <c r="AJ45" s="146" t="str">
        <f t="shared" si="18"/>
        <v/>
      </c>
      <c r="AK45" s="143" t="str">
        <f t="shared" si="25"/>
        <v/>
      </c>
      <c r="AL45" s="216" t="str">
        <f t="shared" si="26"/>
        <v/>
      </c>
      <c r="AM45" s="144" t="str">
        <f t="shared" si="27"/>
        <v/>
      </c>
      <c r="AN45" s="145">
        <f t="shared" si="28"/>
        <v>0</v>
      </c>
      <c r="AO45" s="135" t="str">
        <f t="shared" si="29"/>
        <v/>
      </c>
      <c r="AP45" s="136" t="str">
        <f t="shared" si="30"/>
        <v/>
      </c>
      <c r="AQ45" s="126"/>
      <c r="AR45" s="144" t="str">
        <f t="shared" si="31"/>
        <v/>
      </c>
      <c r="AS45" s="219" t="str">
        <f t="shared" si="32"/>
        <v/>
      </c>
      <c r="AT45" s="219" t="str">
        <f t="shared" si="33"/>
        <v/>
      </c>
      <c r="AU45" s="219" t="str">
        <f t="shared" si="19"/>
        <v/>
      </c>
      <c r="AV45" s="218"/>
      <c r="AW45" s="219" t="str">
        <f t="shared" si="35"/>
        <v/>
      </c>
      <c r="AX45" s="219">
        <f t="shared" si="36"/>
        <v>0</v>
      </c>
      <c r="AY45" s="218"/>
      <c r="AZ45" s="217" t="str">
        <f t="shared" si="34"/>
        <v/>
      </c>
      <c r="BA45" s="60">
        <f t="shared" si="20"/>
        <v>0</v>
      </c>
    </row>
    <row r="46" spans="1:53" ht="15" customHeight="1" x14ac:dyDescent="0.25">
      <c r="A46">
        <v>29</v>
      </c>
      <c r="B46" s="17"/>
      <c r="C46" s="139"/>
      <c r="D46" s="174"/>
      <c r="E46" s="126"/>
      <c r="F46" s="126"/>
      <c r="G46" s="140"/>
      <c r="H46" s="148"/>
      <c r="I46" s="147"/>
      <c r="J46" s="147"/>
      <c r="K46" s="147"/>
      <c r="L46" s="147"/>
      <c r="M46" s="149"/>
      <c r="N46" s="287">
        <f t="shared" si="21"/>
        <v>0</v>
      </c>
      <c r="O46" s="288" t="str">
        <f t="shared" si="22"/>
        <v/>
      </c>
      <c r="P46" s="288" t="str">
        <f t="shared" si="0"/>
        <v/>
      </c>
      <c r="Q46" s="288" t="str">
        <f t="shared" si="1"/>
        <v/>
      </c>
      <c r="R46" s="288">
        <f t="shared" si="23"/>
        <v>0</v>
      </c>
      <c r="S46" s="94" t="str">
        <f t="shared" si="2"/>
        <v/>
      </c>
      <c r="T46" s="94" t="str">
        <f t="shared" si="3"/>
        <v/>
      </c>
      <c r="U46" s="94" t="str">
        <f t="shared" si="4"/>
        <v/>
      </c>
      <c r="V46" s="94" t="str">
        <f t="shared" si="5"/>
        <v/>
      </c>
      <c r="W46" s="94" t="str">
        <f t="shared" si="6"/>
        <v/>
      </c>
      <c r="X46" s="94" t="str">
        <f t="shared" si="7"/>
        <v/>
      </c>
      <c r="Y46" s="94">
        <f t="shared" si="8"/>
        <v>0</v>
      </c>
      <c r="Z46" s="141" t="b">
        <f t="shared" si="9"/>
        <v>0</v>
      </c>
      <c r="AA46" s="141" t="b">
        <f t="shared" si="10"/>
        <v>0</v>
      </c>
      <c r="AB46" s="141" t="b">
        <f t="shared" si="11"/>
        <v>0</v>
      </c>
      <c r="AC46" s="141" t="b">
        <f t="shared" si="12"/>
        <v>0</v>
      </c>
      <c r="AD46" s="141" t="b">
        <f t="shared" si="13"/>
        <v>0</v>
      </c>
      <c r="AE46" s="141" t="b">
        <f t="shared" si="24"/>
        <v>0</v>
      </c>
      <c r="AF46" s="141" t="b">
        <f t="shared" si="14"/>
        <v>0</v>
      </c>
      <c r="AG46" s="141" t="b">
        <f t="shared" si="15"/>
        <v>0</v>
      </c>
      <c r="AH46" s="141" t="b">
        <f t="shared" si="16"/>
        <v>0</v>
      </c>
      <c r="AI46" s="141" t="b">
        <f t="shared" si="17"/>
        <v>0</v>
      </c>
      <c r="AJ46" s="146" t="str">
        <f t="shared" si="18"/>
        <v/>
      </c>
      <c r="AK46" s="143" t="str">
        <f t="shared" si="25"/>
        <v/>
      </c>
      <c r="AL46" s="216" t="str">
        <f t="shared" si="26"/>
        <v/>
      </c>
      <c r="AM46" s="144" t="str">
        <f t="shared" si="27"/>
        <v/>
      </c>
      <c r="AN46" s="145">
        <f t="shared" si="28"/>
        <v>0</v>
      </c>
      <c r="AO46" s="135" t="str">
        <f t="shared" si="29"/>
        <v/>
      </c>
      <c r="AP46" s="136" t="str">
        <f t="shared" si="30"/>
        <v/>
      </c>
      <c r="AQ46" s="126"/>
      <c r="AR46" s="144" t="str">
        <f t="shared" si="31"/>
        <v/>
      </c>
      <c r="AS46" s="219" t="str">
        <f t="shared" si="32"/>
        <v/>
      </c>
      <c r="AT46" s="219" t="str">
        <f t="shared" si="33"/>
        <v/>
      </c>
      <c r="AU46" s="219" t="str">
        <f t="shared" si="19"/>
        <v/>
      </c>
      <c r="AV46" s="218"/>
      <c r="AW46" s="219" t="str">
        <f t="shared" si="35"/>
        <v/>
      </c>
      <c r="AX46" s="219">
        <f t="shared" si="36"/>
        <v>0</v>
      </c>
      <c r="AY46" s="218"/>
      <c r="AZ46" s="217" t="str">
        <f t="shared" si="34"/>
        <v/>
      </c>
      <c r="BA46" s="60">
        <f t="shared" si="20"/>
        <v>0</v>
      </c>
    </row>
    <row r="47" spans="1:53" ht="15" customHeight="1" x14ac:dyDescent="0.25">
      <c r="A47">
        <v>30</v>
      </c>
      <c r="B47" s="17"/>
      <c r="C47" s="139"/>
      <c r="D47" s="174"/>
      <c r="E47" s="126"/>
      <c r="F47" s="126"/>
      <c r="G47" s="140"/>
      <c r="H47" s="148"/>
      <c r="I47" s="147"/>
      <c r="J47" s="147"/>
      <c r="K47" s="147"/>
      <c r="L47" s="147"/>
      <c r="M47" s="149"/>
      <c r="N47" s="287">
        <f t="shared" si="21"/>
        <v>0</v>
      </c>
      <c r="O47" s="288" t="str">
        <f t="shared" si="22"/>
        <v/>
      </c>
      <c r="P47" s="288" t="str">
        <f t="shared" si="0"/>
        <v/>
      </c>
      <c r="Q47" s="288" t="str">
        <f t="shared" si="1"/>
        <v/>
      </c>
      <c r="R47" s="288">
        <f t="shared" si="23"/>
        <v>0</v>
      </c>
      <c r="S47" s="94" t="str">
        <f t="shared" si="2"/>
        <v/>
      </c>
      <c r="T47" s="94" t="str">
        <f t="shared" si="3"/>
        <v/>
      </c>
      <c r="U47" s="94" t="str">
        <f t="shared" si="4"/>
        <v/>
      </c>
      <c r="V47" s="94" t="str">
        <f t="shared" si="5"/>
        <v/>
      </c>
      <c r="W47" s="94" t="str">
        <f t="shared" si="6"/>
        <v/>
      </c>
      <c r="X47" s="94" t="str">
        <f t="shared" si="7"/>
        <v/>
      </c>
      <c r="Y47" s="94">
        <f t="shared" si="8"/>
        <v>0</v>
      </c>
      <c r="Z47" s="141" t="b">
        <f t="shared" si="9"/>
        <v>0</v>
      </c>
      <c r="AA47" s="141" t="b">
        <f t="shared" si="10"/>
        <v>0</v>
      </c>
      <c r="AB47" s="141" t="b">
        <f t="shared" si="11"/>
        <v>0</v>
      </c>
      <c r="AC47" s="141" t="b">
        <f t="shared" si="12"/>
        <v>0</v>
      </c>
      <c r="AD47" s="141" t="b">
        <f t="shared" si="13"/>
        <v>0</v>
      </c>
      <c r="AE47" s="141" t="b">
        <f t="shared" si="24"/>
        <v>0</v>
      </c>
      <c r="AF47" s="141" t="b">
        <f t="shared" si="14"/>
        <v>0</v>
      </c>
      <c r="AG47" s="141" t="b">
        <f t="shared" si="15"/>
        <v>0</v>
      </c>
      <c r="AH47" s="141" t="b">
        <f t="shared" si="16"/>
        <v>0</v>
      </c>
      <c r="AI47" s="141" t="b">
        <f t="shared" si="17"/>
        <v>0</v>
      </c>
      <c r="AJ47" s="146" t="str">
        <f t="shared" si="18"/>
        <v/>
      </c>
      <c r="AK47" s="143" t="str">
        <f t="shared" si="25"/>
        <v/>
      </c>
      <c r="AL47" s="216" t="str">
        <f t="shared" si="26"/>
        <v/>
      </c>
      <c r="AM47" s="144" t="str">
        <f t="shared" si="27"/>
        <v/>
      </c>
      <c r="AN47" s="145">
        <f t="shared" si="28"/>
        <v>0</v>
      </c>
      <c r="AO47" s="135" t="str">
        <f t="shared" si="29"/>
        <v/>
      </c>
      <c r="AP47" s="136" t="str">
        <f t="shared" si="30"/>
        <v/>
      </c>
      <c r="AQ47" s="126"/>
      <c r="AR47" s="144" t="str">
        <f t="shared" si="31"/>
        <v/>
      </c>
      <c r="AS47" s="219" t="str">
        <f t="shared" si="32"/>
        <v/>
      </c>
      <c r="AT47" s="219" t="str">
        <f t="shared" si="33"/>
        <v/>
      </c>
      <c r="AU47" s="219" t="str">
        <f t="shared" si="19"/>
        <v/>
      </c>
      <c r="AV47" s="218"/>
      <c r="AW47" s="219" t="str">
        <f t="shared" si="35"/>
        <v/>
      </c>
      <c r="AX47" s="219">
        <f t="shared" si="36"/>
        <v>0</v>
      </c>
      <c r="AY47" s="218"/>
      <c r="AZ47" s="217" t="str">
        <f t="shared" si="34"/>
        <v/>
      </c>
      <c r="BA47" s="60">
        <f t="shared" si="20"/>
        <v>0</v>
      </c>
    </row>
    <row r="48" spans="1:53" ht="15" customHeight="1" x14ac:dyDescent="0.25">
      <c r="A48">
        <v>31</v>
      </c>
      <c r="B48" s="17"/>
      <c r="C48" s="139"/>
      <c r="D48" s="174"/>
      <c r="E48" s="126"/>
      <c r="F48" s="126"/>
      <c r="G48" s="140"/>
      <c r="H48" s="148"/>
      <c r="I48" s="147"/>
      <c r="J48" s="147"/>
      <c r="K48" s="147"/>
      <c r="L48" s="147"/>
      <c r="M48" s="149"/>
      <c r="N48" s="287">
        <f t="shared" si="21"/>
        <v>0</v>
      </c>
      <c r="O48" s="288" t="str">
        <f t="shared" si="22"/>
        <v/>
      </c>
      <c r="P48" s="288" t="str">
        <f t="shared" si="0"/>
        <v/>
      </c>
      <c r="Q48" s="288" t="str">
        <f t="shared" si="1"/>
        <v/>
      </c>
      <c r="R48" s="288">
        <f t="shared" si="23"/>
        <v>0</v>
      </c>
      <c r="S48" s="94" t="str">
        <f t="shared" si="2"/>
        <v/>
      </c>
      <c r="T48" s="94" t="str">
        <f t="shared" si="3"/>
        <v/>
      </c>
      <c r="U48" s="94" t="str">
        <f t="shared" si="4"/>
        <v/>
      </c>
      <c r="V48" s="94" t="str">
        <f t="shared" si="5"/>
        <v/>
      </c>
      <c r="W48" s="94" t="str">
        <f t="shared" si="6"/>
        <v/>
      </c>
      <c r="X48" s="94" t="str">
        <f t="shared" si="7"/>
        <v/>
      </c>
      <c r="Y48" s="94">
        <f t="shared" si="8"/>
        <v>0</v>
      </c>
      <c r="Z48" s="141" t="b">
        <f t="shared" si="9"/>
        <v>0</v>
      </c>
      <c r="AA48" s="141" t="b">
        <f t="shared" si="10"/>
        <v>0</v>
      </c>
      <c r="AB48" s="141" t="b">
        <f t="shared" si="11"/>
        <v>0</v>
      </c>
      <c r="AC48" s="141" t="b">
        <f t="shared" si="12"/>
        <v>0</v>
      </c>
      <c r="AD48" s="141" t="b">
        <f t="shared" si="13"/>
        <v>0</v>
      </c>
      <c r="AE48" s="141" t="b">
        <f t="shared" si="24"/>
        <v>0</v>
      </c>
      <c r="AF48" s="141" t="b">
        <f t="shared" si="14"/>
        <v>0</v>
      </c>
      <c r="AG48" s="141" t="b">
        <f t="shared" si="15"/>
        <v>0</v>
      </c>
      <c r="AH48" s="141" t="b">
        <f t="shared" si="16"/>
        <v>0</v>
      </c>
      <c r="AI48" s="141" t="b">
        <f t="shared" si="17"/>
        <v>0</v>
      </c>
      <c r="AJ48" s="146" t="str">
        <f t="shared" si="18"/>
        <v/>
      </c>
      <c r="AK48" s="143" t="str">
        <f t="shared" si="25"/>
        <v/>
      </c>
      <c r="AL48" s="216" t="str">
        <f t="shared" si="26"/>
        <v/>
      </c>
      <c r="AM48" s="144" t="str">
        <f t="shared" si="27"/>
        <v/>
      </c>
      <c r="AN48" s="145">
        <f t="shared" si="28"/>
        <v>0</v>
      </c>
      <c r="AO48" s="135" t="str">
        <f t="shared" si="29"/>
        <v/>
      </c>
      <c r="AP48" s="136" t="str">
        <f t="shared" si="30"/>
        <v/>
      </c>
      <c r="AQ48" s="126"/>
      <c r="AR48" s="144" t="str">
        <f t="shared" si="31"/>
        <v/>
      </c>
      <c r="AS48" s="219" t="str">
        <f t="shared" si="32"/>
        <v/>
      </c>
      <c r="AT48" s="219" t="str">
        <f t="shared" si="33"/>
        <v/>
      </c>
      <c r="AU48" s="219" t="str">
        <f t="shared" si="19"/>
        <v/>
      </c>
      <c r="AV48" s="218"/>
      <c r="AW48" s="219" t="str">
        <f t="shared" si="35"/>
        <v/>
      </c>
      <c r="AX48" s="219">
        <f t="shared" si="36"/>
        <v>0</v>
      </c>
      <c r="AY48" s="218"/>
      <c r="AZ48" s="217" t="str">
        <f t="shared" si="34"/>
        <v/>
      </c>
      <c r="BA48" s="60">
        <f t="shared" si="20"/>
        <v>0</v>
      </c>
    </row>
    <row r="49" spans="1:53" ht="15" customHeight="1" x14ac:dyDescent="0.25">
      <c r="A49">
        <v>32</v>
      </c>
      <c r="B49" s="17"/>
      <c r="C49" s="139"/>
      <c r="D49" s="174"/>
      <c r="E49" s="126"/>
      <c r="F49" s="126"/>
      <c r="G49" s="140"/>
      <c r="H49" s="148"/>
      <c r="I49" s="147"/>
      <c r="J49" s="147"/>
      <c r="K49" s="147"/>
      <c r="L49" s="147"/>
      <c r="M49" s="149"/>
      <c r="N49" s="287">
        <f t="shared" si="21"/>
        <v>0</v>
      </c>
      <c r="O49" s="288" t="str">
        <f t="shared" si="22"/>
        <v/>
      </c>
      <c r="P49" s="288" t="str">
        <f t="shared" si="0"/>
        <v/>
      </c>
      <c r="Q49" s="288" t="str">
        <f t="shared" si="1"/>
        <v/>
      </c>
      <c r="R49" s="288">
        <f t="shared" si="23"/>
        <v>0</v>
      </c>
      <c r="S49" s="94" t="str">
        <f t="shared" si="2"/>
        <v/>
      </c>
      <c r="T49" s="94" t="str">
        <f t="shared" si="3"/>
        <v/>
      </c>
      <c r="U49" s="94" t="str">
        <f t="shared" si="4"/>
        <v/>
      </c>
      <c r="V49" s="94" t="str">
        <f t="shared" si="5"/>
        <v/>
      </c>
      <c r="W49" s="94" t="str">
        <f t="shared" si="6"/>
        <v/>
      </c>
      <c r="X49" s="94" t="str">
        <f t="shared" si="7"/>
        <v/>
      </c>
      <c r="Y49" s="94">
        <f t="shared" si="8"/>
        <v>0</v>
      </c>
      <c r="Z49" s="141" t="b">
        <f t="shared" si="9"/>
        <v>0</v>
      </c>
      <c r="AA49" s="141" t="b">
        <f t="shared" si="10"/>
        <v>0</v>
      </c>
      <c r="AB49" s="141" t="b">
        <f t="shared" si="11"/>
        <v>0</v>
      </c>
      <c r="AC49" s="141" t="b">
        <f t="shared" si="12"/>
        <v>0</v>
      </c>
      <c r="AD49" s="141" t="b">
        <f t="shared" si="13"/>
        <v>0</v>
      </c>
      <c r="AE49" s="141" t="b">
        <f t="shared" si="24"/>
        <v>0</v>
      </c>
      <c r="AF49" s="141" t="b">
        <f t="shared" si="14"/>
        <v>0</v>
      </c>
      <c r="AG49" s="141" t="b">
        <f t="shared" si="15"/>
        <v>0</v>
      </c>
      <c r="AH49" s="141" t="b">
        <f t="shared" si="16"/>
        <v>0</v>
      </c>
      <c r="AI49" s="141" t="b">
        <f t="shared" si="17"/>
        <v>0</v>
      </c>
      <c r="AJ49" s="146" t="str">
        <f t="shared" si="18"/>
        <v/>
      </c>
      <c r="AK49" s="143" t="str">
        <f t="shared" si="25"/>
        <v/>
      </c>
      <c r="AL49" s="216" t="str">
        <f t="shared" si="26"/>
        <v/>
      </c>
      <c r="AM49" s="144" t="str">
        <f t="shared" si="27"/>
        <v/>
      </c>
      <c r="AN49" s="145">
        <f t="shared" si="28"/>
        <v>0</v>
      </c>
      <c r="AO49" s="135" t="str">
        <f t="shared" si="29"/>
        <v/>
      </c>
      <c r="AP49" s="136" t="str">
        <f t="shared" si="30"/>
        <v/>
      </c>
      <c r="AQ49" s="126"/>
      <c r="AR49" s="144" t="str">
        <f t="shared" si="31"/>
        <v/>
      </c>
      <c r="AS49" s="219" t="str">
        <f t="shared" si="32"/>
        <v/>
      </c>
      <c r="AT49" s="219" t="str">
        <f t="shared" si="33"/>
        <v/>
      </c>
      <c r="AU49" s="219" t="str">
        <f t="shared" si="19"/>
        <v/>
      </c>
      <c r="AV49" s="218"/>
      <c r="AW49" s="219" t="str">
        <f t="shared" si="35"/>
        <v/>
      </c>
      <c r="AX49" s="219">
        <f t="shared" si="36"/>
        <v>0</v>
      </c>
      <c r="AY49" s="218"/>
      <c r="AZ49" s="217" t="str">
        <f t="shared" si="34"/>
        <v/>
      </c>
      <c r="BA49" s="60">
        <f t="shared" si="20"/>
        <v>0</v>
      </c>
    </row>
    <row r="50" spans="1:53" ht="15" customHeight="1" x14ac:dyDescent="0.25">
      <c r="A50">
        <v>33</v>
      </c>
      <c r="B50" s="17"/>
      <c r="C50" s="139"/>
      <c r="D50" s="174"/>
      <c r="E50" s="126"/>
      <c r="F50" s="126"/>
      <c r="G50" s="140"/>
      <c r="H50" s="148"/>
      <c r="I50" s="147"/>
      <c r="J50" s="147"/>
      <c r="K50" s="147"/>
      <c r="L50" s="147"/>
      <c r="M50" s="149"/>
      <c r="N50" s="287">
        <f t="shared" si="21"/>
        <v>0</v>
      </c>
      <c r="O50" s="288" t="str">
        <f t="shared" si="22"/>
        <v/>
      </c>
      <c r="P50" s="288" t="str">
        <f t="shared" si="0"/>
        <v/>
      </c>
      <c r="Q50" s="288" t="str">
        <f t="shared" si="1"/>
        <v/>
      </c>
      <c r="R50" s="288">
        <f t="shared" si="23"/>
        <v>0</v>
      </c>
      <c r="S50" s="94" t="str">
        <f t="shared" si="2"/>
        <v/>
      </c>
      <c r="T50" s="94" t="str">
        <f t="shared" si="3"/>
        <v/>
      </c>
      <c r="U50" s="94" t="str">
        <f t="shared" si="4"/>
        <v/>
      </c>
      <c r="V50" s="94" t="str">
        <f t="shared" si="5"/>
        <v/>
      </c>
      <c r="W50" s="94" t="str">
        <f t="shared" si="6"/>
        <v/>
      </c>
      <c r="X50" s="94" t="str">
        <f t="shared" si="7"/>
        <v/>
      </c>
      <c r="Y50" s="94">
        <f t="shared" si="8"/>
        <v>0</v>
      </c>
      <c r="Z50" s="141" t="b">
        <f t="shared" si="9"/>
        <v>0</v>
      </c>
      <c r="AA50" s="141" t="b">
        <f t="shared" si="10"/>
        <v>0</v>
      </c>
      <c r="AB50" s="141" t="b">
        <f t="shared" si="11"/>
        <v>0</v>
      </c>
      <c r="AC50" s="141" t="b">
        <f t="shared" si="12"/>
        <v>0</v>
      </c>
      <c r="AD50" s="141" t="b">
        <f t="shared" si="13"/>
        <v>0</v>
      </c>
      <c r="AE50" s="141" t="b">
        <f t="shared" si="24"/>
        <v>0</v>
      </c>
      <c r="AF50" s="141" t="b">
        <f t="shared" si="14"/>
        <v>0</v>
      </c>
      <c r="AG50" s="141" t="b">
        <f t="shared" si="15"/>
        <v>0</v>
      </c>
      <c r="AH50" s="141" t="b">
        <f t="shared" si="16"/>
        <v>0</v>
      </c>
      <c r="AI50" s="141" t="b">
        <f t="shared" si="17"/>
        <v>0</v>
      </c>
      <c r="AJ50" s="146" t="str">
        <f t="shared" si="18"/>
        <v/>
      </c>
      <c r="AK50" s="143" t="str">
        <f t="shared" si="25"/>
        <v/>
      </c>
      <c r="AL50" s="216" t="str">
        <f t="shared" si="26"/>
        <v/>
      </c>
      <c r="AM50" s="144" t="str">
        <f t="shared" si="27"/>
        <v/>
      </c>
      <c r="AN50" s="145">
        <f t="shared" si="28"/>
        <v>0</v>
      </c>
      <c r="AO50" s="135" t="str">
        <f t="shared" si="29"/>
        <v/>
      </c>
      <c r="AP50" s="136" t="str">
        <f t="shared" si="30"/>
        <v/>
      </c>
      <c r="AQ50" s="126"/>
      <c r="AR50" s="144" t="str">
        <f t="shared" si="31"/>
        <v/>
      </c>
      <c r="AS50" s="219" t="str">
        <f t="shared" si="32"/>
        <v/>
      </c>
      <c r="AT50" s="219" t="str">
        <f t="shared" si="33"/>
        <v/>
      </c>
      <c r="AU50" s="219" t="str">
        <f t="shared" si="19"/>
        <v/>
      </c>
      <c r="AV50" s="218"/>
      <c r="AW50" s="219" t="str">
        <f t="shared" si="35"/>
        <v/>
      </c>
      <c r="AX50" s="219">
        <f t="shared" si="36"/>
        <v>0</v>
      </c>
      <c r="AY50" s="218"/>
      <c r="AZ50" s="217" t="str">
        <f t="shared" si="34"/>
        <v/>
      </c>
      <c r="BA50" s="60">
        <f t="shared" si="20"/>
        <v>0</v>
      </c>
    </row>
    <row r="51" spans="1:53" ht="15" customHeight="1" x14ac:dyDescent="0.25">
      <c r="A51">
        <v>34</v>
      </c>
      <c r="B51" s="17"/>
      <c r="C51" s="139"/>
      <c r="D51" s="174"/>
      <c r="E51" s="126"/>
      <c r="F51" s="150"/>
      <c r="G51" s="140"/>
      <c r="H51" s="148"/>
      <c r="I51" s="147"/>
      <c r="J51" s="147"/>
      <c r="K51" s="147"/>
      <c r="L51" s="147"/>
      <c r="M51" s="149"/>
      <c r="N51" s="287">
        <f t="shared" si="21"/>
        <v>0</v>
      </c>
      <c r="O51" s="288" t="str">
        <f t="shared" si="22"/>
        <v/>
      </c>
      <c r="P51" s="288" t="str">
        <f t="shared" si="0"/>
        <v/>
      </c>
      <c r="Q51" s="288" t="str">
        <f t="shared" si="1"/>
        <v/>
      </c>
      <c r="R51" s="288">
        <f t="shared" si="23"/>
        <v>0</v>
      </c>
      <c r="S51" s="94" t="str">
        <f t="shared" si="2"/>
        <v/>
      </c>
      <c r="T51" s="94" t="str">
        <f t="shared" si="3"/>
        <v/>
      </c>
      <c r="U51" s="94" t="str">
        <f t="shared" si="4"/>
        <v/>
      </c>
      <c r="V51" s="94" t="str">
        <f t="shared" si="5"/>
        <v/>
      </c>
      <c r="W51" s="94" t="str">
        <f t="shared" si="6"/>
        <v/>
      </c>
      <c r="X51" s="94" t="str">
        <f t="shared" si="7"/>
        <v/>
      </c>
      <c r="Y51" s="94">
        <f t="shared" si="8"/>
        <v>0</v>
      </c>
      <c r="Z51" s="141" t="b">
        <f t="shared" si="9"/>
        <v>0</v>
      </c>
      <c r="AA51" s="141" t="b">
        <f t="shared" si="10"/>
        <v>0</v>
      </c>
      <c r="AB51" s="141" t="b">
        <f t="shared" si="11"/>
        <v>0</v>
      </c>
      <c r="AC51" s="141" t="b">
        <f t="shared" si="12"/>
        <v>0</v>
      </c>
      <c r="AD51" s="141" t="b">
        <f t="shared" si="13"/>
        <v>0</v>
      </c>
      <c r="AE51" s="141" t="b">
        <f t="shared" si="24"/>
        <v>0</v>
      </c>
      <c r="AF51" s="141" t="b">
        <f t="shared" si="14"/>
        <v>0</v>
      </c>
      <c r="AG51" s="141" t="b">
        <f t="shared" si="15"/>
        <v>0</v>
      </c>
      <c r="AH51" s="141" t="b">
        <f t="shared" si="16"/>
        <v>0</v>
      </c>
      <c r="AI51" s="141" t="b">
        <f t="shared" si="17"/>
        <v>0</v>
      </c>
      <c r="AJ51" s="146" t="str">
        <f t="shared" si="18"/>
        <v/>
      </c>
      <c r="AK51" s="143" t="str">
        <f t="shared" si="25"/>
        <v/>
      </c>
      <c r="AL51" s="216" t="str">
        <f t="shared" si="26"/>
        <v/>
      </c>
      <c r="AM51" s="144" t="str">
        <f t="shared" si="27"/>
        <v/>
      </c>
      <c r="AN51" s="145">
        <f t="shared" si="28"/>
        <v>0</v>
      </c>
      <c r="AO51" s="135" t="str">
        <f t="shared" si="29"/>
        <v/>
      </c>
      <c r="AP51" s="136" t="str">
        <f t="shared" si="30"/>
        <v/>
      </c>
      <c r="AQ51" s="126"/>
      <c r="AR51" s="144" t="str">
        <f t="shared" si="31"/>
        <v/>
      </c>
      <c r="AS51" s="219" t="str">
        <f t="shared" si="32"/>
        <v/>
      </c>
      <c r="AT51" s="219" t="str">
        <f t="shared" si="33"/>
        <v/>
      </c>
      <c r="AU51" s="219" t="str">
        <f t="shared" si="19"/>
        <v/>
      </c>
      <c r="AV51" s="218"/>
      <c r="AW51" s="219" t="str">
        <f t="shared" si="35"/>
        <v/>
      </c>
      <c r="AX51" s="219">
        <f t="shared" si="36"/>
        <v>0</v>
      </c>
      <c r="AY51" s="218"/>
      <c r="AZ51" s="217" t="str">
        <f t="shared" si="34"/>
        <v/>
      </c>
      <c r="BA51" s="60">
        <f t="shared" si="20"/>
        <v>0</v>
      </c>
    </row>
    <row r="52" spans="1:53" ht="15" customHeight="1" x14ac:dyDescent="0.25">
      <c r="A52">
        <v>35</v>
      </c>
      <c r="B52" s="17"/>
      <c r="C52" s="139"/>
      <c r="D52" s="174"/>
      <c r="E52" s="126"/>
      <c r="F52" s="150"/>
      <c r="G52" s="140"/>
      <c r="H52" s="148"/>
      <c r="I52" s="147"/>
      <c r="J52" s="147"/>
      <c r="K52" s="147"/>
      <c r="L52" s="147"/>
      <c r="M52" s="149"/>
      <c r="N52" s="287">
        <f t="shared" si="21"/>
        <v>0</v>
      </c>
      <c r="O52" s="288" t="str">
        <f t="shared" si="22"/>
        <v/>
      </c>
      <c r="P52" s="288" t="str">
        <f t="shared" si="0"/>
        <v/>
      </c>
      <c r="Q52" s="288" t="str">
        <f t="shared" si="1"/>
        <v/>
      </c>
      <c r="R52" s="288">
        <f t="shared" si="23"/>
        <v>0</v>
      </c>
      <c r="S52" s="94" t="str">
        <f t="shared" si="2"/>
        <v/>
      </c>
      <c r="T52" s="94" t="str">
        <f t="shared" si="3"/>
        <v/>
      </c>
      <c r="U52" s="94" t="str">
        <f t="shared" si="4"/>
        <v/>
      </c>
      <c r="V52" s="94" t="str">
        <f t="shared" si="5"/>
        <v/>
      </c>
      <c r="W52" s="94" t="str">
        <f t="shared" si="6"/>
        <v/>
      </c>
      <c r="X52" s="94" t="str">
        <f t="shared" si="7"/>
        <v/>
      </c>
      <c r="Y52" s="94">
        <f t="shared" si="8"/>
        <v>0</v>
      </c>
      <c r="Z52" s="141" t="b">
        <f t="shared" si="9"/>
        <v>0</v>
      </c>
      <c r="AA52" s="141" t="b">
        <f t="shared" si="10"/>
        <v>0</v>
      </c>
      <c r="AB52" s="141" t="b">
        <f t="shared" si="11"/>
        <v>0</v>
      </c>
      <c r="AC52" s="141" t="b">
        <f t="shared" si="12"/>
        <v>0</v>
      </c>
      <c r="AD52" s="141" t="b">
        <f t="shared" si="13"/>
        <v>0</v>
      </c>
      <c r="AE52" s="141" t="b">
        <f t="shared" si="24"/>
        <v>0</v>
      </c>
      <c r="AF52" s="141" t="b">
        <f t="shared" si="14"/>
        <v>0</v>
      </c>
      <c r="AG52" s="141" t="b">
        <f t="shared" si="15"/>
        <v>0</v>
      </c>
      <c r="AH52" s="141" t="b">
        <f t="shared" si="16"/>
        <v>0</v>
      </c>
      <c r="AI52" s="141" t="b">
        <f t="shared" si="17"/>
        <v>0</v>
      </c>
      <c r="AJ52" s="146" t="str">
        <f t="shared" si="18"/>
        <v/>
      </c>
      <c r="AK52" s="143" t="str">
        <f t="shared" si="25"/>
        <v/>
      </c>
      <c r="AL52" s="216" t="str">
        <f t="shared" si="26"/>
        <v/>
      </c>
      <c r="AM52" s="144" t="str">
        <f t="shared" si="27"/>
        <v/>
      </c>
      <c r="AN52" s="145">
        <f t="shared" si="28"/>
        <v>0</v>
      </c>
      <c r="AO52" s="135" t="str">
        <f t="shared" si="29"/>
        <v/>
      </c>
      <c r="AP52" s="136" t="str">
        <f t="shared" si="30"/>
        <v/>
      </c>
      <c r="AQ52" s="126"/>
      <c r="AR52" s="144" t="str">
        <f t="shared" si="31"/>
        <v/>
      </c>
      <c r="AS52" s="219" t="str">
        <f t="shared" si="32"/>
        <v/>
      </c>
      <c r="AT52" s="219" t="str">
        <f t="shared" si="33"/>
        <v/>
      </c>
      <c r="AU52" s="219" t="str">
        <f t="shared" si="19"/>
        <v/>
      </c>
      <c r="AV52" s="218"/>
      <c r="AW52" s="219" t="str">
        <f t="shared" si="35"/>
        <v/>
      </c>
      <c r="AX52" s="219">
        <f t="shared" si="36"/>
        <v>0</v>
      </c>
      <c r="AY52" s="218"/>
      <c r="AZ52" s="217" t="str">
        <f t="shared" si="34"/>
        <v/>
      </c>
      <c r="BA52" s="60">
        <f t="shared" si="20"/>
        <v>0</v>
      </c>
    </row>
    <row r="53" spans="1:53" ht="15" customHeight="1" thickBot="1" x14ac:dyDescent="0.3">
      <c r="A53">
        <v>36</v>
      </c>
      <c r="B53" s="17"/>
      <c r="C53" s="139"/>
      <c r="D53" s="174"/>
      <c r="E53" s="151"/>
      <c r="F53" s="152"/>
      <c r="G53" s="140"/>
      <c r="H53" s="148"/>
      <c r="I53" s="147"/>
      <c r="J53" s="147"/>
      <c r="K53" s="147"/>
      <c r="L53" s="147"/>
      <c r="M53" s="149"/>
      <c r="N53" s="287">
        <f t="shared" si="21"/>
        <v>0</v>
      </c>
      <c r="O53" s="288" t="str">
        <f t="shared" si="22"/>
        <v/>
      </c>
      <c r="P53" s="288" t="str">
        <f t="shared" si="0"/>
        <v/>
      </c>
      <c r="Q53" s="288" t="str">
        <f t="shared" si="1"/>
        <v/>
      </c>
      <c r="R53" s="288">
        <f t="shared" si="23"/>
        <v>0</v>
      </c>
      <c r="S53" s="94" t="str">
        <f t="shared" si="2"/>
        <v/>
      </c>
      <c r="T53" s="94" t="str">
        <f t="shared" si="3"/>
        <v/>
      </c>
      <c r="U53" s="94" t="str">
        <f t="shared" si="4"/>
        <v/>
      </c>
      <c r="V53" s="94" t="str">
        <f t="shared" si="5"/>
        <v/>
      </c>
      <c r="W53" s="94" t="str">
        <f t="shared" si="6"/>
        <v/>
      </c>
      <c r="X53" s="94" t="str">
        <f t="shared" si="7"/>
        <v/>
      </c>
      <c r="Y53" s="94">
        <f t="shared" si="8"/>
        <v>0</v>
      </c>
      <c r="Z53" s="141" t="b">
        <f t="shared" si="9"/>
        <v>0</v>
      </c>
      <c r="AA53" s="141" t="b">
        <f t="shared" si="10"/>
        <v>0</v>
      </c>
      <c r="AB53" s="141" t="b">
        <f t="shared" si="11"/>
        <v>0</v>
      </c>
      <c r="AC53" s="141" t="b">
        <f t="shared" si="12"/>
        <v>0</v>
      </c>
      <c r="AD53" s="141" t="b">
        <f t="shared" si="13"/>
        <v>0</v>
      </c>
      <c r="AE53" s="141" t="b">
        <f t="shared" si="24"/>
        <v>0</v>
      </c>
      <c r="AF53" s="141" t="b">
        <f t="shared" si="14"/>
        <v>0</v>
      </c>
      <c r="AG53" s="141" t="b">
        <f t="shared" si="15"/>
        <v>0</v>
      </c>
      <c r="AH53" s="141" t="b">
        <f t="shared" si="16"/>
        <v>0</v>
      </c>
      <c r="AI53" s="141" t="b">
        <f t="shared" si="17"/>
        <v>0</v>
      </c>
      <c r="AJ53" s="153" t="str">
        <f t="shared" si="18"/>
        <v/>
      </c>
      <c r="AK53" s="143" t="str">
        <f t="shared" si="25"/>
        <v/>
      </c>
      <c r="AL53" s="216" t="str">
        <f t="shared" si="26"/>
        <v/>
      </c>
      <c r="AM53" s="144" t="str">
        <f t="shared" si="27"/>
        <v/>
      </c>
      <c r="AN53" s="145">
        <f t="shared" si="28"/>
        <v>0</v>
      </c>
      <c r="AO53" s="135" t="str">
        <f t="shared" si="29"/>
        <v/>
      </c>
      <c r="AP53" s="136" t="str">
        <f t="shared" si="30"/>
        <v/>
      </c>
      <c r="AQ53" s="126"/>
      <c r="AR53" s="144" t="str">
        <f t="shared" si="31"/>
        <v/>
      </c>
      <c r="AS53" s="219" t="str">
        <f t="shared" si="32"/>
        <v/>
      </c>
      <c r="AT53" s="219" t="str">
        <f t="shared" si="33"/>
        <v/>
      </c>
      <c r="AU53" s="219" t="str">
        <f t="shared" si="19"/>
        <v/>
      </c>
      <c r="AV53" s="218"/>
      <c r="AW53" s="219" t="str">
        <f t="shared" si="35"/>
        <v/>
      </c>
      <c r="AX53" s="219">
        <f t="shared" si="36"/>
        <v>0</v>
      </c>
      <c r="AY53" s="218"/>
      <c r="AZ53" s="217" t="str">
        <f t="shared" si="34"/>
        <v/>
      </c>
      <c r="BA53" s="60">
        <f t="shared" si="20"/>
        <v>0</v>
      </c>
    </row>
    <row r="54" spans="1:53" ht="15" customHeight="1" thickBot="1" x14ac:dyDescent="0.3">
      <c r="A54" t="s">
        <v>105</v>
      </c>
      <c r="B54" s="64">
        <f>COUNTA(B18:B53)</f>
        <v>11</v>
      </c>
      <c r="C54" s="98"/>
      <c r="D54" s="328" t="s">
        <v>106</v>
      </c>
      <c r="E54" s="328"/>
      <c r="F54" s="328"/>
      <c r="G54" s="328"/>
      <c r="H54" s="154" t="str">
        <f t="shared" ref="H54:M54" si="37">IF(S56=0,"",IF(S56&gt;0,S55))</f>
        <v/>
      </c>
      <c r="I54" s="155" t="str">
        <f t="shared" si="37"/>
        <v/>
      </c>
      <c r="J54" s="155" t="str">
        <f t="shared" si="37"/>
        <v/>
      </c>
      <c r="K54" s="155" t="str">
        <f t="shared" si="37"/>
        <v/>
      </c>
      <c r="L54" s="155" t="str">
        <f t="shared" si="37"/>
        <v/>
      </c>
      <c r="M54" s="155" t="str">
        <f t="shared" si="37"/>
        <v/>
      </c>
      <c r="N54" s="155"/>
      <c r="O54" s="155"/>
      <c r="P54" s="155"/>
      <c r="Q54" s="155"/>
      <c r="R54" s="155"/>
      <c r="S54" s="156">
        <f t="shared" ref="S54:X54" si="38">SUM(S18:S53)</f>
        <v>0</v>
      </c>
      <c r="T54" s="156">
        <f t="shared" si="38"/>
        <v>0</v>
      </c>
      <c r="U54" s="156">
        <f t="shared" si="38"/>
        <v>0</v>
      </c>
      <c r="V54" s="156">
        <f t="shared" si="38"/>
        <v>0</v>
      </c>
      <c r="W54" s="156">
        <f t="shared" si="38"/>
        <v>0</v>
      </c>
      <c r="X54" s="156">
        <f t="shared" si="38"/>
        <v>0</v>
      </c>
      <c r="Y54" s="157">
        <f>SUM(AK18:AK53)</f>
        <v>0</v>
      </c>
      <c r="Z54" s="157">
        <f t="shared" ref="Z54:AI54" si="39">SUM(Z18:Z53)</f>
        <v>0</v>
      </c>
      <c r="AA54" s="157">
        <f t="shared" si="39"/>
        <v>0</v>
      </c>
      <c r="AB54" s="157">
        <f t="shared" si="39"/>
        <v>0</v>
      </c>
      <c r="AC54" s="157">
        <f t="shared" si="39"/>
        <v>0</v>
      </c>
      <c r="AD54" s="157">
        <f t="shared" si="39"/>
        <v>0</v>
      </c>
      <c r="AE54" s="157">
        <f t="shared" si="39"/>
        <v>0</v>
      </c>
      <c r="AF54" s="157">
        <f t="shared" si="39"/>
        <v>0</v>
      </c>
      <c r="AG54" s="157">
        <f t="shared" si="39"/>
        <v>0</v>
      </c>
      <c r="AH54" s="157">
        <f t="shared" si="39"/>
        <v>0</v>
      </c>
      <c r="AI54" s="157">
        <f t="shared" si="39"/>
        <v>0</v>
      </c>
      <c r="AJ54" s="158"/>
      <c r="AK54" s="220" t="str">
        <f>IF(Y57=0,"",IF(Y57&gt;0,$Y$55))</f>
        <v/>
      </c>
      <c r="AL54" s="220" t="str">
        <f>IF(Z57=0,"",IF(Z57&gt;0,$Y$55))</f>
        <v/>
      </c>
      <c r="AM54" s="159"/>
      <c r="AN54" s="159"/>
      <c r="AO54" s="160">
        <f>IF(B54=0,"",IF(B54&gt;0,AO55/B54))</f>
        <v>0</v>
      </c>
      <c r="AP54" s="160">
        <f>IF(B54=0,"",IF(B54&gt;0,AP55/B54))</f>
        <v>0</v>
      </c>
      <c r="AQ54" s="161">
        <f>IF(B54=0,"",IF(B54&gt;0,AQ56/B54))</f>
        <v>1</v>
      </c>
      <c r="AR54" s="162"/>
      <c r="AS54" s="222" t="s">
        <v>107</v>
      </c>
      <c r="AT54" s="222" t="s">
        <v>107</v>
      </c>
      <c r="AU54" s="222" t="s">
        <v>108</v>
      </c>
      <c r="AV54" s="223" t="str">
        <f>IF(AX54=0,"",IF(AX54&gt;0,AX54/AV55))</f>
        <v/>
      </c>
      <c r="AW54" s="224"/>
      <c r="AX54" s="224">
        <f>SUM(AX18:AX53)</f>
        <v>0</v>
      </c>
      <c r="AY54" s="223" t="str">
        <f>IF(BA54=0,"",IF(BA54&gt;0,BA54/AY55))</f>
        <v/>
      </c>
      <c r="AZ54" s="11"/>
      <c r="BA54" s="12">
        <f>SUM(BA18:BA53)</f>
        <v>0</v>
      </c>
    </row>
    <row r="55" spans="1:53" x14ac:dyDescent="0.25">
      <c r="D55" s="94"/>
      <c r="E55" s="163">
        <f>COUNTA(E18:E53)</f>
        <v>0</v>
      </c>
      <c r="F55" s="163">
        <f>COUNTA(F18:F53)</f>
        <v>0</v>
      </c>
      <c r="G55" s="94"/>
      <c r="H55" s="335" t="s">
        <v>34</v>
      </c>
      <c r="I55" s="329"/>
      <c r="J55" s="335" t="s">
        <v>35</v>
      </c>
      <c r="K55" s="329"/>
      <c r="L55" s="329" t="s">
        <v>36</v>
      </c>
      <c r="M55" s="329"/>
      <c r="N55" s="94"/>
      <c r="O55" s="94"/>
      <c r="P55" s="94"/>
      <c r="Q55" s="94"/>
      <c r="R55" s="94"/>
      <c r="S55" s="164" t="e">
        <f t="shared" ref="S55:X55" si="40">S54/S56</f>
        <v>#DIV/0!</v>
      </c>
      <c r="T55" s="164" t="e">
        <f t="shared" si="40"/>
        <v>#DIV/0!</v>
      </c>
      <c r="U55" s="164" t="e">
        <f t="shared" si="40"/>
        <v>#DIV/0!</v>
      </c>
      <c r="V55" s="164" t="e">
        <f t="shared" si="40"/>
        <v>#DIV/0!</v>
      </c>
      <c r="W55" s="164" t="e">
        <f t="shared" si="40"/>
        <v>#DIV/0!</v>
      </c>
      <c r="X55" s="164" t="e">
        <f t="shared" si="40"/>
        <v>#DIV/0!</v>
      </c>
      <c r="Y55" s="164" t="e">
        <f>Y54/Y57</f>
        <v>#DIV/0!</v>
      </c>
      <c r="Z55" s="141">
        <f>Z54/10</f>
        <v>0</v>
      </c>
      <c r="AA55" s="141">
        <f t="shared" ref="AA55:AI55" si="41">AA54/10</f>
        <v>0</v>
      </c>
      <c r="AB55" s="141">
        <f t="shared" si="41"/>
        <v>0</v>
      </c>
      <c r="AC55" s="141">
        <f t="shared" si="41"/>
        <v>0</v>
      </c>
      <c r="AD55" s="141">
        <f t="shared" si="41"/>
        <v>0</v>
      </c>
      <c r="AE55" s="141">
        <f t="shared" si="41"/>
        <v>0</v>
      </c>
      <c r="AF55" s="141">
        <f t="shared" si="41"/>
        <v>0</v>
      </c>
      <c r="AG55" s="141">
        <f t="shared" si="41"/>
        <v>0</v>
      </c>
      <c r="AH55" s="141">
        <f t="shared" si="41"/>
        <v>0</v>
      </c>
      <c r="AI55" s="141">
        <f t="shared" si="41"/>
        <v>0</v>
      </c>
      <c r="AJ55" s="141"/>
      <c r="AK55" s="98"/>
      <c r="AL55" s="98"/>
      <c r="AM55" s="98"/>
      <c r="AN55" s="98"/>
      <c r="AO55" s="165">
        <f>COUNTIF(AO18:AO53,1)</f>
        <v>0</v>
      </c>
      <c r="AP55" s="165">
        <f>SUM(AP18:AP52)</f>
        <v>0</v>
      </c>
      <c r="AQ55" s="163">
        <f>COUNTA(AQ18:AQ53)</f>
        <v>0</v>
      </c>
      <c r="AR55" s="98"/>
      <c r="AS55" s="119" t="str">
        <f>IF($AS$57=0,"",IF($D$2&lt;6,"",IF($D$2&gt;=6,(AS58+AS59)/AS57)))</f>
        <v/>
      </c>
      <c r="AT55" s="119" t="str">
        <f>IF($AS$57=0,"",IF($D$2&lt;6,"",IF($D$2&gt;=6,(AT58+AT59)/AT57)))</f>
        <v/>
      </c>
      <c r="AU55" s="119" t="str">
        <f>IF($AS$57=0,"",IF($D$2&lt;6,"",IF($D$2&gt;=6,(AU58+AU59)/AU57)))</f>
        <v/>
      </c>
      <c r="AV55" s="163">
        <f>COUNTA(AV18:AV53)</f>
        <v>0</v>
      </c>
      <c r="AW55" s="163"/>
      <c r="AX55" s="163"/>
      <c r="AY55" s="163">
        <f>COUNTA(AY18:AY53)</f>
        <v>0</v>
      </c>
      <c r="AZ55" s="3"/>
      <c r="BA55" s="3"/>
    </row>
    <row r="56" spans="1:53" ht="13.8" thickBot="1" x14ac:dyDescent="0.3">
      <c r="E56" s="3"/>
      <c r="F56" s="3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3">
        <f t="shared" ref="S56:X56" si="42">COUNTA(H18:H53)</f>
        <v>0</v>
      </c>
      <c r="T56" s="3">
        <f t="shared" si="42"/>
        <v>0</v>
      </c>
      <c r="U56" s="3">
        <f t="shared" si="42"/>
        <v>0</v>
      </c>
      <c r="V56" s="3">
        <f t="shared" si="42"/>
        <v>0</v>
      </c>
      <c r="W56" s="3">
        <f t="shared" si="42"/>
        <v>0</v>
      </c>
      <c r="X56" s="3">
        <f t="shared" si="42"/>
        <v>0</v>
      </c>
      <c r="Y56" s="3">
        <f>COUNTIF(AK18:AK53,"")</f>
        <v>36</v>
      </c>
      <c r="Z56" s="10" t="e">
        <f>Z54/D68*D70</f>
        <v>#DIV/0!</v>
      </c>
      <c r="AA56" s="10" t="e">
        <f>AA54/E68*E70</f>
        <v>#DIV/0!</v>
      </c>
      <c r="AB56" s="10" t="e">
        <f>AB54/F68*F70</f>
        <v>#DIV/0!</v>
      </c>
      <c r="AC56" s="10" t="e">
        <f>AC54/G68*G70</f>
        <v>#DIV/0!</v>
      </c>
      <c r="AD56" s="10" t="e">
        <f>AD54/H68*H70</f>
        <v>#DIV/0!</v>
      </c>
      <c r="AE56" s="10" t="e">
        <f>AE54/D69*D72</f>
        <v>#DIV/0!</v>
      </c>
      <c r="AF56" s="10" t="e">
        <f>AF54/E69*E72</f>
        <v>#DIV/0!</v>
      </c>
      <c r="AG56" s="10" t="e">
        <f>AG54/F69*F72</f>
        <v>#DIV/0!</v>
      </c>
      <c r="AH56" s="10" t="e">
        <f>AH54/G69*G72</f>
        <v>#DIV/0!</v>
      </c>
      <c r="AI56" s="10" t="e">
        <f>AI54/H69*H72</f>
        <v>#DIV/0!</v>
      </c>
      <c r="AO56" s="3"/>
      <c r="AP56" s="3"/>
      <c r="AQ56" s="2">
        <f>(B54-AQ55)</f>
        <v>11</v>
      </c>
      <c r="AR56" s="3"/>
      <c r="AS56" s="119" t="str">
        <f>IF($AS$57=0,"",IF($D$2&lt;6,"",IF($D$2&gt;=6,(AS59/AS57))))</f>
        <v/>
      </c>
      <c r="AT56" s="119" t="str">
        <f>IF($AS$57=0,"",IF($D$2&lt;6,"",IF($D$2&gt;=6,(AT59/AT57))))</f>
        <v/>
      </c>
      <c r="AU56" s="119" t="str">
        <f>IF($AS$57=0,"",IF($D$2&lt;6,"",IF($D$2&gt;=6,(AU59/AU57))))</f>
        <v/>
      </c>
      <c r="AV56" s="2"/>
      <c r="AW56" s="2"/>
      <c r="AX56" s="2"/>
      <c r="AY56" s="2"/>
      <c r="AZ56" s="3"/>
      <c r="BA56" s="3"/>
    </row>
    <row r="57" spans="1:53" ht="20.399999999999999" thickBot="1" x14ac:dyDescent="0.55000000000000004">
      <c r="B57" s="54" t="s">
        <v>26</v>
      </c>
      <c r="C57" s="268"/>
      <c r="D57" s="53">
        <f>D2</f>
        <v>3</v>
      </c>
      <c r="E57" s="86" t="str">
        <f>E2</f>
        <v>*</v>
      </c>
      <c r="F57" s="13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T57" s="3"/>
      <c r="U57" s="3"/>
      <c r="V57" s="3"/>
      <c r="W57" s="3"/>
      <c r="X57" s="3"/>
      <c r="Y57" s="3">
        <f>36-Y56</f>
        <v>0</v>
      </c>
      <c r="AE57" s="3"/>
      <c r="AO57" s="3"/>
      <c r="AP57" s="3"/>
      <c r="AQ57" s="2"/>
      <c r="AR57" s="3"/>
      <c r="AS57" s="72">
        <f t="shared" ref="AS57:AT57" si="43">COUNTIF(AS18:AS53,"&gt;""")</f>
        <v>0</v>
      </c>
      <c r="AT57" s="72">
        <f t="shared" si="43"/>
        <v>0</v>
      </c>
      <c r="AU57" s="72">
        <f>COUNTIF(AU18:AU53,"&gt;""")</f>
        <v>0</v>
      </c>
      <c r="AV57" s="2"/>
      <c r="AW57" s="2"/>
      <c r="AX57" s="2"/>
      <c r="AY57" s="2"/>
      <c r="AZ57" s="3"/>
      <c r="BA57" s="3"/>
    </row>
    <row r="58" spans="1:53" ht="20.399999999999999" thickBot="1" x14ac:dyDescent="0.55000000000000004">
      <c r="B58" s="54" t="s">
        <v>27</v>
      </c>
      <c r="C58" s="268"/>
      <c r="D58" s="324">
        <f>D3</f>
        <v>46132</v>
      </c>
      <c r="E58" s="325"/>
      <c r="F58" s="13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3"/>
      <c r="T58" s="3"/>
      <c r="U58" s="3"/>
      <c r="V58" s="3"/>
      <c r="W58" s="3"/>
      <c r="X58" s="3"/>
      <c r="Y58" s="3"/>
      <c r="AE58" s="3"/>
      <c r="AO58" s="3"/>
      <c r="AP58" s="3"/>
      <c r="AQ58" s="2"/>
      <c r="AR58" s="3"/>
      <c r="AS58" s="93">
        <f>COUNTIF(AS18:AS53,"1F")</f>
        <v>0</v>
      </c>
      <c r="AT58" s="93">
        <f t="shared" ref="AT58:AU58" si="44">COUNTIF(AT18:AT53,"1F")</f>
        <v>0</v>
      </c>
      <c r="AU58" s="93">
        <f t="shared" si="44"/>
        <v>0</v>
      </c>
      <c r="AV58" s="2"/>
      <c r="AW58" s="2"/>
      <c r="AX58" s="2"/>
      <c r="AY58" s="2"/>
      <c r="AZ58" s="3"/>
      <c r="BA58" s="3"/>
    </row>
    <row r="59" spans="1:53" ht="19.8" x14ac:dyDescent="0.5">
      <c r="B59" s="54"/>
      <c r="C59" s="268"/>
      <c r="D59" s="69"/>
      <c r="E59" s="69"/>
      <c r="F59" s="13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3"/>
      <c r="T59" s="3"/>
      <c r="U59" s="3"/>
      <c r="V59" s="3"/>
      <c r="W59" s="3"/>
      <c r="X59" s="3"/>
      <c r="Y59" s="3"/>
      <c r="AE59" s="3"/>
      <c r="AO59" s="3"/>
      <c r="AP59" s="3"/>
      <c r="AQ59" s="2"/>
      <c r="AR59" s="3"/>
      <c r="AS59" s="93">
        <f>COUNTIF(AS18:AS53,"2F")</f>
        <v>0</v>
      </c>
      <c r="AT59" s="93">
        <f t="shared" ref="AT59" si="45">COUNTIF(AT18:AT53,"2F")</f>
        <v>0</v>
      </c>
      <c r="AU59" s="93">
        <f>COUNTIF(AU18:AU53,"1S")</f>
        <v>0</v>
      </c>
      <c r="AV59" s="2"/>
      <c r="AW59" s="2"/>
      <c r="AX59" s="2"/>
      <c r="AY59" s="2"/>
      <c r="AZ59" s="3"/>
      <c r="BA59" s="3"/>
    </row>
    <row r="60" spans="1:53" ht="19.8" x14ac:dyDescent="0.5">
      <c r="B60" s="54"/>
      <c r="C60" s="268"/>
      <c r="D60" s="69"/>
      <c r="E60" s="69"/>
      <c r="F60" s="13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3"/>
      <c r="T60" s="3"/>
      <c r="U60" s="3"/>
      <c r="V60" s="3"/>
      <c r="W60" s="3"/>
      <c r="X60" s="3"/>
      <c r="Y60" s="3"/>
      <c r="AE60" s="3"/>
      <c r="AO60" s="3"/>
      <c r="AP60" s="3"/>
      <c r="AQ60" s="2"/>
      <c r="AR60" s="3"/>
      <c r="AS60" s="3"/>
      <c r="AT60" s="3"/>
      <c r="AU60" s="3"/>
      <c r="AV60" s="2"/>
      <c r="AW60" s="2"/>
      <c r="AX60" s="2"/>
      <c r="AY60" s="2"/>
      <c r="AZ60" s="3"/>
      <c r="BA60" s="3"/>
    </row>
    <row r="61" spans="1:53" x14ac:dyDescent="0.25">
      <c r="E61" s="13"/>
      <c r="F61" s="13"/>
      <c r="Z61" s="3"/>
      <c r="AE61" s="3"/>
      <c r="AO61" s="13"/>
      <c r="AP61" s="13"/>
    </row>
    <row r="62" spans="1:53" x14ac:dyDescent="0.25">
      <c r="D62" s="4" t="s">
        <v>54</v>
      </c>
      <c r="E62" s="4" t="s">
        <v>55</v>
      </c>
      <c r="F62" s="4" t="s">
        <v>56</v>
      </c>
      <c r="G62" s="3" t="s">
        <v>109</v>
      </c>
      <c r="H62" s="4" t="s">
        <v>58</v>
      </c>
      <c r="I62" s="4" t="s">
        <v>59</v>
      </c>
      <c r="J62" s="4" t="s">
        <v>110</v>
      </c>
      <c r="K62" s="4" t="s">
        <v>111</v>
      </c>
      <c r="L62" s="4" t="s">
        <v>112</v>
      </c>
      <c r="M62" s="4" t="s">
        <v>113</v>
      </c>
      <c r="AE62" s="3"/>
      <c r="AJ62" s="4" t="s">
        <v>114</v>
      </c>
      <c r="AK62" s="4" t="s">
        <v>114</v>
      </c>
      <c r="AL62" s="4" t="s">
        <v>114</v>
      </c>
      <c r="AO62" s="4" t="s">
        <v>115</v>
      </c>
      <c r="AQ62" s="4"/>
    </row>
    <row r="63" spans="1:53" x14ac:dyDescent="0.25">
      <c r="D63" s="10" t="e">
        <f>S55</f>
        <v>#DIV/0!</v>
      </c>
      <c r="E63" s="10" t="e">
        <f t="shared" ref="E63:I63" si="46">T55</f>
        <v>#DIV/0!</v>
      </c>
      <c r="F63" s="10" t="e">
        <f t="shared" si="46"/>
        <v>#DIV/0!</v>
      </c>
      <c r="G63" s="10" t="e">
        <f t="shared" si="46"/>
        <v>#DIV/0!</v>
      </c>
      <c r="H63" s="10" t="e">
        <f t="shared" si="46"/>
        <v>#DIV/0!</v>
      </c>
      <c r="I63" s="10" t="e">
        <f t="shared" si="46"/>
        <v>#DIV/0!</v>
      </c>
      <c r="J63" s="10" t="str">
        <f>$AK$54</f>
        <v/>
      </c>
      <c r="K63" s="14">
        <f>$AO$54</f>
        <v>0</v>
      </c>
      <c r="L63" s="10">
        <f>$AP$54</f>
        <v>0</v>
      </c>
      <c r="M63" s="10">
        <f>$AQ$54</f>
        <v>1</v>
      </c>
      <c r="N63" s="10"/>
      <c r="O63" s="10"/>
      <c r="P63" s="10"/>
      <c r="Q63" s="10"/>
      <c r="R63" s="10"/>
      <c r="AJ63" s="10" t="str">
        <f>$AV$54</f>
        <v/>
      </c>
      <c r="AK63" s="10" t="str">
        <f>$AV$54</f>
        <v/>
      </c>
      <c r="AL63" s="10" t="str">
        <f>$AV$54</f>
        <v/>
      </c>
      <c r="AM63" s="10"/>
      <c r="AN63" s="10"/>
      <c r="AO63" s="10" t="str">
        <f>$AY$54</f>
        <v/>
      </c>
      <c r="AQ63" s="13"/>
    </row>
    <row r="64" spans="1:53" x14ac:dyDescent="0.25">
      <c r="E64" s="13"/>
      <c r="F64" s="13"/>
      <c r="AO64" s="13"/>
      <c r="AP64" s="13"/>
    </row>
    <row r="65" spans="1:43" x14ac:dyDescent="0.25">
      <c r="E65" s="13"/>
      <c r="F65" s="13"/>
      <c r="AO65" s="13"/>
      <c r="AP65" s="13"/>
    </row>
    <row r="66" spans="1:43" x14ac:dyDescent="0.25">
      <c r="B66" s="5"/>
      <c r="D66" s="4" t="str">
        <f>IF($E$7="ja","A",IF($E$7="nee",1))</f>
        <v>A</v>
      </c>
      <c r="E66" s="4" t="str">
        <f>IF($E$7="ja","B",IF($E$7="nee",2))</f>
        <v>B</v>
      </c>
      <c r="F66" s="4" t="str">
        <f>IF($E$7="ja","C",IF($E$7="nee",3))</f>
        <v>C</v>
      </c>
      <c r="G66" s="4" t="str">
        <f>IF($E$7="ja","D",IF($E$7="nee",4))</f>
        <v>D</v>
      </c>
      <c r="H66" s="4" t="str">
        <f>IF($E$7="ja","E",IF($E$7="nee",5))</f>
        <v>E</v>
      </c>
    </row>
    <row r="67" spans="1:43" s="4" customFormat="1" x14ac:dyDescent="0.25">
      <c r="A67"/>
      <c r="B67" s="5" t="s">
        <v>116</v>
      </c>
      <c r="C67" s="94"/>
      <c r="D67" s="10">
        <f>IF($E$7="ja",0.25,IF($E$7="nee",0.2))</f>
        <v>0.25</v>
      </c>
      <c r="E67" s="10">
        <f>IF($E$7="ja",0.25,IF($E$7="nee",0.2))</f>
        <v>0.25</v>
      </c>
      <c r="F67" s="10">
        <f>IF($E$7="ja",0.25,IF($E$7="nee",0.2))</f>
        <v>0.25</v>
      </c>
      <c r="G67" s="10">
        <f>IF($E$7="ja",0.15,IF($E$7="nee",0.2))</f>
        <v>0.15</v>
      </c>
      <c r="H67" s="10">
        <f>IF($E$7="ja",0.1,IF($E$7="nee",0.2))</f>
        <v>0.1</v>
      </c>
      <c r="AO67"/>
      <c r="AP67"/>
      <c r="AQ67"/>
    </row>
    <row r="68" spans="1:43" s="4" customFormat="1" x14ac:dyDescent="0.25">
      <c r="A68"/>
      <c r="B68" s="5"/>
      <c r="C68" s="94"/>
      <c r="D68" s="4">
        <f>COUNTIF($D$18:$D$53,"A")</f>
        <v>0</v>
      </c>
      <c r="E68" s="4">
        <f>COUNTIF($D$18:$D$53,"B")</f>
        <v>0</v>
      </c>
      <c r="F68" s="4">
        <f>COUNTIF($D$18:$D$53,"C")</f>
        <v>0</v>
      </c>
      <c r="G68" s="4">
        <f>COUNTIF($D$18:$D$53,"D")</f>
        <v>0</v>
      </c>
      <c r="H68" s="4">
        <f>COUNTIF($D$18:$D$53,"E")</f>
        <v>0</v>
      </c>
      <c r="AO68"/>
      <c r="AP68"/>
      <c r="AQ68"/>
    </row>
    <row r="69" spans="1:43" s="4" customFormat="1" x14ac:dyDescent="0.25">
      <c r="A69"/>
      <c r="B69" s="5"/>
      <c r="C69" s="94"/>
      <c r="D69" s="4">
        <f>COUNTIF($D$18:$D$53,1)</f>
        <v>0</v>
      </c>
      <c r="E69" s="4">
        <f>COUNTIF($D$18:$D$53,2)</f>
        <v>0</v>
      </c>
      <c r="F69" s="4">
        <f>COUNTIF($D$18:$D$53,3)</f>
        <v>0</v>
      </c>
      <c r="G69" s="4">
        <f>COUNTIF($D$18:$D$53,4)</f>
        <v>0</v>
      </c>
      <c r="H69" s="4">
        <f>COUNTIF($D$18:$D$53,5)</f>
        <v>0</v>
      </c>
      <c r="AO69"/>
      <c r="AP69"/>
      <c r="AQ69"/>
    </row>
    <row r="70" spans="1:43" s="4" customFormat="1" x14ac:dyDescent="0.25">
      <c r="A70"/>
      <c r="B70" s="5" t="s">
        <v>117</v>
      </c>
      <c r="C70" s="94"/>
      <c r="D70" s="10">
        <f>D68/$B$54</f>
        <v>0</v>
      </c>
      <c r="E70" s="10">
        <f>E68/$B$54</f>
        <v>0</v>
      </c>
      <c r="F70" s="10">
        <f>F68/$B$54</f>
        <v>0</v>
      </c>
      <c r="G70" s="10">
        <f>G68/$B$54</f>
        <v>0</v>
      </c>
      <c r="H70" s="10">
        <f>H68/$B$54</f>
        <v>0</v>
      </c>
      <c r="AO70"/>
      <c r="AP70"/>
      <c r="AQ70"/>
    </row>
    <row r="71" spans="1:43" s="4" customFormat="1" x14ac:dyDescent="0.25">
      <c r="A71"/>
      <c r="B71" s="5" t="s">
        <v>118</v>
      </c>
      <c r="C71" s="94"/>
      <c r="D71" s="10" t="e">
        <f>Z56</f>
        <v>#DIV/0!</v>
      </c>
      <c r="E71" s="10" t="e">
        <f>AA56</f>
        <v>#DIV/0!</v>
      </c>
      <c r="F71" s="10" t="e">
        <f>AB56</f>
        <v>#DIV/0!</v>
      </c>
      <c r="G71" s="10" t="e">
        <f>AC56</f>
        <v>#DIV/0!</v>
      </c>
      <c r="H71" s="10" t="e">
        <f>AD56</f>
        <v>#DIV/0!</v>
      </c>
      <c r="AO71"/>
      <c r="AP71"/>
      <c r="AQ71"/>
    </row>
    <row r="72" spans="1:43" s="4" customFormat="1" x14ac:dyDescent="0.25">
      <c r="A72"/>
      <c r="B72" s="5" t="s">
        <v>119</v>
      </c>
      <c r="C72" s="94"/>
      <c r="D72" s="10">
        <f>D69/$B$54</f>
        <v>0</v>
      </c>
      <c r="E72" s="10">
        <f>E69/$B$54</f>
        <v>0</v>
      </c>
      <c r="F72" s="10">
        <f>F69/$B$54</f>
        <v>0</v>
      </c>
      <c r="G72" s="10">
        <f>G69/$B$54</f>
        <v>0</v>
      </c>
      <c r="H72" s="10">
        <f>H69/$B$54</f>
        <v>0</v>
      </c>
      <c r="AO72"/>
      <c r="AP72"/>
      <c r="AQ72"/>
    </row>
    <row r="73" spans="1:43" s="4" customFormat="1" x14ac:dyDescent="0.25">
      <c r="A73"/>
      <c r="B73" s="5" t="s">
        <v>120</v>
      </c>
      <c r="C73" s="94"/>
      <c r="D73" s="10" t="e">
        <f>AE56</f>
        <v>#DIV/0!</v>
      </c>
      <c r="E73" s="10" t="e">
        <f>AF56</f>
        <v>#DIV/0!</v>
      </c>
      <c r="F73" s="10" t="e">
        <f>AG56</f>
        <v>#DIV/0!</v>
      </c>
      <c r="G73" s="10" t="e">
        <f>AH56</f>
        <v>#DIV/0!</v>
      </c>
      <c r="H73" s="10" t="e">
        <f>AI56</f>
        <v>#DIV/0!</v>
      </c>
      <c r="AO73"/>
      <c r="AP73"/>
      <c r="AQ73"/>
    </row>
    <row r="74" spans="1:43" s="4" customFormat="1" x14ac:dyDescent="0.25">
      <c r="A74"/>
      <c r="B74" s="5" t="s">
        <v>121</v>
      </c>
      <c r="C74" s="94"/>
      <c r="D74" s="10">
        <f>IF($E$7="ja",D70,IF($E7="nee",D72))</f>
        <v>0</v>
      </c>
      <c r="E74" s="10">
        <f>IF($E$7="ja",E70,IF($E7="nee",E72))</f>
        <v>0</v>
      </c>
      <c r="F74" s="10">
        <f>IF($E$7="ja",F70,IF($E7="nee",F72))</f>
        <v>0</v>
      </c>
      <c r="G74" s="10">
        <f>IF($E$7="ja",G70,IF($E7="nee",G72))</f>
        <v>0</v>
      </c>
      <c r="H74" s="10">
        <f>IF($E$7="ja",H70,IF($E7="nee",H72))</f>
        <v>0</v>
      </c>
      <c r="AO74"/>
      <c r="AP74"/>
      <c r="AQ74"/>
    </row>
    <row r="75" spans="1:43" s="4" customFormat="1" x14ac:dyDescent="0.25">
      <c r="A75"/>
      <c r="B75" s="5" t="s">
        <v>122</v>
      </c>
      <c r="C75" s="94"/>
      <c r="D75" s="10" t="e">
        <f>IF($E$7="ja",D71,IF($E$7="nee",D73))</f>
        <v>#DIV/0!</v>
      </c>
      <c r="E75" s="10" t="e">
        <f>IF($E$7="ja",E71,IF($E$7="nee",E73))</f>
        <v>#DIV/0!</v>
      </c>
      <c r="F75" s="10" t="e">
        <f>IF($E$7="ja",F71,IF($E$7="nee",F73))</f>
        <v>#DIV/0!</v>
      </c>
      <c r="G75" s="10" t="e">
        <f>IF($E$7="ja",G71,IF($E$7="nee",G73))</f>
        <v>#DIV/0!</v>
      </c>
      <c r="H75" s="10" t="e">
        <f>IF($E$7="ja",H71,IF($E$7="nee",H73))</f>
        <v>#DIV/0!</v>
      </c>
      <c r="AO75"/>
      <c r="AP75"/>
      <c r="AQ75"/>
    </row>
  </sheetData>
  <mergeCells count="14">
    <mergeCell ref="D58:E58"/>
    <mergeCell ref="L10:M10"/>
    <mergeCell ref="D54:G54"/>
    <mergeCell ref="L55:M55"/>
    <mergeCell ref="D3:E3"/>
    <mergeCell ref="B5:AY5"/>
    <mergeCell ref="B7:D7"/>
    <mergeCell ref="B8:D8"/>
    <mergeCell ref="H10:I10"/>
    <mergeCell ref="J10:K10"/>
    <mergeCell ref="H55:I55"/>
    <mergeCell ref="J55:K55"/>
    <mergeCell ref="AS10:AU10"/>
    <mergeCell ref="C11:C13"/>
  </mergeCells>
  <phoneticPr fontId="24" type="noConversion"/>
  <conditionalFormatting sqref="B18:D53">
    <cfRule type="cellIs" dxfId="194" priority="117" stopIfTrue="1" operator="equal">
      <formula>""</formula>
    </cfRule>
  </conditionalFormatting>
  <conditionalFormatting sqref="C18">
    <cfRule type="expression" priority="4">
      <formula>"als($C$18;1;E)"</formula>
    </cfRule>
  </conditionalFormatting>
  <conditionalFormatting sqref="E7:E8 D9">
    <cfRule type="cellIs" dxfId="193" priority="162" stopIfTrue="1" operator="equal">
      <formula>"nee"</formula>
    </cfRule>
    <cfRule type="cellIs" dxfId="192" priority="161" stopIfTrue="1" operator="equal">
      <formula>"ja"</formula>
    </cfRule>
  </conditionalFormatting>
  <conditionalFormatting sqref="E18:E53">
    <cfRule type="cellIs" dxfId="191" priority="131" stopIfTrue="1" operator="equal">
      <formula>""</formula>
    </cfRule>
  </conditionalFormatting>
  <conditionalFormatting sqref="E18:F53">
    <cfRule type="cellIs" dxfId="190" priority="128" stopIfTrue="1" operator="equal">
      <formula>"x"</formula>
    </cfRule>
  </conditionalFormatting>
  <conditionalFormatting sqref="F18:F53">
    <cfRule type="cellIs" dxfId="189" priority="129" stopIfTrue="1" operator="equal">
      <formula>""</formula>
    </cfRule>
  </conditionalFormatting>
  <conditionalFormatting sqref="G11:G13">
    <cfRule type="expression" dxfId="188" priority="168" stopIfTrue="1">
      <formula>$L$3="ja"</formula>
    </cfRule>
    <cfRule type="expression" dxfId="187" priority="167" stopIfTrue="1">
      <formula>$J$3="ja"</formula>
    </cfRule>
  </conditionalFormatting>
  <conditionalFormatting sqref="G18:G53">
    <cfRule type="cellIs" dxfId="186" priority="84" stopIfTrue="1" operator="greaterThan">
      <formula>""</formula>
    </cfRule>
    <cfRule type="cellIs" dxfId="185" priority="83" stopIfTrue="1" operator="equal">
      <formula>""</formula>
    </cfRule>
  </conditionalFormatting>
  <conditionalFormatting sqref="H11:H13">
    <cfRule type="expression" dxfId="184" priority="143">
      <formula>$K$2="ja"</formula>
    </cfRule>
    <cfRule type="expression" dxfId="183" priority="170" stopIfTrue="1">
      <formula>$L$2="ja"</formula>
    </cfRule>
    <cfRule type="expression" dxfId="182" priority="169" stopIfTrue="1">
      <formula>$J$2="ja"</formula>
    </cfRule>
  </conditionalFormatting>
  <conditionalFormatting sqref="H18:M53">
    <cfRule type="cellIs" dxfId="181" priority="126" stopIfTrue="1" operator="lessThanOrEqual">
      <formula>$D18</formula>
    </cfRule>
    <cfRule type="cellIs" dxfId="180" priority="127" stopIfTrue="1" operator="notEqual">
      <formula>$D18</formula>
    </cfRule>
    <cfRule type="cellIs" dxfId="179" priority="125" stopIfTrue="1" operator="equal">
      <formula>0</formula>
    </cfRule>
  </conditionalFormatting>
  <conditionalFormatting sqref="I11:I13">
    <cfRule type="expression" dxfId="178" priority="171" stopIfTrue="1">
      <formula>$J$3="ja"</formula>
    </cfRule>
  </conditionalFormatting>
  <conditionalFormatting sqref="I11:J13">
    <cfRule type="expression" dxfId="177" priority="138">
      <formula>$M$2="ja"</formula>
    </cfRule>
  </conditionalFormatting>
  <conditionalFormatting sqref="I11:K13">
    <cfRule type="expression" dxfId="176" priority="135">
      <formula>$L$3="ja"</formula>
    </cfRule>
  </conditionalFormatting>
  <conditionalFormatting sqref="J11:J13">
    <cfRule type="expression" dxfId="175" priority="144">
      <formula>$L$2="ja"</formula>
    </cfRule>
    <cfRule type="expression" dxfId="174" priority="142">
      <formula>$K$2="ja"</formula>
    </cfRule>
  </conditionalFormatting>
  <conditionalFormatting sqref="J11:R13">
    <cfRule type="expression" dxfId="173" priority="113">
      <formula>$J$3="ja"</formula>
    </cfRule>
  </conditionalFormatting>
  <conditionalFormatting sqref="L11:R13">
    <cfRule type="expression" dxfId="172" priority="116" stopIfTrue="1">
      <formula>$S$2="ja"</formula>
    </cfRule>
    <cfRule type="expression" dxfId="171" priority="115" stopIfTrue="1">
      <formula>$M$2="ja"</formula>
    </cfRule>
    <cfRule type="expression" dxfId="170" priority="112">
      <formula>$K$2="ja"</formula>
    </cfRule>
    <cfRule type="expression" dxfId="169" priority="114" stopIfTrue="1">
      <formula>$L$2="ja"</formula>
    </cfRule>
  </conditionalFormatting>
  <conditionalFormatting sqref="AJ18:AJ53">
    <cfRule type="cellIs" dxfId="168" priority="175" stopIfTrue="1" operator="notEqual">
      <formula>""</formula>
    </cfRule>
  </conditionalFormatting>
  <conditionalFormatting sqref="AK18:AK53">
    <cfRule type="expression" dxfId="167" priority="101" stopIfTrue="1">
      <formula>$AK18&lt;$AK$54</formula>
    </cfRule>
    <cfRule type="expression" dxfId="166" priority="1" stopIfTrue="1">
      <formula>$AK18=1</formula>
    </cfRule>
  </conditionalFormatting>
  <conditionalFormatting sqref="AK11:AL13">
    <cfRule type="cellIs" dxfId="165" priority="52" stopIfTrue="1" operator="equal">
      <formula>1</formula>
    </cfRule>
    <cfRule type="cellIs" dxfId="164" priority="53" stopIfTrue="1" operator="lessThan">
      <formula>1</formula>
    </cfRule>
  </conditionalFormatting>
  <conditionalFormatting sqref="AL18:AL53">
    <cfRule type="expression" dxfId="163" priority="10">
      <formula>$AM18&gt;=$AR18</formula>
    </cfRule>
    <cfRule type="expression" dxfId="162" priority="9">
      <formula>$AM18&lt;$AR18</formula>
    </cfRule>
    <cfRule type="expression" dxfId="161" priority="8">
      <formula>$AM18=""</formula>
    </cfRule>
    <cfRule type="expression" dxfId="160" priority="7">
      <formula>$G18=""</formula>
    </cfRule>
  </conditionalFormatting>
  <conditionalFormatting sqref="AL18:AL54">
    <cfRule type="expression" dxfId="159" priority="6">
      <formula>$B18&gt;0</formula>
    </cfRule>
  </conditionalFormatting>
  <conditionalFormatting sqref="AM18:AN53">
    <cfRule type="expression" dxfId="158" priority="69" stopIfTrue="1">
      <formula>$L$3="ja"</formula>
    </cfRule>
  </conditionalFormatting>
  <conditionalFormatting sqref="AO18:AO53">
    <cfRule type="cellIs" dxfId="157" priority="118" stopIfTrue="1" operator="equal">
      <formula>1</formula>
    </cfRule>
    <cfRule type="cellIs" dxfId="156" priority="119" stopIfTrue="1" operator="equal">
      <formula>""</formula>
    </cfRule>
  </conditionalFormatting>
  <conditionalFormatting sqref="AP18:AP53">
    <cfRule type="cellIs" dxfId="155" priority="120" stopIfTrue="1" operator="equal">
      <formula>1</formula>
    </cfRule>
    <cfRule type="cellIs" dxfId="154" priority="121" stopIfTrue="1" operator="equal">
      <formula>""</formula>
    </cfRule>
  </conditionalFormatting>
  <conditionalFormatting sqref="AQ18:AQ53">
    <cfRule type="expression" dxfId="153" priority="29" stopIfTrue="1">
      <formula>$B18&gt;0</formula>
    </cfRule>
    <cfRule type="cellIs" dxfId="152" priority="28" stopIfTrue="1" operator="equal">
      <formula>"x"</formula>
    </cfRule>
    <cfRule type="cellIs" dxfId="151" priority="30" stopIfTrue="1" operator="equal">
      <formula>""</formula>
    </cfRule>
  </conditionalFormatting>
  <conditionalFormatting sqref="AR18:AR54">
    <cfRule type="expression" dxfId="150" priority="27" stopIfTrue="1">
      <formula>$L$3="ja"</formula>
    </cfRule>
  </conditionalFormatting>
  <conditionalFormatting sqref="AR54">
    <cfRule type="expression" dxfId="149" priority="26" stopIfTrue="1">
      <formula>$J$3="ja"</formula>
    </cfRule>
  </conditionalFormatting>
  <conditionalFormatting sqref="AS11:AS13">
    <cfRule type="expression" dxfId="148" priority="42" stopIfTrue="1">
      <formula>$J$3="ja"</formula>
    </cfRule>
  </conditionalFormatting>
  <conditionalFormatting sqref="AS11:AT13">
    <cfRule type="expression" dxfId="147" priority="45">
      <formula>$L$3="ja"</formula>
    </cfRule>
    <cfRule type="expression" dxfId="146" priority="44">
      <formula>$M$2="ja"</formula>
    </cfRule>
  </conditionalFormatting>
  <conditionalFormatting sqref="AS18:AT53">
    <cfRule type="cellIs" dxfId="145" priority="11" operator="equal">
      <formula>"2F"</formula>
    </cfRule>
  </conditionalFormatting>
  <conditionalFormatting sqref="AS18:AU53">
    <cfRule type="cellIs" dxfId="144" priority="14" operator="equal">
      <formula>"1F"</formula>
    </cfRule>
    <cfRule type="expression" dxfId="143" priority="15" stopIfTrue="1">
      <formula>$L$3="ja"</formula>
    </cfRule>
    <cfRule type="cellIs" dxfId="142" priority="13" operator="equal">
      <formula>"&lt;1F"</formula>
    </cfRule>
  </conditionalFormatting>
  <conditionalFormatting sqref="AS54:AU54">
    <cfRule type="expression" dxfId="141" priority="23" stopIfTrue="1">
      <formula>$L$3="ja"</formula>
    </cfRule>
  </conditionalFormatting>
  <conditionalFormatting sqref="AS54:AY54">
    <cfRule type="expression" dxfId="140" priority="24" stopIfTrue="1">
      <formula>$J$3="ja"</formula>
    </cfRule>
  </conditionalFormatting>
  <conditionalFormatting sqref="AT11:AT13">
    <cfRule type="expression" dxfId="139" priority="43">
      <formula>$L$2="ja"</formula>
    </cfRule>
  </conditionalFormatting>
  <conditionalFormatting sqref="AT11:AU13">
    <cfRule type="expression" dxfId="138" priority="37">
      <formula>$K$2="ja"</formula>
    </cfRule>
  </conditionalFormatting>
  <conditionalFormatting sqref="AT11:AV13">
    <cfRule type="expression" dxfId="137" priority="38">
      <formula>$J$3="ja"</formula>
    </cfRule>
  </conditionalFormatting>
  <conditionalFormatting sqref="AU11:AU13">
    <cfRule type="expression" dxfId="136" priority="39" stopIfTrue="1">
      <formula>$L$2="ja"</formula>
    </cfRule>
    <cfRule type="expression" dxfId="135" priority="41" stopIfTrue="1">
      <formula>$S$2="ja"</formula>
    </cfRule>
    <cfRule type="expression" dxfId="134" priority="40" stopIfTrue="1">
      <formula>$M$2="ja"</formula>
    </cfRule>
  </conditionalFormatting>
  <conditionalFormatting sqref="AU18:AU53">
    <cfRule type="cellIs" dxfId="133" priority="12" operator="equal">
      <formula>"1S"</formula>
    </cfRule>
  </conditionalFormatting>
  <conditionalFormatting sqref="AV11:AV13 AY11:AY13">
    <cfRule type="expression" dxfId="132" priority="81" stopIfTrue="1">
      <formula>$L$3="ja"</formula>
    </cfRule>
  </conditionalFormatting>
  <conditionalFormatting sqref="AV18:AV53">
    <cfRule type="expression" dxfId="131" priority="21">
      <formula>$AW18&gt;=$AR18</formula>
    </cfRule>
    <cfRule type="expression" dxfId="130" priority="20">
      <formula>$AW18&lt;$AR18</formula>
    </cfRule>
    <cfRule type="expression" dxfId="129" priority="19">
      <formula>$AW18=""</formula>
    </cfRule>
  </conditionalFormatting>
  <conditionalFormatting sqref="AV54:AY54">
    <cfRule type="expression" dxfId="128" priority="25" stopIfTrue="1">
      <formula>$L$3="ja"</formula>
    </cfRule>
  </conditionalFormatting>
  <conditionalFormatting sqref="AW18:AX53">
    <cfRule type="expression" dxfId="127" priority="22" stopIfTrue="1">
      <formula>$L$3="ja"</formula>
    </cfRule>
  </conditionalFormatting>
  <conditionalFormatting sqref="AY18:AY53">
    <cfRule type="expression" dxfId="126" priority="18">
      <formula>$AZ18&gt;=$AW18</formula>
    </cfRule>
    <cfRule type="expression" dxfId="125" priority="17">
      <formula>$AZ18&lt;$AW18</formula>
    </cfRule>
    <cfRule type="expression" dxfId="124" priority="16">
      <formula>$AZ18=""</formula>
    </cfRule>
  </conditionalFormatting>
  <conditionalFormatting sqref="AZ18:BA53">
    <cfRule type="expression" dxfId="123" priority="99" stopIfTrue="1">
      <formula>$L$3="ja"</formula>
    </cfRule>
  </conditionalFormatting>
  <conditionalFormatting sqref="BA54">
    <cfRule type="expression" dxfId="122" priority="96" stopIfTrue="1">
      <formula>$J$3="ja"</formula>
    </cfRule>
    <cfRule type="expression" dxfId="121" priority="97" stopIfTrue="1">
      <formula>$L$3="ja"</formula>
    </cfRule>
  </conditionalFormatting>
  <conditionalFormatting sqref="AK18:AK53">
    <cfRule type="expression" dxfId="119" priority="100">
      <formula>$AK18&gt;=$AK$54</formula>
    </cfRule>
  </conditionalFormatting>
  <conditionalFormatting sqref="AK18:AK53">
    <cfRule type="cellIs" dxfId="120" priority="2" operator="equal">
      <formula>""</formula>
    </cfRule>
  </conditionalFormatting>
  <dataValidations xWindow="937" yWindow="658" count="4">
    <dataValidation type="list" allowBlank="1" showInputMessage="1" showErrorMessage="1" sqref="E2" xr:uid="{D9AE540E-6856-488F-9A52-C5F76BEA5EC8}">
      <formula1>"*,--,A,B,C,D,E,F,G,H,I,J,"</formula1>
    </dataValidation>
    <dataValidation type="list" allowBlank="1" showInputMessage="1" showErrorMessage="1" sqref="E7" xr:uid="{BA7ED4F5-D0D0-4A37-AAAC-CC9640536124}">
      <formula1>"ja,nee,"</formula1>
    </dataValidation>
    <dataValidation type="list" allowBlank="1" showInputMessage="1" showErrorMessage="1" sqref="G18:G53" xr:uid="{BED03490-322B-4AFA-8265-7C7B6F27C90C}">
      <formula1>"PRO,PRO/BBL,BBL,BBL/Kader,Kader,Kader/TL,TL,TL/Havo,Havo,Havo/Vwo,Vwo,"</formula1>
    </dataValidation>
    <dataValidation type="list" allowBlank="1" showInputMessage="1" showErrorMessage="1" sqref="AY18:AY53 AV18:AV53" xr:uid="{1C1DD9FF-908D-4D9E-AD73-3252E5329F87}">
      <formula1>"PRO,LWOO,BBL,BBL/Kader,Kader,Kader/TL,TL,TL/Havo,Havo,Havo/Vwo,Vwo,"</formula1>
    </dataValidation>
  </dataValidations>
  <pageMargins left="0.89" right="0.28000000000000003" top="0.57999999999999996" bottom="0.22" header="0.13" footer="0.14000000000000001"/>
  <pageSetup paperSize="9" scale="56" orientation="landscape" r:id="rId1"/>
  <headerFooter alignWithMargins="0">
    <oddFooter>&amp;L&amp;8© Meesterwerk</oddFooter>
  </headerFooter>
  <colBreaks count="1" manualBreakCount="1">
    <brk id="51" min="1" max="55" man="1"/>
  </colBreaks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0A8C4-6697-4C6C-A956-4BD8A1AD05AF}">
  <sheetPr codeName="Blad14">
    <tabColor rgb="FFCCCCFF"/>
  </sheetPr>
  <dimension ref="A1:BA75"/>
  <sheetViews>
    <sheetView showGridLines="0" showRowColHeaders="0" zoomScale="85" zoomScaleNormal="85" workbookViewId="0"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RowHeight="13.2" x14ac:dyDescent="0.25"/>
  <cols>
    <col min="1" max="1" width="3.6640625" customWidth="1"/>
    <col min="2" max="2" width="20.6640625" customWidth="1"/>
    <col min="3" max="3" width="10.6640625" style="94" customWidth="1"/>
    <col min="4" max="4" width="10.6640625" style="4" customWidth="1"/>
    <col min="5" max="6" width="10.6640625" customWidth="1"/>
    <col min="7" max="13" width="10.6640625" style="4" customWidth="1"/>
    <col min="14" max="19" width="10.5546875" style="4" hidden="1" customWidth="1"/>
    <col min="20" max="36" width="9.33203125" style="4" hidden="1" customWidth="1"/>
    <col min="37" max="38" width="10.6640625" style="4" customWidth="1"/>
    <col min="39" max="40" width="11.33203125" style="4" hidden="1" customWidth="1"/>
    <col min="41" max="43" width="10.6640625" customWidth="1"/>
    <col min="44" max="44" width="9.33203125" style="4" hidden="1" customWidth="1"/>
    <col min="45" max="47" width="9.33203125" style="4" customWidth="1"/>
    <col min="48" max="48" width="10.6640625" style="4" customWidth="1"/>
    <col min="49" max="50" width="9.33203125" style="4" hidden="1" customWidth="1"/>
    <col min="51" max="51" width="10.6640625" style="4" customWidth="1"/>
    <col min="52" max="53" width="9.33203125" style="4" hidden="1" customWidth="1"/>
    <col min="54" max="54" width="9.5546875" customWidth="1"/>
  </cols>
  <sheetData>
    <row r="1" spans="1:53" ht="13.8" thickBot="1" x14ac:dyDescent="0.3"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</row>
    <row r="2" spans="1:53" ht="20.399999999999999" thickBot="1" x14ac:dyDescent="0.55000000000000004">
      <c r="A2" s="52"/>
      <c r="B2" s="54" t="s">
        <v>26</v>
      </c>
      <c r="C2" s="268"/>
      <c r="D2" s="53">
        <v>3</v>
      </c>
      <c r="E2" s="71"/>
      <c r="F2" s="13"/>
      <c r="G2" s="167"/>
      <c r="H2" s="167"/>
      <c r="J2" s="72" t="str">
        <f>IF($D$2=3,"ja",IF($D$2="3A","ja",IF($D$2="3B","ja",IF($D$2="3C","ja"))))</f>
        <v>ja</v>
      </c>
      <c r="K2" s="72" t="b">
        <f>IF($D$2=5,"ja",IF($D$2="5A","ja",IF($D$2="5B","ja",IF($D$2="5C","ja"))))</f>
        <v>0</v>
      </c>
      <c r="L2" s="72" t="b">
        <f>IF($D$2=4,"ja",IF($D$2="4A","ja",IF($D$2="4B","ja",IF($D$2="4C","ja"))))</f>
        <v>0</v>
      </c>
      <c r="M2" s="72" t="b">
        <f>IF($D$2=6,"ja",IF($D$2="6A","ja",IF($D$2="6B","ja",IF($D$2="6C","ja"))))</f>
        <v>0</v>
      </c>
      <c r="N2" s="72"/>
      <c r="O2" s="72"/>
      <c r="P2" s="72"/>
      <c r="Q2" s="72"/>
      <c r="R2" s="72"/>
      <c r="S2" s="70" t="b">
        <f>IF($D$2=8,"ja",IF($D$2="8A","ja",IF($D$2="8B","ja",IF($D$2="8C","ja"))))</f>
        <v>0</v>
      </c>
      <c r="T2" s="70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70"/>
      <c r="AM2" s="3"/>
      <c r="AN2" s="3"/>
    </row>
    <row r="3" spans="1:53" ht="20.399999999999999" thickBot="1" x14ac:dyDescent="0.55000000000000004">
      <c r="A3" s="52"/>
      <c r="B3" s="54" t="s">
        <v>27</v>
      </c>
      <c r="C3" s="268"/>
      <c r="D3" s="324">
        <v>46031</v>
      </c>
      <c r="E3" s="325"/>
      <c r="F3" s="13"/>
      <c r="G3" s="168"/>
      <c r="H3" s="168"/>
      <c r="I3" s="3"/>
      <c r="J3" s="72" t="b">
        <f>IF($D$2=7,"ja",IF($D$2="7A","ja",IF($D$2="7B","ja",IF($D$2="7C","ja"))))</f>
        <v>0</v>
      </c>
      <c r="K3" s="72"/>
      <c r="L3" s="72" t="b">
        <f>IF($D$2=8,"ja",IF($D$2="8A","ja",IF($D$2="8B","ja",IF($D$2="8C","ja"))))</f>
        <v>0</v>
      </c>
      <c r="M3" s="72"/>
      <c r="N3" s="72"/>
      <c r="O3" s="72"/>
      <c r="P3" s="72"/>
      <c r="Q3" s="72"/>
      <c r="R3" s="72"/>
      <c r="S3" s="70"/>
      <c r="T3" s="70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70"/>
      <c r="AM3" s="3"/>
      <c r="AN3" s="3"/>
    </row>
    <row r="4" spans="1:53" ht="19.8" x14ac:dyDescent="0.45">
      <c r="B4" s="1"/>
      <c r="C4" s="269"/>
      <c r="D4" s="51"/>
      <c r="E4" s="51"/>
      <c r="F4" s="1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70"/>
      <c r="AM4" s="3"/>
      <c r="AN4" s="3"/>
    </row>
    <row r="5" spans="1:53" s="94" customFormat="1" ht="20.100000000000001" customHeight="1" x14ac:dyDescent="0.25">
      <c r="B5" s="330" t="s">
        <v>28</v>
      </c>
      <c r="C5" s="331"/>
      <c r="D5" s="331"/>
      <c r="E5" s="331"/>
      <c r="F5" s="331"/>
      <c r="G5" s="331"/>
      <c r="H5" s="331"/>
      <c r="I5" s="331"/>
      <c r="J5" s="331"/>
      <c r="K5" s="331"/>
      <c r="L5" s="331"/>
      <c r="M5" s="331"/>
      <c r="N5" s="331"/>
      <c r="O5" s="331"/>
      <c r="P5" s="331"/>
      <c r="Q5" s="331"/>
      <c r="R5" s="331"/>
      <c r="S5" s="331"/>
      <c r="T5" s="331"/>
      <c r="U5" s="331"/>
      <c r="V5" s="331"/>
      <c r="W5" s="331"/>
      <c r="X5" s="331"/>
      <c r="Y5" s="331"/>
      <c r="Z5" s="331"/>
      <c r="AA5" s="331"/>
      <c r="AB5" s="331"/>
      <c r="AC5" s="331"/>
      <c r="AD5" s="331"/>
      <c r="AE5" s="331"/>
      <c r="AF5" s="331"/>
      <c r="AG5" s="331"/>
      <c r="AH5" s="331"/>
      <c r="AI5" s="331"/>
      <c r="AJ5" s="331"/>
      <c r="AK5" s="331"/>
      <c r="AL5" s="331"/>
      <c r="AM5" s="331"/>
      <c r="AN5" s="331"/>
      <c r="AO5" s="331"/>
      <c r="AP5" s="331"/>
      <c r="AQ5" s="331"/>
      <c r="AR5" s="331"/>
      <c r="AS5" s="331"/>
      <c r="AT5" s="331"/>
      <c r="AU5" s="331"/>
      <c r="AV5" s="331"/>
      <c r="AW5" s="331"/>
      <c r="AX5" s="331"/>
      <c r="AY5" s="332"/>
    </row>
    <row r="6" spans="1:53" x14ac:dyDescent="0.25">
      <c r="B6" s="21"/>
      <c r="C6" s="122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</row>
    <row r="7" spans="1:53" x14ac:dyDescent="0.25">
      <c r="B7" s="333" t="s">
        <v>29</v>
      </c>
      <c r="C7" s="334"/>
      <c r="D7" s="334"/>
      <c r="E7" s="49" t="s">
        <v>30</v>
      </c>
      <c r="I7" s="3"/>
      <c r="J7" s="3"/>
      <c r="K7" s="3"/>
    </row>
    <row r="8" spans="1:53" x14ac:dyDescent="0.25">
      <c r="B8" s="333" t="s">
        <v>31</v>
      </c>
      <c r="C8" s="334"/>
      <c r="D8" s="334"/>
      <c r="E8" s="50" t="str">
        <f>IF(E7="ja","nee",IF(E7="nee","ja",IF(E7="","")))</f>
        <v>nee</v>
      </c>
    </row>
    <row r="9" spans="1:53" x14ac:dyDescent="0.25">
      <c r="B9" s="15"/>
      <c r="C9" s="124"/>
      <c r="D9" s="16"/>
    </row>
    <row r="10" spans="1:53" s="94" customFormat="1" ht="20.100000000000001" customHeight="1" x14ac:dyDescent="0.25">
      <c r="B10" s="134" t="s">
        <v>32</v>
      </c>
      <c r="C10" s="137" t="s">
        <v>33</v>
      </c>
      <c r="D10" s="137" t="s">
        <v>33</v>
      </c>
      <c r="E10" s="137" t="s">
        <v>33</v>
      </c>
      <c r="F10" s="137" t="s">
        <v>33</v>
      </c>
      <c r="G10" s="138" t="s">
        <v>33</v>
      </c>
      <c r="H10" s="326" t="s">
        <v>34</v>
      </c>
      <c r="I10" s="327"/>
      <c r="J10" s="326" t="s">
        <v>35</v>
      </c>
      <c r="K10" s="327"/>
      <c r="L10" s="326" t="s">
        <v>36</v>
      </c>
      <c r="M10" s="327"/>
      <c r="AK10" s="137" t="s">
        <v>33</v>
      </c>
      <c r="AL10" s="137" t="s">
        <v>33</v>
      </c>
      <c r="AM10" s="137"/>
      <c r="AN10" s="137"/>
      <c r="AO10" s="137" t="s">
        <v>33</v>
      </c>
      <c r="AP10" s="137" t="s">
        <v>33</v>
      </c>
      <c r="AQ10" s="137" t="s">
        <v>33</v>
      </c>
      <c r="AR10" s="136"/>
      <c r="AS10" s="336" t="s">
        <v>37</v>
      </c>
      <c r="AT10" s="337"/>
      <c r="AU10" s="327"/>
      <c r="AV10" s="137" t="s">
        <v>33</v>
      </c>
      <c r="AW10" s="137"/>
      <c r="AX10" s="137"/>
      <c r="AY10" s="137" t="s">
        <v>33</v>
      </c>
    </row>
    <row r="11" spans="1:53" x14ac:dyDescent="0.25">
      <c r="B11" s="286" t="s">
        <v>38</v>
      </c>
      <c r="C11" s="338" t="s">
        <v>39</v>
      </c>
      <c r="D11" s="23" t="s">
        <v>40</v>
      </c>
      <c r="E11" s="26" t="s">
        <v>41</v>
      </c>
      <c r="F11" s="26" t="s">
        <v>42</v>
      </c>
      <c r="G11" s="29" t="s">
        <v>43</v>
      </c>
      <c r="H11" s="30" t="s">
        <v>44</v>
      </c>
      <c r="I11" s="29" t="s">
        <v>45</v>
      </c>
      <c r="J11" s="31" t="s">
        <v>46</v>
      </c>
      <c r="K11" s="31" t="s">
        <v>47</v>
      </c>
      <c r="L11" s="29" t="s">
        <v>48</v>
      </c>
      <c r="M11" s="29" t="s">
        <v>49</v>
      </c>
      <c r="N11" s="133" t="s">
        <v>50</v>
      </c>
      <c r="O11" s="133" t="s">
        <v>51</v>
      </c>
      <c r="P11" s="133" t="s">
        <v>52</v>
      </c>
      <c r="Q11" s="133" t="s">
        <v>51</v>
      </c>
      <c r="R11" s="133" t="s">
        <v>53</v>
      </c>
      <c r="S11" s="4" t="s">
        <v>54</v>
      </c>
      <c r="T11" s="4" t="s">
        <v>55</v>
      </c>
      <c r="U11" s="4" t="s">
        <v>56</v>
      </c>
      <c r="V11" s="3" t="s">
        <v>57</v>
      </c>
      <c r="W11" s="4" t="s">
        <v>58</v>
      </c>
      <c r="X11" s="4" t="s">
        <v>59</v>
      </c>
      <c r="Y11" s="4" t="s">
        <v>60</v>
      </c>
      <c r="AJ11" s="43" t="s">
        <v>53</v>
      </c>
      <c r="AK11" s="66" t="s">
        <v>61</v>
      </c>
      <c r="AL11" s="66" t="s">
        <v>43</v>
      </c>
      <c r="AM11" s="6" t="s">
        <v>62</v>
      </c>
      <c r="AN11" s="6" t="s">
        <v>63</v>
      </c>
      <c r="AO11" s="46" t="s">
        <v>42</v>
      </c>
      <c r="AP11" s="38" t="s">
        <v>41</v>
      </c>
      <c r="AQ11" s="23" t="s">
        <v>64</v>
      </c>
      <c r="AR11" s="22" t="s">
        <v>62</v>
      </c>
      <c r="AS11" s="29" t="s">
        <v>45</v>
      </c>
      <c r="AT11" s="31" t="s">
        <v>46</v>
      </c>
      <c r="AU11" s="29" t="s">
        <v>49</v>
      </c>
      <c r="AV11" s="29" t="s">
        <v>65</v>
      </c>
      <c r="AW11" s="6" t="s">
        <v>62</v>
      </c>
      <c r="AX11" s="6" t="s">
        <v>63</v>
      </c>
      <c r="AY11" s="29" t="s">
        <v>66</v>
      </c>
      <c r="AZ11" s="6" t="s">
        <v>62</v>
      </c>
      <c r="BA11" s="6" t="s">
        <v>63</v>
      </c>
    </row>
    <row r="12" spans="1:53" x14ac:dyDescent="0.25">
      <c r="B12" s="41"/>
      <c r="C12" s="339"/>
      <c r="D12" s="24" t="s">
        <v>67</v>
      </c>
      <c r="E12" s="27" t="s">
        <v>68</v>
      </c>
      <c r="F12" s="27"/>
      <c r="G12" s="32" t="s">
        <v>69</v>
      </c>
      <c r="H12" s="33" t="s">
        <v>70</v>
      </c>
      <c r="I12" s="32" t="s">
        <v>71</v>
      </c>
      <c r="J12" s="34"/>
      <c r="K12" s="34" t="s">
        <v>46</v>
      </c>
      <c r="L12" s="32" t="s">
        <v>72</v>
      </c>
      <c r="M12" s="32" t="s">
        <v>73</v>
      </c>
      <c r="N12" s="133"/>
      <c r="O12" s="133" t="s">
        <v>74</v>
      </c>
      <c r="P12" s="133" t="s">
        <v>75</v>
      </c>
      <c r="Q12" s="133" t="s">
        <v>76</v>
      </c>
      <c r="R12" s="133" t="s">
        <v>77</v>
      </c>
      <c r="S12" s="4" t="s">
        <v>70</v>
      </c>
      <c r="T12" s="4" t="s">
        <v>71</v>
      </c>
      <c r="U12" s="4" t="s">
        <v>56</v>
      </c>
      <c r="V12" s="4" t="s">
        <v>56</v>
      </c>
      <c r="W12" s="4" t="s">
        <v>72</v>
      </c>
      <c r="X12" s="4" t="s">
        <v>73</v>
      </c>
      <c r="Z12" s="4" t="s">
        <v>78</v>
      </c>
      <c r="AA12" s="4" t="s">
        <v>79</v>
      </c>
      <c r="AB12" s="4" t="s">
        <v>80</v>
      </c>
      <c r="AC12" s="4" t="s">
        <v>81</v>
      </c>
      <c r="AD12" s="4" t="s">
        <v>82</v>
      </c>
      <c r="AE12" s="4">
        <v>1</v>
      </c>
      <c r="AF12" s="4">
        <v>2</v>
      </c>
      <c r="AG12" s="4">
        <v>3</v>
      </c>
      <c r="AH12" s="4">
        <v>4</v>
      </c>
      <c r="AI12" s="4">
        <v>5</v>
      </c>
      <c r="AJ12" s="44" t="s">
        <v>83</v>
      </c>
      <c r="AK12" s="67" t="s">
        <v>84</v>
      </c>
      <c r="AL12" s="67" t="s">
        <v>85</v>
      </c>
      <c r="AM12" s="8"/>
      <c r="AN12" s="8"/>
      <c r="AO12" s="47"/>
      <c r="AP12" s="39" t="s">
        <v>68</v>
      </c>
      <c r="AQ12" s="24" t="s">
        <v>86</v>
      </c>
      <c r="AR12" s="20"/>
      <c r="AS12" s="32" t="s">
        <v>71</v>
      </c>
      <c r="AT12" s="34"/>
      <c r="AU12" s="32" t="s">
        <v>73</v>
      </c>
      <c r="AV12" s="32" t="s">
        <v>69</v>
      </c>
      <c r="AW12" s="8"/>
      <c r="AX12" s="8"/>
      <c r="AY12" s="32" t="s">
        <v>87</v>
      </c>
      <c r="AZ12" s="8"/>
      <c r="BA12" s="8"/>
    </row>
    <row r="13" spans="1:53" s="13" customFormat="1" x14ac:dyDescent="0.25">
      <c r="B13" s="42"/>
      <c r="C13" s="340"/>
      <c r="D13" s="25"/>
      <c r="E13" s="28"/>
      <c r="F13" s="28"/>
      <c r="G13" s="36"/>
      <c r="H13" s="35" t="s">
        <v>88</v>
      </c>
      <c r="I13" s="36" t="s">
        <v>88</v>
      </c>
      <c r="J13" s="37" t="s">
        <v>88</v>
      </c>
      <c r="K13" s="37" t="s">
        <v>88</v>
      </c>
      <c r="L13" s="36" t="s">
        <v>89</v>
      </c>
      <c r="M13" s="36" t="s">
        <v>89</v>
      </c>
      <c r="N13" s="133"/>
      <c r="O13" s="133"/>
      <c r="P13" s="133"/>
      <c r="Q13" s="133"/>
      <c r="R13" s="13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45"/>
      <c r="AK13" s="55" t="s">
        <v>90</v>
      </c>
      <c r="AL13" s="55" t="s">
        <v>91</v>
      </c>
      <c r="AM13" s="7"/>
      <c r="AN13" s="7"/>
      <c r="AO13" s="48" t="s">
        <v>92</v>
      </c>
      <c r="AP13" s="18" t="s">
        <v>93</v>
      </c>
      <c r="AQ13" s="25" t="s">
        <v>94</v>
      </c>
      <c r="AR13" s="20"/>
      <c r="AS13" s="36" t="s">
        <v>88</v>
      </c>
      <c r="AT13" s="37" t="s">
        <v>88</v>
      </c>
      <c r="AU13" s="36" t="s">
        <v>89</v>
      </c>
      <c r="AV13" s="36" t="s">
        <v>95</v>
      </c>
      <c r="AW13" s="7"/>
      <c r="AX13" s="7"/>
      <c r="AY13" s="36" t="s">
        <v>96</v>
      </c>
      <c r="AZ13" s="7"/>
      <c r="BA13" s="7"/>
    </row>
    <row r="14" spans="1:53" s="13" customFormat="1" hidden="1" x14ac:dyDescent="0.25">
      <c r="B14" s="61" t="s">
        <v>97</v>
      </c>
      <c r="C14" s="63"/>
      <c r="D14" s="62" t="s">
        <v>78</v>
      </c>
      <c r="E14" s="63" t="s">
        <v>98</v>
      </c>
      <c r="F14" s="63" t="s">
        <v>81</v>
      </c>
      <c r="G14" s="62" t="s">
        <v>78</v>
      </c>
      <c r="H14" s="62" t="s">
        <v>99</v>
      </c>
      <c r="I14" s="62" t="s">
        <v>79</v>
      </c>
      <c r="J14" s="63" t="s">
        <v>98</v>
      </c>
      <c r="K14" s="63"/>
      <c r="L14" s="62" t="s">
        <v>100</v>
      </c>
      <c r="M14" s="62" t="s">
        <v>101</v>
      </c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44"/>
      <c r="AK14" s="65" t="s">
        <v>82</v>
      </c>
      <c r="AL14" s="65" t="s">
        <v>82</v>
      </c>
      <c r="AM14" s="3"/>
      <c r="AN14" s="3"/>
      <c r="AO14" s="57" t="s">
        <v>81</v>
      </c>
      <c r="AP14" s="55" t="s">
        <v>98</v>
      </c>
      <c r="AQ14" s="7" t="s">
        <v>98</v>
      </c>
      <c r="AR14" s="3"/>
      <c r="AS14" s="3"/>
      <c r="AT14" s="3"/>
      <c r="AU14" s="3"/>
      <c r="AV14" s="3" t="s">
        <v>102</v>
      </c>
      <c r="AW14" s="3"/>
      <c r="AX14" s="3"/>
      <c r="AY14" s="56" t="s">
        <v>102</v>
      </c>
      <c r="AZ14" s="3"/>
      <c r="BA14" s="3"/>
    </row>
    <row r="15" spans="1:53" s="13" customFormat="1" hidden="1" x14ac:dyDescent="0.25">
      <c r="B15" s="61" t="s">
        <v>81</v>
      </c>
      <c r="C15" s="63"/>
      <c r="D15" s="62"/>
      <c r="E15" s="63"/>
      <c r="F15" s="63"/>
      <c r="G15" s="62"/>
      <c r="H15" s="62"/>
      <c r="I15" s="62"/>
      <c r="J15" s="63"/>
      <c r="K15" s="63"/>
      <c r="L15" s="62"/>
      <c r="M15" s="62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44"/>
      <c r="AK15" s="65"/>
      <c r="AL15" s="65"/>
      <c r="AM15" s="3"/>
      <c r="AN15" s="3"/>
      <c r="AO15" s="57"/>
      <c r="AP15" s="55"/>
      <c r="AQ15" s="7"/>
      <c r="AR15" s="3"/>
      <c r="AS15" s="3"/>
      <c r="AT15" s="3"/>
      <c r="AU15" s="3"/>
      <c r="AV15" s="3"/>
      <c r="AW15" s="3"/>
      <c r="AX15" s="3"/>
      <c r="AY15" s="56"/>
      <c r="AZ15" s="3"/>
      <c r="BA15" s="3"/>
    </row>
    <row r="16" spans="1:53" s="13" customFormat="1" hidden="1" x14ac:dyDescent="0.25">
      <c r="B16" s="61" t="s">
        <v>103</v>
      </c>
      <c r="C16" s="63"/>
      <c r="D16" s="62"/>
      <c r="E16" s="63"/>
      <c r="F16" s="63"/>
      <c r="G16" s="62"/>
      <c r="H16" s="62"/>
      <c r="I16" s="62"/>
      <c r="J16" s="63"/>
      <c r="K16" s="63"/>
      <c r="L16" s="62"/>
      <c r="M16" s="62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44"/>
      <c r="AK16" s="65"/>
      <c r="AL16" s="65"/>
      <c r="AM16" s="3"/>
      <c r="AN16" s="3"/>
      <c r="AO16" s="57"/>
      <c r="AP16" s="55"/>
      <c r="AQ16" s="7"/>
      <c r="AR16" s="3"/>
      <c r="AS16" s="3"/>
      <c r="AT16" s="3"/>
      <c r="AU16" s="3"/>
      <c r="AV16" s="3"/>
      <c r="AW16" s="3"/>
      <c r="AX16" s="3"/>
      <c r="AY16" s="56"/>
      <c r="AZ16" s="3"/>
      <c r="BA16" s="3"/>
    </row>
    <row r="17" spans="1:53" s="13" customFormat="1" hidden="1" x14ac:dyDescent="0.25">
      <c r="B17" s="61" t="s">
        <v>104</v>
      </c>
      <c r="C17" s="63"/>
      <c r="D17" s="62"/>
      <c r="E17" s="63"/>
      <c r="F17" s="63"/>
      <c r="G17" s="62"/>
      <c r="H17" s="62"/>
      <c r="I17" s="62"/>
      <c r="J17" s="63"/>
      <c r="K17" s="63"/>
      <c r="L17" s="62"/>
      <c r="M17" s="62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44"/>
      <c r="AK17" s="65"/>
      <c r="AL17" s="65"/>
      <c r="AM17" s="3"/>
      <c r="AN17" s="3"/>
      <c r="AO17" s="57"/>
      <c r="AP17" s="55"/>
      <c r="AQ17" s="7"/>
      <c r="AR17" s="3"/>
      <c r="AS17" s="3"/>
      <c r="AT17" s="3"/>
      <c r="AU17" s="3"/>
      <c r="AV17" s="3"/>
      <c r="AW17" s="3"/>
      <c r="AX17" s="3"/>
      <c r="AY17" s="56"/>
      <c r="AZ17" s="3"/>
      <c r="BA17" s="3"/>
    </row>
    <row r="18" spans="1:53" ht="15" customHeight="1" x14ac:dyDescent="0.25">
      <c r="A18">
        <v>1</v>
      </c>
      <c r="B18" s="17" t="str">
        <f>'M3'!B18</f>
        <v>leerling 1</v>
      </c>
      <c r="C18" s="234" t="str">
        <f>IF('M3'!C18="","",IF('M3'!C18&gt;0,'M3'!C18))</f>
        <v/>
      </c>
      <c r="D18" s="234" t="str">
        <f>IF('M3'!D18="","",IF('M3'!D18&gt;0,'M3'!D18))</f>
        <v/>
      </c>
      <c r="E18" s="139"/>
      <c r="F18" s="174"/>
      <c r="G18" s="140"/>
      <c r="H18" s="179"/>
      <c r="I18" s="178"/>
      <c r="J18" s="178"/>
      <c r="K18" s="178"/>
      <c r="L18" s="178"/>
      <c r="M18" s="177"/>
      <c r="N18" s="287">
        <f>COUNTA(I18,J18,M18)</f>
        <v>0</v>
      </c>
      <c r="O18" s="288" t="str">
        <f>IF(M18="E",1,IF(M18="D",2,IF(M18="C",3,IF(M18="B",4,IF(M18="A",5,IF(M18=5,1,IF(M18=4,2,IF(M18=3,3,IF(M18=2,4,IF(M18=1,5,IF(M18="","")))))))))))</f>
        <v/>
      </c>
      <c r="P18" s="288" t="str">
        <f t="shared" ref="P18:Q53" si="0">IF(I18="E",1,IF(I18="D",2,IF(I18="C",3,IF(I18="B",4,IF(I18="A",5,IF(I18=5,1,IF(I18=4,2,IF(I18=3,3,IF(I18=2,4,IF(I18=1,5,IF(I18="","")))))))))))</f>
        <v/>
      </c>
      <c r="Q18" s="288" t="str">
        <f t="shared" si="0"/>
        <v/>
      </c>
      <c r="R18" s="288">
        <f>IF(N18&lt;3,2,IF($D$2&lt;6,0,IF($D$2&gt;=6,SUM(O18:Q18))))</f>
        <v>2</v>
      </c>
      <c r="S18" s="94" t="str">
        <f t="shared" ref="S18:S53" si="1">IF(D18="","",IF(H18="","",IF(H18=$D18,1,IF(H18&lt;$D18,1,IF(H18&gt;$D18,"",IF(H18="A+",1))))))</f>
        <v/>
      </c>
      <c r="T18" s="94" t="str">
        <f t="shared" ref="T18:T53" si="2">IF(D18="","",IF(I18="","",IF(I18=$D18,1,IF(I18&lt;$D18,1,IF(I18&gt;$D18,"",IF(I18="A+",1))))))</f>
        <v/>
      </c>
      <c r="U18" s="94" t="str">
        <f t="shared" ref="U18:U53" si="3">IF(D18="","",IF(J18="","",IF(J18=$D18,1,IF(J18&lt;$D18,1,IF(J18&gt;$D18,"",IF(J18="A+",1))))))</f>
        <v/>
      </c>
      <c r="V18" s="94" t="str">
        <f>IF(D18="","",IF(K18="","",IF(K18=$D18,1,IF(K18&lt;$D18,1,IF(K18&gt;$D18,"",IF(K18="A+",1))))))</f>
        <v/>
      </c>
      <c r="W18" s="94" t="str">
        <f t="shared" ref="W18:W53" si="4">IF(D18="","",IF(L18="","",IF(L18=$D18,1,IF(L18&lt;$D18,1,IF(L18&gt;$D18,"",IF(L18="A+",1))))))</f>
        <v/>
      </c>
      <c r="X18" s="94" t="str">
        <f t="shared" ref="X18:X53" si="5">IF(D18="","",IF(M18="","",IF(M18=$D18,1,IF(M18&lt;$D18,1,IF(M18&gt;$D18,"",IF(M18="A+",1))))))</f>
        <v/>
      </c>
      <c r="Y18" s="94">
        <f t="shared" ref="Y18:Y53" si="6">SUM(S18:X18)</f>
        <v>0</v>
      </c>
      <c r="Z18" s="141" t="b">
        <f t="shared" ref="Z18:Z53" si="7">IF($D18="A",$AK18)</f>
        <v>0</v>
      </c>
      <c r="AA18" s="141" t="b">
        <f t="shared" ref="AA18:AA53" si="8">IF($D18="B",$AK18)</f>
        <v>0</v>
      </c>
      <c r="AB18" s="141" t="b">
        <f t="shared" ref="AB18:AB53" si="9">IF($D18="C",$AK18)</f>
        <v>0</v>
      </c>
      <c r="AC18" s="141" t="b">
        <f t="shared" ref="AC18:AC53" si="10">IF($D18="D",$AK18)</f>
        <v>0</v>
      </c>
      <c r="AD18" s="141" t="b">
        <f t="shared" ref="AD18:AD53" si="11">IF($D18="E",$AK18)</f>
        <v>0</v>
      </c>
      <c r="AE18" s="141" t="b">
        <f>IF($D18=1,$AK18)</f>
        <v>0</v>
      </c>
      <c r="AF18" s="141" t="b">
        <f>IF($D18=2,$AK18)</f>
        <v>0</v>
      </c>
      <c r="AG18" s="141" t="b">
        <f>IF($D18=3,$AK18)</f>
        <v>0</v>
      </c>
      <c r="AH18" s="141" t="b">
        <f>IF($D18=4,$AK18)</f>
        <v>0</v>
      </c>
      <c r="AI18" s="141" t="b">
        <f>IF($D18=5,$AK18)</f>
        <v>0</v>
      </c>
      <c r="AJ18" s="142" t="str">
        <f t="shared" ref="AJ18:AJ53" si="12">IF(D18="","",IF(D18&gt;0,COUNTA(H18:M18)))</f>
        <v/>
      </c>
      <c r="AK18" s="143" t="str">
        <f>IF(AJ18=0,"",IF(AJ18="","",IF(AJ18&gt;0,Y18/AJ18)))</f>
        <v/>
      </c>
      <c r="AL18" s="216" t="str">
        <f>IF($D$2&lt;6,"",IF(N18&lt;3,"",IF(R18=15,"Vwo",IF(R18&gt;13,"Havo/Vwo",IF(R18=13,"Havo",IF(R18&gt;11,"TL/Havo",IF(R18=11,"TL",IF(R18&gt;9,"Kader/TL",IF(R18=9,"Kader",IF(R18&gt;6,"BBL/Kader",IF(R18=6,"BBL",IF(R18&gt;3,"PRO/BBL",IF(R18=3,"PRO")))))))))))))</f>
        <v/>
      </c>
      <c r="AM18" s="144" t="str">
        <f>IF(AL18="","",IF(AL18="PRO",1,IF(AL18="PRO/BBL",2,IF(AL18="BBL",3,IF(AL18="BBL/Kader",4,IF(AL18="Kader",5,IF(AL18="Kader/TL",6,IF(AL18="TL",7,IF(AL18="TL/Havo",8,IF(AL18="Havo",9,IF(AL18="Havo/VWO",10,IF(AL18="VWO",11))))))))))))</f>
        <v/>
      </c>
      <c r="AN18" s="145">
        <f>IF(AM18="",0,IF(AM18&lt;AR18,0,IF(AM18&gt;=AR18,1)))</f>
        <v>0</v>
      </c>
      <c r="AO18" s="135" t="str">
        <f>IF(F18="","",IF(F18="x",1))</f>
        <v/>
      </c>
      <c r="AP18" s="136" t="str">
        <f>IF(E18="","",IF(E18="X",1))</f>
        <v/>
      </c>
      <c r="AQ18" s="126"/>
      <c r="AR18" s="144" t="str">
        <f>IF(G18="","",IF(G18="PRO",1,IF(G18="LWOO",2,IF(G18="BBL",3,IF(G18="BBL/Kader",4,IF(G18="Kader",5,IF(G18="Kader/TL",6,IF(G18="TL",7,IF(G18="TL/Havo",8,IF(G18="Havo",9,IF(G18="Havo/VWO",10,IF(G18="VWO",11))))))))))))</f>
        <v/>
      </c>
      <c r="AS18" s="219" t="str">
        <f>IF($D$2&lt;6,"",IF($N18&lt;3,"",IF(P18=1,"&lt;1F",IF(P18&gt;3,"2F",IF(P18&gt;1,"1F")))))</f>
        <v/>
      </c>
      <c r="AT18" s="219" t="str">
        <f>IF($D$2&lt;6,"",IF($N18&lt;3,"",IF(Q18=1,"&lt;1F",IF(Q18&gt;3,"2F",IF(Q18&gt;1,"1F")))))</f>
        <v/>
      </c>
      <c r="AU18" s="219" t="str">
        <f>IF($D$2&lt;6,"",IF($N18&lt;3,"",IF(O18&lt;=2,"&lt;1F",IF(O18&gt;3,"1S",IF(O18&gt;2,"1F")))))</f>
        <v/>
      </c>
      <c r="AV18" s="218"/>
      <c r="AW18" s="219"/>
      <c r="AX18" s="219"/>
      <c r="AY18" s="218"/>
      <c r="AZ18" s="217" t="str">
        <f>IF(AY18="","",IF(AY18="PRO",1,IF(AY18="LWOO",2,IF(AY18="BBL",3,IF(AY18="BBL/Kader",4,IF(AY18="Kader",5,IF(AY18="Kader/TL",6,IF(AY18="TL",7,IF(AY18="TL/Havo",8,IF(AY18="Havo",9,IF(AY18="Havo/VWO",10,IF(AY18="VWO",11))))))))))))</f>
        <v/>
      </c>
      <c r="BA18" s="60">
        <f t="shared" ref="BA18:BA53" si="13">IF(AZ18="",0,IF(AZ18&lt;AW18,0,IF(AZ18&gt;=AW18,1)))</f>
        <v>0</v>
      </c>
    </row>
    <row r="19" spans="1:53" ht="15" customHeight="1" x14ac:dyDescent="0.25">
      <c r="A19">
        <v>2</v>
      </c>
      <c r="B19" s="17" t="str">
        <f>'M3'!B19</f>
        <v>leerling 2</v>
      </c>
      <c r="C19" s="234" t="str">
        <f>IF('M3'!C19="","",IF('M3'!C19&gt;0,'M3'!C19))</f>
        <v/>
      </c>
      <c r="D19" s="234" t="str">
        <f>IF('M3'!D19="","",IF('M3'!D19&gt;0,'M3'!D19))</f>
        <v/>
      </c>
      <c r="E19" s="126"/>
      <c r="F19" s="126"/>
      <c r="G19" s="140"/>
      <c r="H19" s="179"/>
      <c r="I19" s="178"/>
      <c r="J19" s="178"/>
      <c r="K19" s="147"/>
      <c r="L19" s="178"/>
      <c r="M19" s="177"/>
      <c r="N19" s="287">
        <f t="shared" ref="N19:N53" si="14">COUNTA(I19,J19,M19)</f>
        <v>0</v>
      </c>
      <c r="O19" s="288" t="str">
        <f t="shared" ref="O19:O53" si="15">IF(M19="E",1,IF(M19="D",2,IF(M19="C",3,IF(M19="B",4,IF(M19="A",5,IF(M19=5,1,IF(M19=4,2,IF(M19=3,3,IF(M19=2,4,IF(M19=1,5,IF(M19="","")))))))))))</f>
        <v/>
      </c>
      <c r="P19" s="288" t="str">
        <f t="shared" si="0"/>
        <v/>
      </c>
      <c r="Q19" s="288" t="str">
        <f t="shared" si="0"/>
        <v/>
      </c>
      <c r="R19" s="288">
        <f t="shared" ref="R19:R53" si="16">IF($D$2&lt;6,0,IF($D$2&gt;=6,SUM(O19:Q19)))</f>
        <v>0</v>
      </c>
      <c r="S19" s="94" t="str">
        <f t="shared" si="1"/>
        <v/>
      </c>
      <c r="T19" s="94" t="str">
        <f t="shared" si="2"/>
        <v/>
      </c>
      <c r="U19" s="94" t="str">
        <f t="shared" si="3"/>
        <v/>
      </c>
      <c r="V19" s="94" t="str">
        <f t="shared" ref="V19:V53" si="17">IF(D19="","",IF(K19="","",IF(K19=$D19,1,IF(K19&lt;$D19,1,IF(K19&gt;$D19,"",IF(K19="A+",1))))))</f>
        <v/>
      </c>
      <c r="W19" s="94" t="str">
        <f t="shared" si="4"/>
        <v/>
      </c>
      <c r="X19" s="94" t="str">
        <f t="shared" si="5"/>
        <v/>
      </c>
      <c r="Y19" s="94">
        <f t="shared" si="6"/>
        <v>0</v>
      </c>
      <c r="Z19" s="141" t="b">
        <f t="shared" si="7"/>
        <v>0</v>
      </c>
      <c r="AA19" s="141" t="b">
        <f t="shared" si="8"/>
        <v>0</v>
      </c>
      <c r="AB19" s="141" t="b">
        <f t="shared" si="9"/>
        <v>0</v>
      </c>
      <c r="AC19" s="141" t="b">
        <f t="shared" si="10"/>
        <v>0</v>
      </c>
      <c r="AD19" s="141" t="b">
        <f t="shared" si="11"/>
        <v>0</v>
      </c>
      <c r="AE19" s="141" t="b">
        <f t="shared" ref="AE19:AE53" si="18">IF($D19="1",$AK19)</f>
        <v>0</v>
      </c>
      <c r="AF19" s="141" t="b">
        <f t="shared" ref="AF19:AF53" si="19">IF($D19=2,$AK19)</f>
        <v>0</v>
      </c>
      <c r="AG19" s="141" t="b">
        <f t="shared" ref="AG19:AG53" si="20">IF($D19=3,$AK19)</f>
        <v>0</v>
      </c>
      <c r="AH19" s="141" t="b">
        <f t="shared" ref="AH19:AH53" si="21">IF($D19=4,$AK19)</f>
        <v>0</v>
      </c>
      <c r="AI19" s="141" t="b">
        <f t="shared" ref="AI19:AI53" si="22">IF($D19=5,$AK19)</f>
        <v>0</v>
      </c>
      <c r="AJ19" s="146" t="str">
        <f t="shared" si="12"/>
        <v/>
      </c>
      <c r="AK19" s="143" t="str">
        <f t="shared" ref="AK19:AK53" si="23">IF(AJ19=0,"",IF(AJ19="","",IF(AJ19&gt;0,Y19/AJ19)))</f>
        <v/>
      </c>
      <c r="AL19" s="216" t="str">
        <f t="shared" ref="AL19:AL53" si="24">IF($D$2&lt;6,"",IF(N19&lt;3,"",IF(R19=15,"Vwo",IF(R19&gt;13,"Havo/Vwo",IF(R19=13,"Havo",IF(R19&gt;11,"TL/Havo",IF(R19=11,"TL",IF(R19&gt;9,"Kader/TL",IF(R19=9,"Kader",IF(R19&gt;6,"BBL/Kader",IF(R19=6,"BBL",IF(R19&gt;3,"PRO/BBL",IF(R19=3,"PRO")))))))))))))</f>
        <v/>
      </c>
      <c r="AM19" s="144" t="str">
        <f t="shared" ref="AM19:AM53" si="25">IF(AL19="","",IF(AL19="PRO",1,IF(AL19="PRO/BBL",2,IF(AL19="BBL",3,IF(AL19="BBL/Kader",4,IF(AL19="Kader",5,IF(AL19="Kader/TL",6,IF(AL19="TL",7,IF(AL19="TL/Havo",8,IF(AL19="Havo",9,IF(AL19="Havo/VWO",10,IF(AL19="VWO",11))))))))))))</f>
        <v/>
      </c>
      <c r="AN19" s="145">
        <f t="shared" ref="AN19:AN53" si="26">IF(AM19="",0,IF(AM19&lt;AR19,0,IF(AM19&gt;=AR19,1)))</f>
        <v>0</v>
      </c>
      <c r="AO19" s="135" t="str">
        <f t="shared" ref="AO19:AO53" si="27">IF(F19="","",IF(F19="x",1))</f>
        <v/>
      </c>
      <c r="AP19" s="136" t="str">
        <f t="shared" ref="AP19:AP53" si="28">IF(E19="","",IF(E19="X",1))</f>
        <v/>
      </c>
      <c r="AQ19" s="126"/>
      <c r="AR19" s="144" t="str">
        <f t="shared" ref="AR19:AR53" si="29">IF(G19="","",IF(G19="PRO",1,IF(G19="LWOO",2,IF(G19="BBL",3,IF(G19="BBL/Kader",4,IF(G19="Kader",5,IF(G19="Kader/TL",6,IF(G19="TL",7,IF(G19="TL/Havo",8,IF(G19="Havo",9,IF(G19="Havo/VWO",10,IF(G19="VWO",11))))))))))))</f>
        <v/>
      </c>
      <c r="AS19" s="219" t="str">
        <f t="shared" ref="AS19:AS53" si="30">IF($D$2&lt;6,"",IF(N19&lt;3,"",IF(P19=1,"&lt;1F",IF(P19&gt;3,"2F",IF(P19&gt;1,"1F")))))</f>
        <v/>
      </c>
      <c r="AT19" s="219" t="str">
        <f t="shared" ref="AT19:AT53" si="31">IF($D$2&lt;6,"",IF($N19&lt;3,"",IF(Q19=1,"&lt;1F",IF(Q19&gt;3,"2F",IF(Q19&gt;1,"1F")))))</f>
        <v/>
      </c>
      <c r="AU19" s="219" t="str">
        <f t="shared" ref="AU19:AU53" si="32">IF($D$2&lt;6,"",IF($N19&lt;3,"",IF(O19&lt;=2,"&lt;1F",IF(O19&gt;3,"1S",IF(O19&gt;2,"1F")))))</f>
        <v/>
      </c>
      <c r="AV19" s="218"/>
      <c r="AW19" s="219"/>
      <c r="AX19" s="219"/>
      <c r="AY19" s="218"/>
      <c r="AZ19" s="217" t="str">
        <f t="shared" ref="AZ19:AZ53" si="33">IF(AY19="","",IF(AY19="PRO",1,IF(AY19="LWOO",2,IF(AY19="BBL",3,IF(AY19="BBL/Kader",4,IF(AY19="Kader",5,IF(AY19="Kader/TL",6,IF(AY19="TL",7,IF(AY19="TL/Havo",8,IF(AY19="Havo",9,IF(AY19="Havo/VWO",10,IF(AY19="VWO",11))))))))))))</f>
        <v/>
      </c>
      <c r="BA19" s="60">
        <f t="shared" si="13"/>
        <v>0</v>
      </c>
    </row>
    <row r="20" spans="1:53" ht="15" customHeight="1" x14ac:dyDescent="0.25">
      <c r="A20">
        <v>3</v>
      </c>
      <c r="B20" s="17" t="str">
        <f>'M3'!B20</f>
        <v>leerling 3</v>
      </c>
      <c r="C20" s="234" t="str">
        <f>IF('M3'!C20="","",IF('M3'!C20&gt;0,'M3'!C20))</f>
        <v/>
      </c>
      <c r="D20" s="234" t="str">
        <f>IF('M3'!D20="","",IF('M3'!D20&gt;0,'M3'!D20))</f>
        <v/>
      </c>
      <c r="E20" s="150"/>
      <c r="F20" s="150"/>
      <c r="G20" s="140"/>
      <c r="H20" s="179"/>
      <c r="I20" s="147"/>
      <c r="J20" s="178"/>
      <c r="K20" s="147"/>
      <c r="L20" s="178"/>
      <c r="M20" s="177"/>
      <c r="N20" s="287">
        <f t="shared" si="14"/>
        <v>0</v>
      </c>
      <c r="O20" s="288" t="str">
        <f t="shared" si="15"/>
        <v/>
      </c>
      <c r="P20" s="288" t="str">
        <f t="shared" si="0"/>
        <v/>
      </c>
      <c r="Q20" s="288" t="str">
        <f t="shared" si="0"/>
        <v/>
      </c>
      <c r="R20" s="288">
        <f t="shared" si="16"/>
        <v>0</v>
      </c>
      <c r="S20" s="94" t="str">
        <f t="shared" si="1"/>
        <v/>
      </c>
      <c r="T20" s="94" t="str">
        <f t="shared" si="2"/>
        <v/>
      </c>
      <c r="U20" s="94" t="str">
        <f t="shared" si="3"/>
        <v/>
      </c>
      <c r="V20" s="94" t="str">
        <f t="shared" si="17"/>
        <v/>
      </c>
      <c r="W20" s="94" t="str">
        <f t="shared" si="4"/>
        <v/>
      </c>
      <c r="X20" s="94" t="str">
        <f t="shared" si="5"/>
        <v/>
      </c>
      <c r="Y20" s="94">
        <f t="shared" si="6"/>
        <v>0</v>
      </c>
      <c r="Z20" s="141" t="b">
        <f t="shared" si="7"/>
        <v>0</v>
      </c>
      <c r="AA20" s="141" t="b">
        <f t="shared" si="8"/>
        <v>0</v>
      </c>
      <c r="AB20" s="141" t="b">
        <f t="shared" si="9"/>
        <v>0</v>
      </c>
      <c r="AC20" s="141" t="b">
        <f t="shared" si="10"/>
        <v>0</v>
      </c>
      <c r="AD20" s="141" t="b">
        <f t="shared" si="11"/>
        <v>0</v>
      </c>
      <c r="AE20" s="141" t="b">
        <f t="shared" si="18"/>
        <v>0</v>
      </c>
      <c r="AF20" s="141" t="b">
        <f t="shared" si="19"/>
        <v>0</v>
      </c>
      <c r="AG20" s="141" t="b">
        <f t="shared" si="20"/>
        <v>0</v>
      </c>
      <c r="AH20" s="141" t="b">
        <f t="shared" si="21"/>
        <v>0</v>
      </c>
      <c r="AI20" s="141" t="b">
        <f t="shared" si="22"/>
        <v>0</v>
      </c>
      <c r="AJ20" s="146" t="str">
        <f t="shared" si="12"/>
        <v/>
      </c>
      <c r="AK20" s="143" t="str">
        <f t="shared" si="23"/>
        <v/>
      </c>
      <c r="AL20" s="216" t="str">
        <f t="shared" si="24"/>
        <v/>
      </c>
      <c r="AM20" s="144" t="str">
        <f t="shared" si="25"/>
        <v/>
      </c>
      <c r="AN20" s="145">
        <f t="shared" si="26"/>
        <v>0</v>
      </c>
      <c r="AO20" s="135" t="str">
        <f t="shared" si="27"/>
        <v/>
      </c>
      <c r="AP20" s="136" t="str">
        <f t="shared" si="28"/>
        <v/>
      </c>
      <c r="AQ20" s="126"/>
      <c r="AR20" s="144" t="str">
        <f t="shared" si="29"/>
        <v/>
      </c>
      <c r="AS20" s="219" t="str">
        <f t="shared" si="30"/>
        <v/>
      </c>
      <c r="AT20" s="219" t="str">
        <f t="shared" si="31"/>
        <v/>
      </c>
      <c r="AU20" s="219" t="str">
        <f t="shared" si="32"/>
        <v/>
      </c>
      <c r="AV20" s="218"/>
      <c r="AW20" s="219"/>
      <c r="AX20" s="219"/>
      <c r="AY20" s="218"/>
      <c r="AZ20" s="217" t="str">
        <f t="shared" si="33"/>
        <v/>
      </c>
      <c r="BA20" s="60">
        <f t="shared" si="13"/>
        <v>0</v>
      </c>
    </row>
    <row r="21" spans="1:53" ht="15" customHeight="1" x14ac:dyDescent="0.25">
      <c r="A21">
        <v>4</v>
      </c>
      <c r="B21" s="221" t="str">
        <f>'M3'!B21</f>
        <v>leerling 4</v>
      </c>
      <c r="C21" s="234" t="str">
        <f>IF('M3'!C21="","",IF('M3'!C21&gt;0,'M3'!C21))</f>
        <v/>
      </c>
      <c r="D21" s="234" t="str">
        <f>IF('M3'!D21="","",IF('M3'!D21&gt;0,'M3'!D21))</f>
        <v/>
      </c>
      <c r="E21" s="126"/>
      <c r="F21" s="126"/>
      <c r="G21" s="140"/>
      <c r="H21" s="179"/>
      <c r="I21" s="147"/>
      <c r="J21" s="178"/>
      <c r="K21" s="147"/>
      <c r="L21" s="178"/>
      <c r="M21" s="177"/>
      <c r="N21" s="287">
        <f t="shared" si="14"/>
        <v>0</v>
      </c>
      <c r="O21" s="288" t="str">
        <f t="shared" si="15"/>
        <v/>
      </c>
      <c r="P21" s="288" t="str">
        <f t="shared" si="0"/>
        <v/>
      </c>
      <c r="Q21" s="288" t="str">
        <f t="shared" si="0"/>
        <v/>
      </c>
      <c r="R21" s="288">
        <f t="shared" si="16"/>
        <v>0</v>
      </c>
      <c r="S21" s="94" t="str">
        <f t="shared" si="1"/>
        <v/>
      </c>
      <c r="T21" s="94" t="str">
        <f t="shared" si="2"/>
        <v/>
      </c>
      <c r="U21" s="94" t="str">
        <f t="shared" si="3"/>
        <v/>
      </c>
      <c r="V21" s="94" t="str">
        <f t="shared" si="17"/>
        <v/>
      </c>
      <c r="W21" s="94" t="str">
        <f t="shared" si="4"/>
        <v/>
      </c>
      <c r="X21" s="94" t="str">
        <f t="shared" si="5"/>
        <v/>
      </c>
      <c r="Y21" s="94">
        <f t="shared" si="6"/>
        <v>0</v>
      </c>
      <c r="Z21" s="141" t="b">
        <f t="shared" si="7"/>
        <v>0</v>
      </c>
      <c r="AA21" s="141" t="b">
        <f t="shared" si="8"/>
        <v>0</v>
      </c>
      <c r="AB21" s="141" t="b">
        <f t="shared" si="9"/>
        <v>0</v>
      </c>
      <c r="AC21" s="141" t="b">
        <f t="shared" si="10"/>
        <v>0</v>
      </c>
      <c r="AD21" s="141" t="b">
        <f t="shared" si="11"/>
        <v>0</v>
      </c>
      <c r="AE21" s="141" t="b">
        <f t="shared" si="18"/>
        <v>0</v>
      </c>
      <c r="AF21" s="141" t="b">
        <f t="shared" si="19"/>
        <v>0</v>
      </c>
      <c r="AG21" s="141" t="b">
        <f t="shared" si="20"/>
        <v>0</v>
      </c>
      <c r="AH21" s="141" t="b">
        <f t="shared" si="21"/>
        <v>0</v>
      </c>
      <c r="AI21" s="141" t="b">
        <f t="shared" si="22"/>
        <v>0</v>
      </c>
      <c r="AJ21" s="146" t="str">
        <f t="shared" si="12"/>
        <v/>
      </c>
      <c r="AK21" s="143" t="str">
        <f t="shared" si="23"/>
        <v/>
      </c>
      <c r="AL21" s="216" t="str">
        <f t="shared" si="24"/>
        <v/>
      </c>
      <c r="AM21" s="144" t="str">
        <f t="shared" si="25"/>
        <v/>
      </c>
      <c r="AN21" s="145">
        <f t="shared" si="26"/>
        <v>0</v>
      </c>
      <c r="AO21" s="135" t="str">
        <f t="shared" si="27"/>
        <v/>
      </c>
      <c r="AP21" s="136" t="str">
        <f t="shared" si="28"/>
        <v/>
      </c>
      <c r="AQ21" s="126"/>
      <c r="AR21" s="144" t="str">
        <f t="shared" si="29"/>
        <v/>
      </c>
      <c r="AS21" s="219" t="str">
        <f t="shared" si="30"/>
        <v/>
      </c>
      <c r="AT21" s="219" t="str">
        <f t="shared" si="31"/>
        <v/>
      </c>
      <c r="AU21" s="219" t="str">
        <f t="shared" si="32"/>
        <v/>
      </c>
      <c r="AV21" s="218"/>
      <c r="AW21" s="219"/>
      <c r="AX21" s="219"/>
      <c r="AY21" s="218"/>
      <c r="AZ21" s="217" t="str">
        <f t="shared" si="33"/>
        <v/>
      </c>
      <c r="BA21" s="60">
        <f t="shared" si="13"/>
        <v>0</v>
      </c>
    </row>
    <row r="22" spans="1:53" ht="15" customHeight="1" x14ac:dyDescent="0.25">
      <c r="A22">
        <v>5</v>
      </c>
      <c r="B22" s="17" t="str">
        <f>'M3'!B22</f>
        <v>leerling 5</v>
      </c>
      <c r="C22" s="234" t="str">
        <f>IF('M3'!C22="","",IF('M3'!C22&gt;0,'M3'!C22))</f>
        <v/>
      </c>
      <c r="D22" s="234" t="str">
        <f>IF('M3'!D22="","",IF('M3'!D22&gt;0,'M3'!D22))</f>
        <v/>
      </c>
      <c r="E22" s="126"/>
      <c r="F22" s="126"/>
      <c r="G22" s="140"/>
      <c r="H22" s="179"/>
      <c r="I22" s="147"/>
      <c r="J22" s="178"/>
      <c r="K22" s="147"/>
      <c r="L22" s="178"/>
      <c r="M22" s="177"/>
      <c r="N22" s="287">
        <f t="shared" si="14"/>
        <v>0</v>
      </c>
      <c r="O22" s="288" t="str">
        <f t="shared" si="15"/>
        <v/>
      </c>
      <c r="P22" s="288" t="str">
        <f t="shared" si="0"/>
        <v/>
      </c>
      <c r="Q22" s="288" t="str">
        <f t="shared" si="0"/>
        <v/>
      </c>
      <c r="R22" s="288">
        <f t="shared" si="16"/>
        <v>0</v>
      </c>
      <c r="S22" s="94" t="str">
        <f t="shared" si="1"/>
        <v/>
      </c>
      <c r="T22" s="94" t="str">
        <f t="shared" si="2"/>
        <v/>
      </c>
      <c r="U22" s="94" t="str">
        <f t="shared" si="3"/>
        <v/>
      </c>
      <c r="V22" s="94" t="str">
        <f t="shared" si="17"/>
        <v/>
      </c>
      <c r="W22" s="94" t="str">
        <f t="shared" si="4"/>
        <v/>
      </c>
      <c r="X22" s="94" t="str">
        <f t="shared" si="5"/>
        <v/>
      </c>
      <c r="Y22" s="94">
        <f t="shared" si="6"/>
        <v>0</v>
      </c>
      <c r="Z22" s="141" t="b">
        <f t="shared" si="7"/>
        <v>0</v>
      </c>
      <c r="AA22" s="141" t="b">
        <f t="shared" si="8"/>
        <v>0</v>
      </c>
      <c r="AB22" s="141" t="b">
        <f t="shared" si="9"/>
        <v>0</v>
      </c>
      <c r="AC22" s="141" t="b">
        <f t="shared" si="10"/>
        <v>0</v>
      </c>
      <c r="AD22" s="141" t="b">
        <f t="shared" si="11"/>
        <v>0</v>
      </c>
      <c r="AE22" s="141" t="b">
        <f t="shared" si="18"/>
        <v>0</v>
      </c>
      <c r="AF22" s="141" t="b">
        <f t="shared" si="19"/>
        <v>0</v>
      </c>
      <c r="AG22" s="141" t="b">
        <f t="shared" si="20"/>
        <v>0</v>
      </c>
      <c r="AH22" s="141" t="b">
        <f t="shared" si="21"/>
        <v>0</v>
      </c>
      <c r="AI22" s="141" t="b">
        <f t="shared" si="22"/>
        <v>0</v>
      </c>
      <c r="AJ22" s="146" t="str">
        <f t="shared" si="12"/>
        <v/>
      </c>
      <c r="AK22" s="143" t="str">
        <f t="shared" si="23"/>
        <v/>
      </c>
      <c r="AL22" s="216" t="str">
        <f t="shared" si="24"/>
        <v/>
      </c>
      <c r="AM22" s="144" t="str">
        <f t="shared" si="25"/>
        <v/>
      </c>
      <c r="AN22" s="145">
        <f t="shared" si="26"/>
        <v>0</v>
      </c>
      <c r="AO22" s="135" t="str">
        <f t="shared" si="27"/>
        <v/>
      </c>
      <c r="AP22" s="136" t="str">
        <f t="shared" si="28"/>
        <v/>
      </c>
      <c r="AQ22" s="126"/>
      <c r="AR22" s="144" t="str">
        <f t="shared" si="29"/>
        <v/>
      </c>
      <c r="AS22" s="219" t="str">
        <f t="shared" si="30"/>
        <v/>
      </c>
      <c r="AT22" s="219" t="str">
        <f t="shared" si="31"/>
        <v/>
      </c>
      <c r="AU22" s="219" t="str">
        <f t="shared" si="32"/>
        <v/>
      </c>
      <c r="AV22" s="218"/>
      <c r="AW22" s="219"/>
      <c r="AX22" s="219"/>
      <c r="AY22" s="218"/>
      <c r="AZ22" s="217" t="str">
        <f t="shared" si="33"/>
        <v/>
      </c>
      <c r="BA22" s="60">
        <f t="shared" si="13"/>
        <v>0</v>
      </c>
    </row>
    <row r="23" spans="1:53" ht="15" customHeight="1" x14ac:dyDescent="0.25">
      <c r="A23">
        <v>6</v>
      </c>
      <c r="B23" s="17" t="str">
        <f>'M3'!B23</f>
        <v>leerling 6</v>
      </c>
      <c r="C23" s="234" t="str">
        <f>IF('M3'!C23="","",IF('M3'!C23&gt;0,'M3'!C23))</f>
        <v/>
      </c>
      <c r="D23" s="234" t="str">
        <f>IF('M3'!D23="","",IF('M3'!D23&gt;0,'M3'!D23))</f>
        <v/>
      </c>
      <c r="E23" s="126"/>
      <c r="F23" s="126"/>
      <c r="G23" s="140"/>
      <c r="H23" s="179"/>
      <c r="I23" s="147"/>
      <c r="J23" s="178"/>
      <c r="K23" s="147"/>
      <c r="L23" s="178"/>
      <c r="M23" s="177"/>
      <c r="N23" s="287">
        <f t="shared" si="14"/>
        <v>0</v>
      </c>
      <c r="O23" s="288" t="str">
        <f t="shared" si="15"/>
        <v/>
      </c>
      <c r="P23" s="288" t="str">
        <f t="shared" si="0"/>
        <v/>
      </c>
      <c r="Q23" s="288" t="str">
        <f t="shared" si="0"/>
        <v/>
      </c>
      <c r="R23" s="288">
        <f t="shared" si="16"/>
        <v>0</v>
      </c>
      <c r="S23" s="94" t="str">
        <f t="shared" si="1"/>
        <v/>
      </c>
      <c r="T23" s="94" t="str">
        <f t="shared" si="2"/>
        <v/>
      </c>
      <c r="U23" s="94" t="str">
        <f t="shared" si="3"/>
        <v/>
      </c>
      <c r="V23" s="94" t="str">
        <f t="shared" si="17"/>
        <v/>
      </c>
      <c r="W23" s="94" t="str">
        <f t="shared" si="4"/>
        <v/>
      </c>
      <c r="X23" s="94" t="str">
        <f t="shared" si="5"/>
        <v/>
      </c>
      <c r="Y23" s="94">
        <f t="shared" si="6"/>
        <v>0</v>
      </c>
      <c r="Z23" s="141" t="b">
        <f t="shared" si="7"/>
        <v>0</v>
      </c>
      <c r="AA23" s="141" t="b">
        <f t="shared" si="8"/>
        <v>0</v>
      </c>
      <c r="AB23" s="141" t="b">
        <f t="shared" si="9"/>
        <v>0</v>
      </c>
      <c r="AC23" s="141" t="b">
        <f t="shared" si="10"/>
        <v>0</v>
      </c>
      <c r="AD23" s="141" t="b">
        <f t="shared" si="11"/>
        <v>0</v>
      </c>
      <c r="AE23" s="141" t="b">
        <f t="shared" si="18"/>
        <v>0</v>
      </c>
      <c r="AF23" s="141" t="b">
        <f t="shared" si="19"/>
        <v>0</v>
      </c>
      <c r="AG23" s="141" t="b">
        <f t="shared" si="20"/>
        <v>0</v>
      </c>
      <c r="AH23" s="141" t="b">
        <f t="shared" si="21"/>
        <v>0</v>
      </c>
      <c r="AI23" s="141" t="b">
        <f t="shared" si="22"/>
        <v>0</v>
      </c>
      <c r="AJ23" s="146" t="str">
        <f t="shared" si="12"/>
        <v/>
      </c>
      <c r="AK23" s="143" t="str">
        <f t="shared" si="23"/>
        <v/>
      </c>
      <c r="AL23" s="216" t="str">
        <f t="shared" si="24"/>
        <v/>
      </c>
      <c r="AM23" s="144" t="str">
        <f t="shared" si="25"/>
        <v/>
      </c>
      <c r="AN23" s="145">
        <f t="shared" si="26"/>
        <v>0</v>
      </c>
      <c r="AO23" s="135" t="str">
        <f t="shared" si="27"/>
        <v/>
      </c>
      <c r="AP23" s="136" t="str">
        <f t="shared" si="28"/>
        <v/>
      </c>
      <c r="AQ23" s="126"/>
      <c r="AR23" s="144" t="str">
        <f t="shared" si="29"/>
        <v/>
      </c>
      <c r="AS23" s="219" t="str">
        <f t="shared" si="30"/>
        <v/>
      </c>
      <c r="AT23" s="219" t="str">
        <f t="shared" si="31"/>
        <v/>
      </c>
      <c r="AU23" s="219" t="str">
        <f t="shared" si="32"/>
        <v/>
      </c>
      <c r="AV23" s="218"/>
      <c r="AW23" s="219"/>
      <c r="AX23" s="219"/>
      <c r="AY23" s="218"/>
      <c r="AZ23" s="217" t="str">
        <f t="shared" si="33"/>
        <v/>
      </c>
      <c r="BA23" s="60">
        <f t="shared" si="13"/>
        <v>0</v>
      </c>
    </row>
    <row r="24" spans="1:53" ht="15" customHeight="1" x14ac:dyDescent="0.25">
      <c r="A24">
        <v>7</v>
      </c>
      <c r="B24" s="17" t="str">
        <f>'M3'!B24</f>
        <v>leerling 7</v>
      </c>
      <c r="C24" s="234" t="str">
        <f>IF('M3'!C24="","",IF('M3'!C24&gt;0,'M3'!C24))</f>
        <v/>
      </c>
      <c r="D24" s="234" t="str">
        <f>IF('M3'!D24="","",IF('M3'!D24&gt;0,'M3'!D24))</f>
        <v/>
      </c>
      <c r="E24" s="150"/>
      <c r="F24" s="150"/>
      <c r="G24" s="140"/>
      <c r="H24" s="179"/>
      <c r="I24" s="147"/>
      <c r="J24" s="178"/>
      <c r="K24" s="147"/>
      <c r="L24" s="178"/>
      <c r="M24" s="177"/>
      <c r="N24" s="287">
        <f t="shared" si="14"/>
        <v>0</v>
      </c>
      <c r="O24" s="288" t="str">
        <f t="shared" si="15"/>
        <v/>
      </c>
      <c r="P24" s="288" t="str">
        <f t="shared" si="0"/>
        <v/>
      </c>
      <c r="Q24" s="288" t="str">
        <f t="shared" si="0"/>
        <v/>
      </c>
      <c r="R24" s="288">
        <f t="shared" si="16"/>
        <v>0</v>
      </c>
      <c r="S24" s="94" t="str">
        <f t="shared" si="1"/>
        <v/>
      </c>
      <c r="T24" s="94" t="str">
        <f t="shared" si="2"/>
        <v/>
      </c>
      <c r="U24" s="94" t="str">
        <f t="shared" si="3"/>
        <v/>
      </c>
      <c r="V24" s="94" t="str">
        <f t="shared" si="17"/>
        <v/>
      </c>
      <c r="W24" s="94" t="str">
        <f t="shared" si="4"/>
        <v/>
      </c>
      <c r="X24" s="94" t="str">
        <f t="shared" si="5"/>
        <v/>
      </c>
      <c r="Y24" s="94">
        <f t="shared" si="6"/>
        <v>0</v>
      </c>
      <c r="Z24" s="141" t="b">
        <f t="shared" si="7"/>
        <v>0</v>
      </c>
      <c r="AA24" s="141" t="b">
        <f t="shared" si="8"/>
        <v>0</v>
      </c>
      <c r="AB24" s="141" t="b">
        <f t="shared" si="9"/>
        <v>0</v>
      </c>
      <c r="AC24" s="141" t="b">
        <f t="shared" si="10"/>
        <v>0</v>
      </c>
      <c r="AD24" s="141" t="b">
        <f t="shared" si="11"/>
        <v>0</v>
      </c>
      <c r="AE24" s="141" t="b">
        <f t="shared" si="18"/>
        <v>0</v>
      </c>
      <c r="AF24" s="141" t="b">
        <f t="shared" si="19"/>
        <v>0</v>
      </c>
      <c r="AG24" s="141" t="b">
        <f t="shared" si="20"/>
        <v>0</v>
      </c>
      <c r="AH24" s="141" t="b">
        <f t="shared" si="21"/>
        <v>0</v>
      </c>
      <c r="AI24" s="141" t="b">
        <f t="shared" si="22"/>
        <v>0</v>
      </c>
      <c r="AJ24" s="146" t="str">
        <f t="shared" si="12"/>
        <v/>
      </c>
      <c r="AK24" s="143" t="str">
        <f t="shared" si="23"/>
        <v/>
      </c>
      <c r="AL24" s="216" t="str">
        <f t="shared" si="24"/>
        <v/>
      </c>
      <c r="AM24" s="144" t="str">
        <f t="shared" si="25"/>
        <v/>
      </c>
      <c r="AN24" s="145">
        <f t="shared" si="26"/>
        <v>0</v>
      </c>
      <c r="AO24" s="135" t="str">
        <f t="shared" si="27"/>
        <v/>
      </c>
      <c r="AP24" s="136" t="str">
        <f t="shared" si="28"/>
        <v/>
      </c>
      <c r="AQ24" s="126"/>
      <c r="AR24" s="144" t="str">
        <f t="shared" si="29"/>
        <v/>
      </c>
      <c r="AS24" s="219" t="str">
        <f t="shared" si="30"/>
        <v/>
      </c>
      <c r="AT24" s="219" t="str">
        <f t="shared" si="31"/>
        <v/>
      </c>
      <c r="AU24" s="219" t="str">
        <f t="shared" si="32"/>
        <v/>
      </c>
      <c r="AV24" s="218"/>
      <c r="AW24" s="219"/>
      <c r="AX24" s="219"/>
      <c r="AY24" s="218"/>
      <c r="AZ24" s="217" t="str">
        <f t="shared" si="33"/>
        <v/>
      </c>
      <c r="BA24" s="60">
        <f t="shared" si="13"/>
        <v>0</v>
      </c>
    </row>
    <row r="25" spans="1:53" ht="15" customHeight="1" x14ac:dyDescent="0.25">
      <c r="A25">
        <v>8</v>
      </c>
      <c r="B25" s="17" t="str">
        <f>'M3'!B25</f>
        <v>leerling 8</v>
      </c>
      <c r="C25" s="234" t="str">
        <f>IF('M3'!C25="","",IF('M3'!C25&gt;0,'M3'!C25))</f>
        <v/>
      </c>
      <c r="D25" s="234" t="str">
        <f>IF('M3'!D25="","",IF('M3'!D25&gt;0,'M3'!D25))</f>
        <v/>
      </c>
      <c r="E25" s="126"/>
      <c r="F25" s="126"/>
      <c r="G25" s="140"/>
      <c r="H25" s="179"/>
      <c r="I25" s="147"/>
      <c r="J25" s="147"/>
      <c r="K25" s="147"/>
      <c r="L25" s="147"/>
      <c r="M25" s="177"/>
      <c r="N25" s="287">
        <f t="shared" si="14"/>
        <v>0</v>
      </c>
      <c r="O25" s="288" t="str">
        <f t="shared" si="15"/>
        <v/>
      </c>
      <c r="P25" s="288" t="str">
        <f t="shared" si="0"/>
        <v/>
      </c>
      <c r="Q25" s="288" t="str">
        <f t="shared" si="0"/>
        <v/>
      </c>
      <c r="R25" s="288">
        <f t="shared" si="16"/>
        <v>0</v>
      </c>
      <c r="S25" s="94" t="str">
        <f t="shared" si="1"/>
        <v/>
      </c>
      <c r="T25" s="94" t="str">
        <f t="shared" si="2"/>
        <v/>
      </c>
      <c r="U25" s="94" t="str">
        <f t="shared" si="3"/>
        <v/>
      </c>
      <c r="V25" s="94" t="str">
        <f t="shared" si="17"/>
        <v/>
      </c>
      <c r="W25" s="94" t="str">
        <f t="shared" si="4"/>
        <v/>
      </c>
      <c r="X25" s="94" t="str">
        <f t="shared" si="5"/>
        <v/>
      </c>
      <c r="Y25" s="94">
        <f t="shared" si="6"/>
        <v>0</v>
      </c>
      <c r="Z25" s="141" t="b">
        <f t="shared" si="7"/>
        <v>0</v>
      </c>
      <c r="AA25" s="141" t="b">
        <f t="shared" si="8"/>
        <v>0</v>
      </c>
      <c r="AB25" s="141" t="b">
        <f t="shared" si="9"/>
        <v>0</v>
      </c>
      <c r="AC25" s="141" t="b">
        <f t="shared" si="10"/>
        <v>0</v>
      </c>
      <c r="AD25" s="141" t="b">
        <f t="shared" si="11"/>
        <v>0</v>
      </c>
      <c r="AE25" s="141" t="b">
        <f t="shared" si="18"/>
        <v>0</v>
      </c>
      <c r="AF25" s="141" t="b">
        <f t="shared" si="19"/>
        <v>0</v>
      </c>
      <c r="AG25" s="141" t="b">
        <f t="shared" si="20"/>
        <v>0</v>
      </c>
      <c r="AH25" s="141" t="b">
        <f t="shared" si="21"/>
        <v>0</v>
      </c>
      <c r="AI25" s="141" t="b">
        <f t="shared" si="22"/>
        <v>0</v>
      </c>
      <c r="AJ25" s="146" t="str">
        <f t="shared" si="12"/>
        <v/>
      </c>
      <c r="AK25" s="143" t="str">
        <f t="shared" si="23"/>
        <v/>
      </c>
      <c r="AL25" s="216" t="str">
        <f t="shared" si="24"/>
        <v/>
      </c>
      <c r="AM25" s="144" t="str">
        <f t="shared" si="25"/>
        <v/>
      </c>
      <c r="AN25" s="145">
        <f t="shared" si="26"/>
        <v>0</v>
      </c>
      <c r="AO25" s="135" t="str">
        <f t="shared" si="27"/>
        <v/>
      </c>
      <c r="AP25" s="136" t="str">
        <f t="shared" si="28"/>
        <v/>
      </c>
      <c r="AQ25" s="126"/>
      <c r="AR25" s="144" t="str">
        <f t="shared" si="29"/>
        <v/>
      </c>
      <c r="AS25" s="219" t="str">
        <f t="shared" si="30"/>
        <v/>
      </c>
      <c r="AT25" s="219" t="str">
        <f t="shared" si="31"/>
        <v/>
      </c>
      <c r="AU25" s="219" t="str">
        <f t="shared" si="32"/>
        <v/>
      </c>
      <c r="AV25" s="218"/>
      <c r="AW25" s="219" t="str">
        <f t="shared" ref="AW25:AW53" si="34">IF(AV25="","",IF(AV25="PRO",1,IF(AV25="LWOO",2,IF(AV25="BBL",3,IF(AV25="BBL/Kader",4,IF(AV25="Kader",5,IF(AV25="Kader/TL",6,IF(AV25="TL",7,IF(AV25="TL/Havo",8,IF(AV25="Havo",9,IF(AV25="Havo/VWO",10,IF(AV25="VWO",11))))))))))))</f>
        <v/>
      </c>
      <c r="AX25" s="219">
        <f t="shared" ref="AX25:AX53" si="35">IF(AW25="",0,IF(AW25&lt;AR25,0,IF(AW25&gt;=AR25,1)))</f>
        <v>0</v>
      </c>
      <c r="AY25" s="218"/>
      <c r="AZ25" s="217" t="str">
        <f t="shared" si="33"/>
        <v/>
      </c>
      <c r="BA25" s="60">
        <f t="shared" si="13"/>
        <v>0</v>
      </c>
    </row>
    <row r="26" spans="1:53" ht="15" customHeight="1" x14ac:dyDescent="0.25">
      <c r="A26">
        <v>9</v>
      </c>
      <c r="B26" s="17" t="str">
        <f>'M3'!B26</f>
        <v>leerling 9</v>
      </c>
      <c r="C26" s="234" t="str">
        <f>IF('M3'!C26="","",IF('M3'!C26&gt;0,'M3'!C26))</f>
        <v/>
      </c>
      <c r="D26" s="234" t="str">
        <f>IF('M3'!D26="","",IF('M3'!D26&gt;0,'M3'!D26))</f>
        <v/>
      </c>
      <c r="E26" s="126"/>
      <c r="F26" s="126"/>
      <c r="G26" s="140"/>
      <c r="H26" s="179"/>
      <c r="I26" s="147"/>
      <c r="J26" s="147"/>
      <c r="K26" s="147"/>
      <c r="L26" s="147"/>
      <c r="M26" s="177"/>
      <c r="N26" s="287">
        <f t="shared" si="14"/>
        <v>0</v>
      </c>
      <c r="O26" s="288" t="str">
        <f t="shared" si="15"/>
        <v/>
      </c>
      <c r="P26" s="288" t="str">
        <f t="shared" si="0"/>
        <v/>
      </c>
      <c r="Q26" s="288" t="str">
        <f t="shared" si="0"/>
        <v/>
      </c>
      <c r="R26" s="288">
        <f t="shared" si="16"/>
        <v>0</v>
      </c>
      <c r="S26" s="94" t="str">
        <f t="shared" si="1"/>
        <v/>
      </c>
      <c r="T26" s="94" t="str">
        <f t="shared" si="2"/>
        <v/>
      </c>
      <c r="U26" s="94" t="str">
        <f t="shared" si="3"/>
        <v/>
      </c>
      <c r="V26" s="94" t="str">
        <f t="shared" si="17"/>
        <v/>
      </c>
      <c r="W26" s="94" t="str">
        <f t="shared" si="4"/>
        <v/>
      </c>
      <c r="X26" s="94" t="str">
        <f t="shared" si="5"/>
        <v/>
      </c>
      <c r="Y26" s="94">
        <f t="shared" si="6"/>
        <v>0</v>
      </c>
      <c r="Z26" s="141" t="b">
        <f t="shared" si="7"/>
        <v>0</v>
      </c>
      <c r="AA26" s="141" t="b">
        <f t="shared" si="8"/>
        <v>0</v>
      </c>
      <c r="AB26" s="141" t="b">
        <f t="shared" si="9"/>
        <v>0</v>
      </c>
      <c r="AC26" s="141" t="b">
        <f t="shared" si="10"/>
        <v>0</v>
      </c>
      <c r="AD26" s="141" t="b">
        <f t="shared" si="11"/>
        <v>0</v>
      </c>
      <c r="AE26" s="141" t="b">
        <f t="shared" si="18"/>
        <v>0</v>
      </c>
      <c r="AF26" s="141" t="b">
        <f t="shared" si="19"/>
        <v>0</v>
      </c>
      <c r="AG26" s="141" t="b">
        <f t="shared" si="20"/>
        <v>0</v>
      </c>
      <c r="AH26" s="141" t="b">
        <f t="shared" si="21"/>
        <v>0</v>
      </c>
      <c r="AI26" s="141" t="b">
        <f t="shared" si="22"/>
        <v>0</v>
      </c>
      <c r="AJ26" s="146" t="str">
        <f t="shared" si="12"/>
        <v/>
      </c>
      <c r="AK26" s="143" t="str">
        <f t="shared" si="23"/>
        <v/>
      </c>
      <c r="AL26" s="216" t="str">
        <f t="shared" si="24"/>
        <v/>
      </c>
      <c r="AM26" s="144" t="str">
        <f t="shared" si="25"/>
        <v/>
      </c>
      <c r="AN26" s="145">
        <f t="shared" si="26"/>
        <v>0</v>
      </c>
      <c r="AO26" s="135" t="str">
        <f t="shared" si="27"/>
        <v/>
      </c>
      <c r="AP26" s="136" t="str">
        <f t="shared" si="28"/>
        <v/>
      </c>
      <c r="AQ26" s="126"/>
      <c r="AR26" s="144" t="str">
        <f t="shared" si="29"/>
        <v/>
      </c>
      <c r="AS26" s="219" t="str">
        <f t="shared" si="30"/>
        <v/>
      </c>
      <c r="AT26" s="219" t="str">
        <f t="shared" si="31"/>
        <v/>
      </c>
      <c r="AU26" s="219" t="str">
        <f t="shared" si="32"/>
        <v/>
      </c>
      <c r="AV26" s="218"/>
      <c r="AW26" s="219" t="str">
        <f t="shared" si="34"/>
        <v/>
      </c>
      <c r="AX26" s="219">
        <f t="shared" si="35"/>
        <v>0</v>
      </c>
      <c r="AY26" s="218"/>
      <c r="AZ26" s="217" t="str">
        <f t="shared" si="33"/>
        <v/>
      </c>
      <c r="BA26" s="60">
        <f t="shared" si="13"/>
        <v>0</v>
      </c>
    </row>
    <row r="27" spans="1:53" ht="15" customHeight="1" x14ac:dyDescent="0.25">
      <c r="A27">
        <v>10</v>
      </c>
      <c r="B27" s="17" t="str">
        <f>'M3'!B27</f>
        <v>leerling 10</v>
      </c>
      <c r="C27" s="234" t="str">
        <f>IF('M3'!C27="","",IF('M3'!C27&gt;0,'M3'!C27))</f>
        <v/>
      </c>
      <c r="D27" s="234" t="str">
        <f>IF('M3'!D27="","",IF('M3'!D27&gt;0,'M3'!D27))</f>
        <v/>
      </c>
      <c r="E27" s="126"/>
      <c r="F27" s="126"/>
      <c r="G27" s="140"/>
      <c r="H27" s="148"/>
      <c r="I27" s="147"/>
      <c r="J27" s="147"/>
      <c r="K27" s="147"/>
      <c r="L27" s="147"/>
      <c r="M27" s="177"/>
      <c r="N27" s="287">
        <f t="shared" si="14"/>
        <v>0</v>
      </c>
      <c r="O27" s="288" t="str">
        <f t="shared" si="15"/>
        <v/>
      </c>
      <c r="P27" s="288" t="str">
        <f t="shared" si="0"/>
        <v/>
      </c>
      <c r="Q27" s="288" t="str">
        <f t="shared" si="0"/>
        <v/>
      </c>
      <c r="R27" s="288">
        <f t="shared" si="16"/>
        <v>0</v>
      </c>
      <c r="S27" s="94" t="str">
        <f t="shared" si="1"/>
        <v/>
      </c>
      <c r="T27" s="94" t="str">
        <f t="shared" si="2"/>
        <v/>
      </c>
      <c r="U27" s="94" t="str">
        <f t="shared" si="3"/>
        <v/>
      </c>
      <c r="V27" s="94" t="str">
        <f t="shared" si="17"/>
        <v/>
      </c>
      <c r="W27" s="94" t="str">
        <f t="shared" si="4"/>
        <v/>
      </c>
      <c r="X27" s="94" t="str">
        <f t="shared" si="5"/>
        <v/>
      </c>
      <c r="Y27" s="94">
        <f t="shared" si="6"/>
        <v>0</v>
      </c>
      <c r="Z27" s="141" t="b">
        <f t="shared" si="7"/>
        <v>0</v>
      </c>
      <c r="AA27" s="141" t="b">
        <f t="shared" si="8"/>
        <v>0</v>
      </c>
      <c r="AB27" s="141" t="b">
        <f t="shared" si="9"/>
        <v>0</v>
      </c>
      <c r="AC27" s="141" t="b">
        <f t="shared" si="10"/>
        <v>0</v>
      </c>
      <c r="AD27" s="141" t="b">
        <f t="shared" si="11"/>
        <v>0</v>
      </c>
      <c r="AE27" s="141" t="b">
        <f t="shared" si="18"/>
        <v>0</v>
      </c>
      <c r="AF27" s="141" t="b">
        <f t="shared" si="19"/>
        <v>0</v>
      </c>
      <c r="AG27" s="141" t="b">
        <f t="shared" si="20"/>
        <v>0</v>
      </c>
      <c r="AH27" s="141" t="b">
        <f t="shared" si="21"/>
        <v>0</v>
      </c>
      <c r="AI27" s="141" t="b">
        <f t="shared" si="22"/>
        <v>0</v>
      </c>
      <c r="AJ27" s="146" t="str">
        <f t="shared" si="12"/>
        <v/>
      </c>
      <c r="AK27" s="143" t="str">
        <f t="shared" si="23"/>
        <v/>
      </c>
      <c r="AL27" s="216" t="str">
        <f t="shared" si="24"/>
        <v/>
      </c>
      <c r="AM27" s="144" t="str">
        <f t="shared" si="25"/>
        <v/>
      </c>
      <c r="AN27" s="145">
        <f t="shared" si="26"/>
        <v>0</v>
      </c>
      <c r="AO27" s="135" t="str">
        <f t="shared" si="27"/>
        <v/>
      </c>
      <c r="AP27" s="136" t="str">
        <f t="shared" si="28"/>
        <v/>
      </c>
      <c r="AQ27" s="126"/>
      <c r="AR27" s="144" t="str">
        <f t="shared" si="29"/>
        <v/>
      </c>
      <c r="AS27" s="219" t="str">
        <f t="shared" si="30"/>
        <v/>
      </c>
      <c r="AT27" s="219" t="str">
        <f t="shared" si="31"/>
        <v/>
      </c>
      <c r="AU27" s="219" t="str">
        <f t="shared" si="32"/>
        <v/>
      </c>
      <c r="AV27" s="218"/>
      <c r="AW27" s="219" t="str">
        <f t="shared" si="34"/>
        <v/>
      </c>
      <c r="AX27" s="219">
        <f t="shared" si="35"/>
        <v>0</v>
      </c>
      <c r="AY27" s="218"/>
      <c r="AZ27" s="217" t="str">
        <f t="shared" si="33"/>
        <v/>
      </c>
      <c r="BA27" s="60">
        <f t="shared" si="13"/>
        <v>0</v>
      </c>
    </row>
    <row r="28" spans="1:53" ht="15" customHeight="1" x14ac:dyDescent="0.25">
      <c r="A28">
        <v>11</v>
      </c>
      <c r="B28" s="17" t="str">
        <f>'M3'!B28</f>
        <v>leerling 11</v>
      </c>
      <c r="C28" s="234" t="str">
        <f>IF('M3'!C28="","",IF('M3'!C28&gt;0,'M3'!C28))</f>
        <v/>
      </c>
      <c r="D28" s="234" t="str">
        <f>IF('M3'!D28="","",IF('M3'!D28&gt;0,'M3'!D28))</f>
        <v/>
      </c>
      <c r="E28" s="126"/>
      <c r="F28" s="126"/>
      <c r="G28" s="140"/>
      <c r="H28" s="179"/>
      <c r="I28" s="147"/>
      <c r="J28" s="147"/>
      <c r="K28" s="147"/>
      <c r="L28" s="147"/>
      <c r="M28" s="177"/>
      <c r="N28" s="287">
        <f t="shared" si="14"/>
        <v>0</v>
      </c>
      <c r="O28" s="288" t="str">
        <f t="shared" si="15"/>
        <v/>
      </c>
      <c r="P28" s="288" t="str">
        <f t="shared" si="0"/>
        <v/>
      </c>
      <c r="Q28" s="288" t="str">
        <f t="shared" si="0"/>
        <v/>
      </c>
      <c r="R28" s="288">
        <f t="shared" si="16"/>
        <v>0</v>
      </c>
      <c r="S28" s="94" t="str">
        <f t="shared" si="1"/>
        <v/>
      </c>
      <c r="T28" s="94" t="str">
        <f t="shared" si="2"/>
        <v/>
      </c>
      <c r="U28" s="94" t="str">
        <f t="shared" si="3"/>
        <v/>
      </c>
      <c r="V28" s="94" t="str">
        <f t="shared" si="17"/>
        <v/>
      </c>
      <c r="W28" s="94" t="str">
        <f t="shared" si="4"/>
        <v/>
      </c>
      <c r="X28" s="94" t="str">
        <f t="shared" si="5"/>
        <v/>
      </c>
      <c r="Y28" s="94">
        <f t="shared" si="6"/>
        <v>0</v>
      </c>
      <c r="Z28" s="141" t="b">
        <f t="shared" si="7"/>
        <v>0</v>
      </c>
      <c r="AA28" s="141" t="b">
        <f t="shared" si="8"/>
        <v>0</v>
      </c>
      <c r="AB28" s="141" t="b">
        <f t="shared" si="9"/>
        <v>0</v>
      </c>
      <c r="AC28" s="141" t="b">
        <f t="shared" si="10"/>
        <v>0</v>
      </c>
      <c r="AD28" s="141" t="b">
        <f t="shared" si="11"/>
        <v>0</v>
      </c>
      <c r="AE28" s="141" t="b">
        <f t="shared" si="18"/>
        <v>0</v>
      </c>
      <c r="AF28" s="141" t="b">
        <f t="shared" si="19"/>
        <v>0</v>
      </c>
      <c r="AG28" s="141" t="b">
        <f t="shared" si="20"/>
        <v>0</v>
      </c>
      <c r="AH28" s="141" t="b">
        <f t="shared" si="21"/>
        <v>0</v>
      </c>
      <c r="AI28" s="141" t="b">
        <f t="shared" si="22"/>
        <v>0</v>
      </c>
      <c r="AJ28" s="146" t="str">
        <f t="shared" si="12"/>
        <v/>
      </c>
      <c r="AK28" s="143" t="str">
        <f t="shared" si="23"/>
        <v/>
      </c>
      <c r="AL28" s="216" t="str">
        <f t="shared" si="24"/>
        <v/>
      </c>
      <c r="AM28" s="144" t="str">
        <f t="shared" si="25"/>
        <v/>
      </c>
      <c r="AN28" s="145">
        <f t="shared" si="26"/>
        <v>0</v>
      </c>
      <c r="AO28" s="135" t="str">
        <f t="shared" si="27"/>
        <v/>
      </c>
      <c r="AP28" s="136" t="str">
        <f t="shared" si="28"/>
        <v/>
      </c>
      <c r="AQ28" s="126"/>
      <c r="AR28" s="144" t="str">
        <f t="shared" si="29"/>
        <v/>
      </c>
      <c r="AS28" s="219" t="str">
        <f t="shared" si="30"/>
        <v/>
      </c>
      <c r="AT28" s="219" t="str">
        <f t="shared" si="31"/>
        <v/>
      </c>
      <c r="AU28" s="219" t="str">
        <f t="shared" si="32"/>
        <v/>
      </c>
      <c r="AV28" s="218"/>
      <c r="AW28" s="219" t="str">
        <f t="shared" si="34"/>
        <v/>
      </c>
      <c r="AX28" s="219">
        <f t="shared" si="35"/>
        <v>0</v>
      </c>
      <c r="AY28" s="218"/>
      <c r="AZ28" s="217" t="str">
        <f t="shared" si="33"/>
        <v/>
      </c>
      <c r="BA28" s="60">
        <f t="shared" si="13"/>
        <v>0</v>
      </c>
    </row>
    <row r="29" spans="1:53" ht="15" customHeight="1" x14ac:dyDescent="0.25">
      <c r="A29">
        <v>12</v>
      </c>
      <c r="B29" s="17">
        <f>'M3'!B29</f>
        <v>0</v>
      </c>
      <c r="C29" s="234" t="str">
        <f>IF('M3'!C29="","",IF('M3'!C29&gt;0,'M3'!C29))</f>
        <v/>
      </c>
      <c r="D29" s="234" t="str">
        <f>IF('M3'!D29="","",IF('M3'!D29&gt;0,'M3'!D29))</f>
        <v/>
      </c>
      <c r="E29" s="126"/>
      <c r="F29" s="126"/>
      <c r="G29" s="140"/>
      <c r="H29" s="148"/>
      <c r="I29" s="147"/>
      <c r="J29" s="147"/>
      <c r="K29" s="147"/>
      <c r="L29" s="147"/>
      <c r="M29" s="149"/>
      <c r="N29" s="287">
        <f t="shared" si="14"/>
        <v>0</v>
      </c>
      <c r="O29" s="288" t="str">
        <f t="shared" si="15"/>
        <v/>
      </c>
      <c r="P29" s="288" t="str">
        <f t="shared" si="0"/>
        <v/>
      </c>
      <c r="Q29" s="288" t="str">
        <f t="shared" si="0"/>
        <v/>
      </c>
      <c r="R29" s="288">
        <f t="shared" si="16"/>
        <v>0</v>
      </c>
      <c r="S29" s="94" t="str">
        <f t="shared" si="1"/>
        <v/>
      </c>
      <c r="T29" s="94" t="str">
        <f t="shared" si="2"/>
        <v/>
      </c>
      <c r="U29" s="94" t="str">
        <f t="shared" si="3"/>
        <v/>
      </c>
      <c r="V29" s="94" t="str">
        <f t="shared" si="17"/>
        <v/>
      </c>
      <c r="W29" s="94" t="str">
        <f t="shared" si="4"/>
        <v/>
      </c>
      <c r="X29" s="94" t="str">
        <f t="shared" si="5"/>
        <v/>
      </c>
      <c r="Y29" s="94">
        <f t="shared" si="6"/>
        <v>0</v>
      </c>
      <c r="Z29" s="141" t="b">
        <f t="shared" si="7"/>
        <v>0</v>
      </c>
      <c r="AA29" s="141" t="b">
        <f t="shared" si="8"/>
        <v>0</v>
      </c>
      <c r="AB29" s="141" t="b">
        <f t="shared" si="9"/>
        <v>0</v>
      </c>
      <c r="AC29" s="141" t="b">
        <f t="shared" si="10"/>
        <v>0</v>
      </c>
      <c r="AD29" s="141" t="b">
        <f t="shared" si="11"/>
        <v>0</v>
      </c>
      <c r="AE29" s="141" t="b">
        <f t="shared" si="18"/>
        <v>0</v>
      </c>
      <c r="AF29" s="141" t="b">
        <f t="shared" si="19"/>
        <v>0</v>
      </c>
      <c r="AG29" s="141" t="b">
        <f t="shared" si="20"/>
        <v>0</v>
      </c>
      <c r="AH29" s="141" t="b">
        <f t="shared" si="21"/>
        <v>0</v>
      </c>
      <c r="AI29" s="141" t="b">
        <f t="shared" si="22"/>
        <v>0</v>
      </c>
      <c r="AJ29" s="146" t="str">
        <f t="shared" si="12"/>
        <v/>
      </c>
      <c r="AK29" s="143" t="str">
        <f t="shared" si="23"/>
        <v/>
      </c>
      <c r="AL29" s="216" t="str">
        <f t="shared" si="24"/>
        <v/>
      </c>
      <c r="AM29" s="144" t="str">
        <f t="shared" si="25"/>
        <v/>
      </c>
      <c r="AN29" s="145">
        <f t="shared" si="26"/>
        <v>0</v>
      </c>
      <c r="AO29" s="135" t="str">
        <f t="shared" si="27"/>
        <v/>
      </c>
      <c r="AP29" s="136" t="str">
        <f t="shared" si="28"/>
        <v/>
      </c>
      <c r="AQ29" s="126"/>
      <c r="AR29" s="144" t="str">
        <f t="shared" si="29"/>
        <v/>
      </c>
      <c r="AS29" s="219" t="str">
        <f t="shared" si="30"/>
        <v/>
      </c>
      <c r="AT29" s="219" t="str">
        <f t="shared" si="31"/>
        <v/>
      </c>
      <c r="AU29" s="219" t="str">
        <f t="shared" si="32"/>
        <v/>
      </c>
      <c r="AV29" s="218"/>
      <c r="AW29" s="219" t="str">
        <f t="shared" si="34"/>
        <v/>
      </c>
      <c r="AX29" s="219">
        <f t="shared" si="35"/>
        <v>0</v>
      </c>
      <c r="AY29" s="218"/>
      <c r="AZ29" s="217" t="str">
        <f t="shared" si="33"/>
        <v/>
      </c>
      <c r="BA29" s="60">
        <f t="shared" si="13"/>
        <v>0</v>
      </c>
    </row>
    <row r="30" spans="1:53" ht="15" customHeight="1" x14ac:dyDescent="0.25">
      <c r="A30">
        <v>13</v>
      </c>
      <c r="B30" s="17">
        <f>'M3'!B30</f>
        <v>0</v>
      </c>
      <c r="C30" s="234" t="str">
        <f>IF('M3'!C30="","",IF('M3'!C30&gt;0,'M3'!C30))</f>
        <v/>
      </c>
      <c r="D30" s="234" t="str">
        <f>IF('M3'!D30="","",IF('M3'!D30&gt;0,'M3'!D30))</f>
        <v/>
      </c>
      <c r="E30" s="126"/>
      <c r="F30" s="126"/>
      <c r="G30" s="140"/>
      <c r="H30" s="148"/>
      <c r="I30" s="147"/>
      <c r="J30" s="147"/>
      <c r="K30" s="147"/>
      <c r="L30" s="147"/>
      <c r="M30" s="149"/>
      <c r="N30" s="287">
        <f t="shared" si="14"/>
        <v>0</v>
      </c>
      <c r="O30" s="288" t="str">
        <f t="shared" si="15"/>
        <v/>
      </c>
      <c r="P30" s="288" t="str">
        <f t="shared" si="0"/>
        <v/>
      </c>
      <c r="Q30" s="288" t="str">
        <f t="shared" si="0"/>
        <v/>
      </c>
      <c r="R30" s="288">
        <f t="shared" si="16"/>
        <v>0</v>
      </c>
      <c r="S30" s="94" t="str">
        <f t="shared" si="1"/>
        <v/>
      </c>
      <c r="T30" s="94" t="str">
        <f t="shared" si="2"/>
        <v/>
      </c>
      <c r="U30" s="94" t="str">
        <f t="shared" si="3"/>
        <v/>
      </c>
      <c r="V30" s="94" t="str">
        <f t="shared" si="17"/>
        <v/>
      </c>
      <c r="W30" s="94" t="str">
        <f t="shared" si="4"/>
        <v/>
      </c>
      <c r="X30" s="94" t="str">
        <f t="shared" si="5"/>
        <v/>
      </c>
      <c r="Y30" s="94">
        <f t="shared" si="6"/>
        <v>0</v>
      </c>
      <c r="Z30" s="141" t="b">
        <f t="shared" si="7"/>
        <v>0</v>
      </c>
      <c r="AA30" s="141" t="b">
        <f t="shared" si="8"/>
        <v>0</v>
      </c>
      <c r="AB30" s="141" t="b">
        <f t="shared" si="9"/>
        <v>0</v>
      </c>
      <c r="AC30" s="141" t="b">
        <f t="shared" si="10"/>
        <v>0</v>
      </c>
      <c r="AD30" s="141" t="b">
        <f t="shared" si="11"/>
        <v>0</v>
      </c>
      <c r="AE30" s="141" t="b">
        <f t="shared" si="18"/>
        <v>0</v>
      </c>
      <c r="AF30" s="141" t="b">
        <f t="shared" si="19"/>
        <v>0</v>
      </c>
      <c r="AG30" s="141" t="b">
        <f t="shared" si="20"/>
        <v>0</v>
      </c>
      <c r="AH30" s="141" t="b">
        <f t="shared" si="21"/>
        <v>0</v>
      </c>
      <c r="AI30" s="141" t="b">
        <f t="shared" si="22"/>
        <v>0</v>
      </c>
      <c r="AJ30" s="146" t="str">
        <f t="shared" si="12"/>
        <v/>
      </c>
      <c r="AK30" s="143" t="str">
        <f t="shared" si="23"/>
        <v/>
      </c>
      <c r="AL30" s="216" t="str">
        <f t="shared" si="24"/>
        <v/>
      </c>
      <c r="AM30" s="144" t="str">
        <f t="shared" si="25"/>
        <v/>
      </c>
      <c r="AN30" s="145">
        <f t="shared" si="26"/>
        <v>0</v>
      </c>
      <c r="AO30" s="135" t="str">
        <f t="shared" si="27"/>
        <v/>
      </c>
      <c r="AP30" s="136" t="str">
        <f t="shared" si="28"/>
        <v/>
      </c>
      <c r="AQ30" s="126"/>
      <c r="AR30" s="144" t="str">
        <f t="shared" si="29"/>
        <v/>
      </c>
      <c r="AS30" s="219" t="str">
        <f t="shared" si="30"/>
        <v/>
      </c>
      <c r="AT30" s="219" t="str">
        <f t="shared" si="31"/>
        <v/>
      </c>
      <c r="AU30" s="219" t="str">
        <f t="shared" si="32"/>
        <v/>
      </c>
      <c r="AV30" s="218"/>
      <c r="AW30" s="219" t="str">
        <f t="shared" si="34"/>
        <v/>
      </c>
      <c r="AX30" s="219">
        <f t="shared" si="35"/>
        <v>0</v>
      </c>
      <c r="AY30" s="218"/>
      <c r="AZ30" s="217" t="str">
        <f t="shared" si="33"/>
        <v/>
      </c>
      <c r="BA30" s="60">
        <f t="shared" si="13"/>
        <v>0</v>
      </c>
    </row>
    <row r="31" spans="1:53" ht="15" customHeight="1" x14ac:dyDescent="0.25">
      <c r="A31">
        <v>14</v>
      </c>
      <c r="B31" s="17">
        <f>'M3'!B31</f>
        <v>0</v>
      </c>
      <c r="C31" s="234" t="str">
        <f>IF('M3'!C31="","",IF('M3'!C31&gt;0,'M3'!C31))</f>
        <v/>
      </c>
      <c r="D31" s="234" t="str">
        <f>IF('M3'!D31="","",IF('M3'!D31&gt;0,'M3'!D31))</f>
        <v/>
      </c>
      <c r="E31" s="126"/>
      <c r="F31" s="126"/>
      <c r="G31" s="140"/>
      <c r="H31" s="148"/>
      <c r="I31" s="147"/>
      <c r="J31" s="147"/>
      <c r="K31" s="147"/>
      <c r="L31" s="147"/>
      <c r="M31" s="149"/>
      <c r="N31" s="287">
        <f t="shared" si="14"/>
        <v>0</v>
      </c>
      <c r="O31" s="288" t="str">
        <f t="shared" si="15"/>
        <v/>
      </c>
      <c r="P31" s="288" t="str">
        <f t="shared" si="0"/>
        <v/>
      </c>
      <c r="Q31" s="288" t="str">
        <f t="shared" si="0"/>
        <v/>
      </c>
      <c r="R31" s="288">
        <f t="shared" si="16"/>
        <v>0</v>
      </c>
      <c r="S31" s="94" t="str">
        <f t="shared" si="1"/>
        <v/>
      </c>
      <c r="T31" s="94" t="str">
        <f t="shared" si="2"/>
        <v/>
      </c>
      <c r="U31" s="94" t="str">
        <f t="shared" si="3"/>
        <v/>
      </c>
      <c r="V31" s="94" t="str">
        <f t="shared" si="17"/>
        <v/>
      </c>
      <c r="W31" s="94" t="str">
        <f t="shared" si="4"/>
        <v/>
      </c>
      <c r="X31" s="94" t="str">
        <f t="shared" si="5"/>
        <v/>
      </c>
      <c r="Y31" s="94">
        <f t="shared" si="6"/>
        <v>0</v>
      </c>
      <c r="Z31" s="141" t="b">
        <f t="shared" si="7"/>
        <v>0</v>
      </c>
      <c r="AA31" s="141" t="b">
        <f t="shared" si="8"/>
        <v>0</v>
      </c>
      <c r="AB31" s="141" t="b">
        <f t="shared" si="9"/>
        <v>0</v>
      </c>
      <c r="AC31" s="141" t="b">
        <f t="shared" si="10"/>
        <v>0</v>
      </c>
      <c r="AD31" s="141" t="b">
        <f t="shared" si="11"/>
        <v>0</v>
      </c>
      <c r="AE31" s="141" t="b">
        <f t="shared" si="18"/>
        <v>0</v>
      </c>
      <c r="AF31" s="141" t="b">
        <f t="shared" si="19"/>
        <v>0</v>
      </c>
      <c r="AG31" s="141" t="b">
        <f t="shared" si="20"/>
        <v>0</v>
      </c>
      <c r="AH31" s="141" t="b">
        <f t="shared" si="21"/>
        <v>0</v>
      </c>
      <c r="AI31" s="141" t="b">
        <f t="shared" si="22"/>
        <v>0</v>
      </c>
      <c r="AJ31" s="146" t="str">
        <f t="shared" si="12"/>
        <v/>
      </c>
      <c r="AK31" s="143" t="str">
        <f t="shared" si="23"/>
        <v/>
      </c>
      <c r="AL31" s="216" t="str">
        <f t="shared" si="24"/>
        <v/>
      </c>
      <c r="AM31" s="144" t="str">
        <f t="shared" si="25"/>
        <v/>
      </c>
      <c r="AN31" s="145">
        <f t="shared" si="26"/>
        <v>0</v>
      </c>
      <c r="AO31" s="135" t="str">
        <f t="shared" si="27"/>
        <v/>
      </c>
      <c r="AP31" s="136" t="str">
        <f t="shared" si="28"/>
        <v/>
      </c>
      <c r="AQ31" s="126"/>
      <c r="AR31" s="144" t="str">
        <f t="shared" si="29"/>
        <v/>
      </c>
      <c r="AS31" s="219" t="str">
        <f t="shared" si="30"/>
        <v/>
      </c>
      <c r="AT31" s="219" t="str">
        <f t="shared" si="31"/>
        <v/>
      </c>
      <c r="AU31" s="219" t="str">
        <f t="shared" si="32"/>
        <v/>
      </c>
      <c r="AV31" s="218"/>
      <c r="AW31" s="219" t="str">
        <f t="shared" si="34"/>
        <v/>
      </c>
      <c r="AX31" s="219">
        <f t="shared" si="35"/>
        <v>0</v>
      </c>
      <c r="AY31" s="218"/>
      <c r="AZ31" s="217" t="str">
        <f t="shared" si="33"/>
        <v/>
      </c>
      <c r="BA31" s="60">
        <f t="shared" si="13"/>
        <v>0</v>
      </c>
    </row>
    <row r="32" spans="1:53" ht="15" customHeight="1" x14ac:dyDescent="0.25">
      <c r="A32">
        <v>15</v>
      </c>
      <c r="B32" s="17">
        <f>'M3'!B32</f>
        <v>0</v>
      </c>
      <c r="C32" s="234" t="str">
        <f>IF('M3'!C32="","",IF('M3'!C32&gt;0,'M3'!C32))</f>
        <v/>
      </c>
      <c r="D32" s="234" t="str">
        <f>IF('M3'!D32="","",IF('M3'!D32&gt;0,'M3'!D32))</f>
        <v/>
      </c>
      <c r="E32" s="126"/>
      <c r="F32" s="126"/>
      <c r="G32" s="140"/>
      <c r="H32" s="148"/>
      <c r="I32" s="147"/>
      <c r="J32" s="147"/>
      <c r="K32" s="147"/>
      <c r="L32" s="147"/>
      <c r="M32" s="149"/>
      <c r="N32" s="287">
        <f t="shared" si="14"/>
        <v>0</v>
      </c>
      <c r="O32" s="288" t="str">
        <f t="shared" si="15"/>
        <v/>
      </c>
      <c r="P32" s="288" t="str">
        <f t="shared" si="0"/>
        <v/>
      </c>
      <c r="Q32" s="288" t="str">
        <f t="shared" si="0"/>
        <v/>
      </c>
      <c r="R32" s="288">
        <f t="shared" si="16"/>
        <v>0</v>
      </c>
      <c r="S32" s="94" t="str">
        <f t="shared" si="1"/>
        <v/>
      </c>
      <c r="T32" s="94" t="str">
        <f t="shared" si="2"/>
        <v/>
      </c>
      <c r="U32" s="94" t="str">
        <f t="shared" si="3"/>
        <v/>
      </c>
      <c r="V32" s="94" t="str">
        <f t="shared" si="17"/>
        <v/>
      </c>
      <c r="W32" s="94" t="str">
        <f t="shared" si="4"/>
        <v/>
      </c>
      <c r="X32" s="94" t="str">
        <f t="shared" si="5"/>
        <v/>
      </c>
      <c r="Y32" s="94">
        <f t="shared" si="6"/>
        <v>0</v>
      </c>
      <c r="Z32" s="141" t="b">
        <f t="shared" si="7"/>
        <v>0</v>
      </c>
      <c r="AA32" s="141" t="b">
        <f t="shared" si="8"/>
        <v>0</v>
      </c>
      <c r="AB32" s="141" t="b">
        <f t="shared" si="9"/>
        <v>0</v>
      </c>
      <c r="AC32" s="141" t="b">
        <f t="shared" si="10"/>
        <v>0</v>
      </c>
      <c r="AD32" s="141" t="b">
        <f t="shared" si="11"/>
        <v>0</v>
      </c>
      <c r="AE32" s="141" t="b">
        <f t="shared" si="18"/>
        <v>0</v>
      </c>
      <c r="AF32" s="141" t="b">
        <f t="shared" si="19"/>
        <v>0</v>
      </c>
      <c r="AG32" s="141" t="b">
        <f t="shared" si="20"/>
        <v>0</v>
      </c>
      <c r="AH32" s="141" t="b">
        <f t="shared" si="21"/>
        <v>0</v>
      </c>
      <c r="AI32" s="141" t="b">
        <f t="shared" si="22"/>
        <v>0</v>
      </c>
      <c r="AJ32" s="146" t="str">
        <f t="shared" si="12"/>
        <v/>
      </c>
      <c r="AK32" s="143" t="str">
        <f t="shared" si="23"/>
        <v/>
      </c>
      <c r="AL32" s="216" t="str">
        <f t="shared" si="24"/>
        <v/>
      </c>
      <c r="AM32" s="144" t="str">
        <f t="shared" si="25"/>
        <v/>
      </c>
      <c r="AN32" s="145">
        <f t="shared" si="26"/>
        <v>0</v>
      </c>
      <c r="AO32" s="135" t="str">
        <f t="shared" si="27"/>
        <v/>
      </c>
      <c r="AP32" s="136" t="str">
        <f t="shared" si="28"/>
        <v/>
      </c>
      <c r="AQ32" s="126"/>
      <c r="AR32" s="144" t="str">
        <f t="shared" si="29"/>
        <v/>
      </c>
      <c r="AS32" s="219" t="str">
        <f t="shared" si="30"/>
        <v/>
      </c>
      <c r="AT32" s="219" t="str">
        <f t="shared" si="31"/>
        <v/>
      </c>
      <c r="AU32" s="219" t="str">
        <f t="shared" si="32"/>
        <v/>
      </c>
      <c r="AV32" s="218"/>
      <c r="AW32" s="219" t="str">
        <f t="shared" si="34"/>
        <v/>
      </c>
      <c r="AX32" s="219">
        <f t="shared" si="35"/>
        <v>0</v>
      </c>
      <c r="AY32" s="218"/>
      <c r="AZ32" s="217" t="str">
        <f t="shared" si="33"/>
        <v/>
      </c>
      <c r="BA32" s="60">
        <f t="shared" si="13"/>
        <v>0</v>
      </c>
    </row>
    <row r="33" spans="1:53" ht="15" customHeight="1" x14ac:dyDescent="0.25">
      <c r="A33">
        <v>16</v>
      </c>
      <c r="B33" s="17">
        <f>'M3'!B33</f>
        <v>0</v>
      </c>
      <c r="C33" s="234" t="str">
        <f>IF('M3'!C33="","",IF('M3'!C33&gt;0,'M3'!C33))</f>
        <v/>
      </c>
      <c r="D33" s="234" t="str">
        <f>IF('M3'!D33="","",IF('M3'!D33&gt;0,'M3'!D33))</f>
        <v/>
      </c>
      <c r="E33" s="126"/>
      <c r="F33" s="126"/>
      <c r="G33" s="140"/>
      <c r="H33" s="148"/>
      <c r="I33" s="147"/>
      <c r="J33" s="147"/>
      <c r="K33" s="147"/>
      <c r="L33" s="147"/>
      <c r="M33" s="149"/>
      <c r="N33" s="287">
        <f t="shared" si="14"/>
        <v>0</v>
      </c>
      <c r="O33" s="288" t="str">
        <f t="shared" si="15"/>
        <v/>
      </c>
      <c r="P33" s="288" t="str">
        <f t="shared" si="0"/>
        <v/>
      </c>
      <c r="Q33" s="288" t="str">
        <f t="shared" si="0"/>
        <v/>
      </c>
      <c r="R33" s="288">
        <f t="shared" si="16"/>
        <v>0</v>
      </c>
      <c r="S33" s="94" t="str">
        <f t="shared" si="1"/>
        <v/>
      </c>
      <c r="T33" s="94" t="str">
        <f t="shared" si="2"/>
        <v/>
      </c>
      <c r="U33" s="94" t="str">
        <f t="shared" si="3"/>
        <v/>
      </c>
      <c r="V33" s="94" t="str">
        <f t="shared" si="17"/>
        <v/>
      </c>
      <c r="W33" s="94" t="str">
        <f t="shared" si="4"/>
        <v/>
      </c>
      <c r="X33" s="94" t="str">
        <f t="shared" si="5"/>
        <v/>
      </c>
      <c r="Y33" s="94">
        <f t="shared" si="6"/>
        <v>0</v>
      </c>
      <c r="Z33" s="141" t="b">
        <f t="shared" si="7"/>
        <v>0</v>
      </c>
      <c r="AA33" s="141" t="b">
        <f t="shared" si="8"/>
        <v>0</v>
      </c>
      <c r="AB33" s="141" t="b">
        <f t="shared" si="9"/>
        <v>0</v>
      </c>
      <c r="AC33" s="141" t="b">
        <f t="shared" si="10"/>
        <v>0</v>
      </c>
      <c r="AD33" s="141" t="b">
        <f t="shared" si="11"/>
        <v>0</v>
      </c>
      <c r="AE33" s="141" t="b">
        <f t="shared" si="18"/>
        <v>0</v>
      </c>
      <c r="AF33" s="141" t="b">
        <f t="shared" si="19"/>
        <v>0</v>
      </c>
      <c r="AG33" s="141" t="b">
        <f t="shared" si="20"/>
        <v>0</v>
      </c>
      <c r="AH33" s="141" t="b">
        <f t="shared" si="21"/>
        <v>0</v>
      </c>
      <c r="AI33" s="141" t="b">
        <f t="shared" si="22"/>
        <v>0</v>
      </c>
      <c r="AJ33" s="146" t="str">
        <f t="shared" si="12"/>
        <v/>
      </c>
      <c r="AK33" s="143" t="str">
        <f t="shared" si="23"/>
        <v/>
      </c>
      <c r="AL33" s="216" t="str">
        <f t="shared" si="24"/>
        <v/>
      </c>
      <c r="AM33" s="144" t="str">
        <f t="shared" si="25"/>
        <v/>
      </c>
      <c r="AN33" s="145">
        <f t="shared" si="26"/>
        <v>0</v>
      </c>
      <c r="AO33" s="135" t="str">
        <f t="shared" si="27"/>
        <v/>
      </c>
      <c r="AP33" s="136" t="str">
        <f t="shared" si="28"/>
        <v/>
      </c>
      <c r="AQ33" s="126"/>
      <c r="AR33" s="144" t="str">
        <f t="shared" si="29"/>
        <v/>
      </c>
      <c r="AS33" s="219" t="str">
        <f t="shared" si="30"/>
        <v/>
      </c>
      <c r="AT33" s="219" t="str">
        <f t="shared" si="31"/>
        <v/>
      </c>
      <c r="AU33" s="219" t="str">
        <f t="shared" si="32"/>
        <v/>
      </c>
      <c r="AV33" s="218"/>
      <c r="AW33" s="219" t="str">
        <f t="shared" si="34"/>
        <v/>
      </c>
      <c r="AX33" s="219">
        <f t="shared" si="35"/>
        <v>0</v>
      </c>
      <c r="AY33" s="218"/>
      <c r="AZ33" s="217" t="str">
        <f t="shared" si="33"/>
        <v/>
      </c>
      <c r="BA33" s="60">
        <f t="shared" si="13"/>
        <v>0</v>
      </c>
    </row>
    <row r="34" spans="1:53" ht="15" customHeight="1" x14ac:dyDescent="0.25">
      <c r="A34">
        <v>17</v>
      </c>
      <c r="B34" s="17">
        <f>'M3'!B34</f>
        <v>0</v>
      </c>
      <c r="C34" s="234" t="str">
        <f>IF('M3'!C34="","",IF('M3'!C34&gt;0,'M3'!C34))</f>
        <v/>
      </c>
      <c r="D34" s="234" t="str">
        <f>IF('M3'!D34="","",IF('M3'!D34&gt;0,'M3'!D34))</f>
        <v/>
      </c>
      <c r="E34" s="126"/>
      <c r="F34" s="126"/>
      <c r="G34" s="140"/>
      <c r="H34" s="148"/>
      <c r="I34" s="147"/>
      <c r="J34" s="147"/>
      <c r="K34" s="147"/>
      <c r="L34" s="147"/>
      <c r="M34" s="149"/>
      <c r="N34" s="287">
        <f t="shared" si="14"/>
        <v>0</v>
      </c>
      <c r="O34" s="288" t="str">
        <f t="shared" si="15"/>
        <v/>
      </c>
      <c r="P34" s="288" t="str">
        <f t="shared" si="0"/>
        <v/>
      </c>
      <c r="Q34" s="288" t="str">
        <f t="shared" si="0"/>
        <v/>
      </c>
      <c r="R34" s="288">
        <f t="shared" si="16"/>
        <v>0</v>
      </c>
      <c r="S34" s="94" t="str">
        <f t="shared" si="1"/>
        <v/>
      </c>
      <c r="T34" s="94" t="str">
        <f t="shared" si="2"/>
        <v/>
      </c>
      <c r="U34" s="94" t="str">
        <f t="shared" si="3"/>
        <v/>
      </c>
      <c r="V34" s="94" t="str">
        <f t="shared" si="17"/>
        <v/>
      </c>
      <c r="W34" s="94" t="str">
        <f t="shared" si="4"/>
        <v/>
      </c>
      <c r="X34" s="94" t="str">
        <f t="shared" si="5"/>
        <v/>
      </c>
      <c r="Y34" s="94">
        <f t="shared" si="6"/>
        <v>0</v>
      </c>
      <c r="Z34" s="141" t="b">
        <f t="shared" si="7"/>
        <v>0</v>
      </c>
      <c r="AA34" s="141" t="b">
        <f t="shared" si="8"/>
        <v>0</v>
      </c>
      <c r="AB34" s="141" t="b">
        <f t="shared" si="9"/>
        <v>0</v>
      </c>
      <c r="AC34" s="141" t="b">
        <f t="shared" si="10"/>
        <v>0</v>
      </c>
      <c r="AD34" s="141" t="b">
        <f t="shared" si="11"/>
        <v>0</v>
      </c>
      <c r="AE34" s="141" t="b">
        <f t="shared" si="18"/>
        <v>0</v>
      </c>
      <c r="AF34" s="141" t="b">
        <f t="shared" si="19"/>
        <v>0</v>
      </c>
      <c r="AG34" s="141" t="b">
        <f t="shared" si="20"/>
        <v>0</v>
      </c>
      <c r="AH34" s="141" t="b">
        <f t="shared" si="21"/>
        <v>0</v>
      </c>
      <c r="AI34" s="141" t="b">
        <f t="shared" si="22"/>
        <v>0</v>
      </c>
      <c r="AJ34" s="146" t="str">
        <f t="shared" si="12"/>
        <v/>
      </c>
      <c r="AK34" s="143" t="str">
        <f t="shared" si="23"/>
        <v/>
      </c>
      <c r="AL34" s="216" t="str">
        <f t="shared" si="24"/>
        <v/>
      </c>
      <c r="AM34" s="144" t="str">
        <f t="shared" si="25"/>
        <v/>
      </c>
      <c r="AN34" s="145">
        <f t="shared" si="26"/>
        <v>0</v>
      </c>
      <c r="AO34" s="135" t="str">
        <f t="shared" si="27"/>
        <v/>
      </c>
      <c r="AP34" s="136" t="str">
        <f t="shared" si="28"/>
        <v/>
      </c>
      <c r="AQ34" s="126"/>
      <c r="AR34" s="144" t="str">
        <f t="shared" si="29"/>
        <v/>
      </c>
      <c r="AS34" s="219" t="str">
        <f t="shared" si="30"/>
        <v/>
      </c>
      <c r="AT34" s="219" t="str">
        <f t="shared" si="31"/>
        <v/>
      </c>
      <c r="AU34" s="219" t="str">
        <f t="shared" si="32"/>
        <v/>
      </c>
      <c r="AV34" s="218"/>
      <c r="AW34" s="219" t="str">
        <f t="shared" si="34"/>
        <v/>
      </c>
      <c r="AX34" s="219">
        <f t="shared" si="35"/>
        <v>0</v>
      </c>
      <c r="AY34" s="218"/>
      <c r="AZ34" s="217" t="str">
        <f t="shared" si="33"/>
        <v/>
      </c>
      <c r="BA34" s="60">
        <f t="shared" si="13"/>
        <v>0</v>
      </c>
    </row>
    <row r="35" spans="1:53" ht="15" customHeight="1" x14ac:dyDescent="0.25">
      <c r="A35">
        <v>18</v>
      </c>
      <c r="B35" s="17">
        <f>'M3'!B35</f>
        <v>0</v>
      </c>
      <c r="C35" s="234" t="str">
        <f>IF('M3'!C35="","",IF('M3'!C35&gt;0,'M3'!C35))</f>
        <v/>
      </c>
      <c r="D35" s="234" t="str">
        <f>IF('M3'!D35="","",IF('M3'!D35&gt;0,'M3'!D35))</f>
        <v/>
      </c>
      <c r="E35" s="126"/>
      <c r="F35" s="126"/>
      <c r="G35" s="140"/>
      <c r="H35" s="148"/>
      <c r="I35" s="147"/>
      <c r="J35" s="147"/>
      <c r="K35" s="147"/>
      <c r="L35" s="147"/>
      <c r="M35" s="149"/>
      <c r="N35" s="287">
        <f t="shared" si="14"/>
        <v>0</v>
      </c>
      <c r="O35" s="288" t="str">
        <f t="shared" si="15"/>
        <v/>
      </c>
      <c r="P35" s="288" t="str">
        <f t="shared" si="0"/>
        <v/>
      </c>
      <c r="Q35" s="288" t="str">
        <f t="shared" si="0"/>
        <v/>
      </c>
      <c r="R35" s="288">
        <f t="shared" si="16"/>
        <v>0</v>
      </c>
      <c r="S35" s="94" t="str">
        <f t="shared" si="1"/>
        <v/>
      </c>
      <c r="T35" s="94" t="str">
        <f t="shared" si="2"/>
        <v/>
      </c>
      <c r="U35" s="94" t="str">
        <f t="shared" si="3"/>
        <v/>
      </c>
      <c r="V35" s="94" t="str">
        <f t="shared" si="17"/>
        <v/>
      </c>
      <c r="W35" s="94" t="str">
        <f t="shared" si="4"/>
        <v/>
      </c>
      <c r="X35" s="94" t="str">
        <f t="shared" si="5"/>
        <v/>
      </c>
      <c r="Y35" s="94">
        <f t="shared" si="6"/>
        <v>0</v>
      </c>
      <c r="Z35" s="141" t="b">
        <f t="shared" si="7"/>
        <v>0</v>
      </c>
      <c r="AA35" s="141" t="b">
        <f t="shared" si="8"/>
        <v>0</v>
      </c>
      <c r="AB35" s="141" t="b">
        <f t="shared" si="9"/>
        <v>0</v>
      </c>
      <c r="AC35" s="141" t="b">
        <f t="shared" si="10"/>
        <v>0</v>
      </c>
      <c r="AD35" s="141" t="b">
        <f t="shared" si="11"/>
        <v>0</v>
      </c>
      <c r="AE35" s="141" t="b">
        <f t="shared" si="18"/>
        <v>0</v>
      </c>
      <c r="AF35" s="141" t="b">
        <f t="shared" si="19"/>
        <v>0</v>
      </c>
      <c r="AG35" s="141" t="b">
        <f t="shared" si="20"/>
        <v>0</v>
      </c>
      <c r="AH35" s="141" t="b">
        <f t="shared" si="21"/>
        <v>0</v>
      </c>
      <c r="AI35" s="141" t="b">
        <f t="shared" si="22"/>
        <v>0</v>
      </c>
      <c r="AJ35" s="146" t="str">
        <f t="shared" si="12"/>
        <v/>
      </c>
      <c r="AK35" s="143" t="str">
        <f t="shared" si="23"/>
        <v/>
      </c>
      <c r="AL35" s="216" t="str">
        <f t="shared" si="24"/>
        <v/>
      </c>
      <c r="AM35" s="144" t="str">
        <f t="shared" si="25"/>
        <v/>
      </c>
      <c r="AN35" s="145">
        <f t="shared" si="26"/>
        <v>0</v>
      </c>
      <c r="AO35" s="135" t="str">
        <f t="shared" si="27"/>
        <v/>
      </c>
      <c r="AP35" s="136" t="str">
        <f t="shared" si="28"/>
        <v/>
      </c>
      <c r="AQ35" s="126"/>
      <c r="AR35" s="144" t="str">
        <f t="shared" si="29"/>
        <v/>
      </c>
      <c r="AS35" s="219" t="str">
        <f t="shared" si="30"/>
        <v/>
      </c>
      <c r="AT35" s="219" t="str">
        <f t="shared" si="31"/>
        <v/>
      </c>
      <c r="AU35" s="219" t="str">
        <f t="shared" si="32"/>
        <v/>
      </c>
      <c r="AV35" s="218"/>
      <c r="AW35" s="219" t="str">
        <f t="shared" si="34"/>
        <v/>
      </c>
      <c r="AX35" s="219">
        <f t="shared" si="35"/>
        <v>0</v>
      </c>
      <c r="AY35" s="218"/>
      <c r="AZ35" s="217" t="str">
        <f t="shared" si="33"/>
        <v/>
      </c>
      <c r="BA35" s="60">
        <f t="shared" si="13"/>
        <v>0</v>
      </c>
    </row>
    <row r="36" spans="1:53" ht="15" customHeight="1" x14ac:dyDescent="0.25">
      <c r="A36">
        <v>19</v>
      </c>
      <c r="B36" s="17">
        <f>'M3'!B36</f>
        <v>0</v>
      </c>
      <c r="C36" s="234" t="str">
        <f>IF('M3'!C36="","",IF('M3'!C36&gt;0,'M3'!C36))</f>
        <v/>
      </c>
      <c r="D36" s="234" t="str">
        <f>IF('M3'!D36="","",IF('M3'!D36&gt;0,'M3'!D36))</f>
        <v/>
      </c>
      <c r="E36" s="126"/>
      <c r="F36" s="126"/>
      <c r="G36" s="140"/>
      <c r="H36" s="148"/>
      <c r="I36" s="147"/>
      <c r="J36" s="147"/>
      <c r="K36" s="147"/>
      <c r="L36" s="147"/>
      <c r="M36" s="149"/>
      <c r="N36" s="287">
        <f t="shared" si="14"/>
        <v>0</v>
      </c>
      <c r="O36" s="288" t="str">
        <f t="shared" si="15"/>
        <v/>
      </c>
      <c r="P36" s="288" t="str">
        <f t="shared" si="0"/>
        <v/>
      </c>
      <c r="Q36" s="288" t="str">
        <f t="shared" si="0"/>
        <v/>
      </c>
      <c r="R36" s="288">
        <f t="shared" si="16"/>
        <v>0</v>
      </c>
      <c r="S36" s="94" t="str">
        <f t="shared" si="1"/>
        <v/>
      </c>
      <c r="T36" s="94" t="str">
        <f t="shared" si="2"/>
        <v/>
      </c>
      <c r="U36" s="94" t="str">
        <f t="shared" si="3"/>
        <v/>
      </c>
      <c r="V36" s="94" t="str">
        <f t="shared" si="17"/>
        <v/>
      </c>
      <c r="W36" s="94" t="str">
        <f t="shared" si="4"/>
        <v/>
      </c>
      <c r="X36" s="94" t="str">
        <f t="shared" si="5"/>
        <v/>
      </c>
      <c r="Y36" s="94">
        <f t="shared" si="6"/>
        <v>0</v>
      </c>
      <c r="Z36" s="141" t="b">
        <f t="shared" si="7"/>
        <v>0</v>
      </c>
      <c r="AA36" s="141" t="b">
        <f t="shared" si="8"/>
        <v>0</v>
      </c>
      <c r="AB36" s="141" t="b">
        <f t="shared" si="9"/>
        <v>0</v>
      </c>
      <c r="AC36" s="141" t="b">
        <f t="shared" si="10"/>
        <v>0</v>
      </c>
      <c r="AD36" s="141" t="b">
        <f t="shared" si="11"/>
        <v>0</v>
      </c>
      <c r="AE36" s="141" t="b">
        <f t="shared" si="18"/>
        <v>0</v>
      </c>
      <c r="AF36" s="141" t="b">
        <f t="shared" si="19"/>
        <v>0</v>
      </c>
      <c r="AG36" s="141" t="b">
        <f t="shared" si="20"/>
        <v>0</v>
      </c>
      <c r="AH36" s="141" t="b">
        <f t="shared" si="21"/>
        <v>0</v>
      </c>
      <c r="AI36" s="141" t="b">
        <f t="shared" si="22"/>
        <v>0</v>
      </c>
      <c r="AJ36" s="146" t="str">
        <f t="shared" si="12"/>
        <v/>
      </c>
      <c r="AK36" s="143" t="str">
        <f t="shared" si="23"/>
        <v/>
      </c>
      <c r="AL36" s="216" t="str">
        <f t="shared" si="24"/>
        <v/>
      </c>
      <c r="AM36" s="144" t="str">
        <f t="shared" si="25"/>
        <v/>
      </c>
      <c r="AN36" s="145">
        <f t="shared" si="26"/>
        <v>0</v>
      </c>
      <c r="AO36" s="135" t="str">
        <f t="shared" si="27"/>
        <v/>
      </c>
      <c r="AP36" s="136" t="str">
        <f t="shared" si="28"/>
        <v/>
      </c>
      <c r="AQ36" s="126"/>
      <c r="AR36" s="144" t="str">
        <f t="shared" si="29"/>
        <v/>
      </c>
      <c r="AS36" s="219" t="str">
        <f t="shared" si="30"/>
        <v/>
      </c>
      <c r="AT36" s="219" t="str">
        <f t="shared" si="31"/>
        <v/>
      </c>
      <c r="AU36" s="219" t="str">
        <f t="shared" si="32"/>
        <v/>
      </c>
      <c r="AV36" s="218"/>
      <c r="AW36" s="219" t="str">
        <f t="shared" si="34"/>
        <v/>
      </c>
      <c r="AX36" s="219">
        <f t="shared" si="35"/>
        <v>0</v>
      </c>
      <c r="AY36" s="218"/>
      <c r="AZ36" s="217" t="str">
        <f t="shared" si="33"/>
        <v/>
      </c>
      <c r="BA36" s="60">
        <f t="shared" si="13"/>
        <v>0</v>
      </c>
    </row>
    <row r="37" spans="1:53" ht="15" customHeight="1" x14ac:dyDescent="0.25">
      <c r="A37">
        <v>20</v>
      </c>
      <c r="B37" s="17">
        <f>'M3'!B37</f>
        <v>0</v>
      </c>
      <c r="C37" s="234" t="str">
        <f>IF('M3'!C37="","",IF('M3'!C37&gt;0,'M3'!C37))</f>
        <v/>
      </c>
      <c r="D37" s="234" t="str">
        <f>IF('M3'!D37="","",IF('M3'!D37&gt;0,'M3'!D37))</f>
        <v/>
      </c>
      <c r="E37" s="126"/>
      <c r="F37" s="126"/>
      <c r="G37" s="140"/>
      <c r="H37" s="148"/>
      <c r="I37" s="147"/>
      <c r="J37" s="147"/>
      <c r="K37" s="147"/>
      <c r="L37" s="147"/>
      <c r="M37" s="149"/>
      <c r="N37" s="287">
        <f t="shared" si="14"/>
        <v>0</v>
      </c>
      <c r="O37" s="288" t="str">
        <f t="shared" si="15"/>
        <v/>
      </c>
      <c r="P37" s="288" t="str">
        <f t="shared" si="0"/>
        <v/>
      </c>
      <c r="Q37" s="288" t="str">
        <f t="shared" si="0"/>
        <v/>
      </c>
      <c r="R37" s="288">
        <f t="shared" si="16"/>
        <v>0</v>
      </c>
      <c r="S37" s="94" t="str">
        <f t="shared" si="1"/>
        <v/>
      </c>
      <c r="T37" s="94" t="str">
        <f t="shared" si="2"/>
        <v/>
      </c>
      <c r="U37" s="94" t="str">
        <f t="shared" si="3"/>
        <v/>
      </c>
      <c r="V37" s="94" t="str">
        <f t="shared" si="17"/>
        <v/>
      </c>
      <c r="W37" s="94" t="str">
        <f t="shared" si="4"/>
        <v/>
      </c>
      <c r="X37" s="94" t="str">
        <f t="shared" si="5"/>
        <v/>
      </c>
      <c r="Y37" s="94">
        <f t="shared" si="6"/>
        <v>0</v>
      </c>
      <c r="Z37" s="141" t="b">
        <f t="shared" si="7"/>
        <v>0</v>
      </c>
      <c r="AA37" s="141" t="b">
        <f t="shared" si="8"/>
        <v>0</v>
      </c>
      <c r="AB37" s="141" t="b">
        <f t="shared" si="9"/>
        <v>0</v>
      </c>
      <c r="AC37" s="141" t="b">
        <f t="shared" si="10"/>
        <v>0</v>
      </c>
      <c r="AD37" s="141" t="b">
        <f t="shared" si="11"/>
        <v>0</v>
      </c>
      <c r="AE37" s="141" t="b">
        <f t="shared" si="18"/>
        <v>0</v>
      </c>
      <c r="AF37" s="141" t="b">
        <f t="shared" si="19"/>
        <v>0</v>
      </c>
      <c r="AG37" s="141" t="b">
        <f t="shared" si="20"/>
        <v>0</v>
      </c>
      <c r="AH37" s="141" t="b">
        <f t="shared" si="21"/>
        <v>0</v>
      </c>
      <c r="AI37" s="141" t="b">
        <f t="shared" si="22"/>
        <v>0</v>
      </c>
      <c r="AJ37" s="146" t="str">
        <f t="shared" si="12"/>
        <v/>
      </c>
      <c r="AK37" s="143" t="str">
        <f t="shared" si="23"/>
        <v/>
      </c>
      <c r="AL37" s="216" t="str">
        <f t="shared" si="24"/>
        <v/>
      </c>
      <c r="AM37" s="144" t="str">
        <f t="shared" si="25"/>
        <v/>
      </c>
      <c r="AN37" s="145">
        <f t="shared" si="26"/>
        <v>0</v>
      </c>
      <c r="AO37" s="135" t="str">
        <f t="shared" si="27"/>
        <v/>
      </c>
      <c r="AP37" s="136" t="str">
        <f t="shared" si="28"/>
        <v/>
      </c>
      <c r="AQ37" s="126"/>
      <c r="AR37" s="144" t="str">
        <f t="shared" si="29"/>
        <v/>
      </c>
      <c r="AS37" s="219" t="str">
        <f t="shared" si="30"/>
        <v/>
      </c>
      <c r="AT37" s="219" t="str">
        <f t="shared" si="31"/>
        <v/>
      </c>
      <c r="AU37" s="219" t="str">
        <f t="shared" si="32"/>
        <v/>
      </c>
      <c r="AV37" s="218"/>
      <c r="AW37" s="219" t="str">
        <f t="shared" si="34"/>
        <v/>
      </c>
      <c r="AX37" s="219">
        <f t="shared" si="35"/>
        <v>0</v>
      </c>
      <c r="AY37" s="218"/>
      <c r="AZ37" s="217" t="str">
        <f t="shared" si="33"/>
        <v/>
      </c>
      <c r="BA37" s="60">
        <f t="shared" si="13"/>
        <v>0</v>
      </c>
    </row>
    <row r="38" spans="1:53" ht="15" customHeight="1" x14ac:dyDescent="0.25">
      <c r="A38">
        <v>21</v>
      </c>
      <c r="B38" s="17">
        <f>'M3'!B38</f>
        <v>0</v>
      </c>
      <c r="C38" s="234" t="str">
        <f>IF('M3'!C38="","",IF('M3'!C38&gt;0,'M3'!C38))</f>
        <v/>
      </c>
      <c r="D38" s="234" t="str">
        <f>IF('M3'!D38="","",IF('M3'!D38&gt;0,'M3'!D38))</f>
        <v/>
      </c>
      <c r="E38" s="126"/>
      <c r="F38" s="126"/>
      <c r="G38" s="140"/>
      <c r="H38" s="148"/>
      <c r="I38" s="147"/>
      <c r="J38" s="147"/>
      <c r="K38" s="147"/>
      <c r="L38" s="147"/>
      <c r="M38" s="149"/>
      <c r="N38" s="287">
        <f t="shared" si="14"/>
        <v>0</v>
      </c>
      <c r="O38" s="288" t="str">
        <f t="shared" si="15"/>
        <v/>
      </c>
      <c r="P38" s="288" t="str">
        <f t="shared" si="0"/>
        <v/>
      </c>
      <c r="Q38" s="288" t="str">
        <f t="shared" si="0"/>
        <v/>
      </c>
      <c r="R38" s="288">
        <f t="shared" si="16"/>
        <v>0</v>
      </c>
      <c r="S38" s="94" t="str">
        <f t="shared" si="1"/>
        <v/>
      </c>
      <c r="T38" s="94" t="str">
        <f t="shared" si="2"/>
        <v/>
      </c>
      <c r="U38" s="94" t="str">
        <f t="shared" si="3"/>
        <v/>
      </c>
      <c r="V38" s="94" t="str">
        <f t="shared" si="17"/>
        <v/>
      </c>
      <c r="W38" s="94" t="str">
        <f t="shared" si="4"/>
        <v/>
      </c>
      <c r="X38" s="94" t="str">
        <f t="shared" si="5"/>
        <v/>
      </c>
      <c r="Y38" s="94">
        <f t="shared" si="6"/>
        <v>0</v>
      </c>
      <c r="Z38" s="141" t="b">
        <f t="shared" si="7"/>
        <v>0</v>
      </c>
      <c r="AA38" s="141" t="b">
        <f t="shared" si="8"/>
        <v>0</v>
      </c>
      <c r="AB38" s="141" t="b">
        <f t="shared" si="9"/>
        <v>0</v>
      </c>
      <c r="AC38" s="141" t="b">
        <f t="shared" si="10"/>
        <v>0</v>
      </c>
      <c r="AD38" s="141" t="b">
        <f t="shared" si="11"/>
        <v>0</v>
      </c>
      <c r="AE38" s="141" t="b">
        <f t="shared" si="18"/>
        <v>0</v>
      </c>
      <c r="AF38" s="141" t="b">
        <f t="shared" si="19"/>
        <v>0</v>
      </c>
      <c r="AG38" s="141" t="b">
        <f t="shared" si="20"/>
        <v>0</v>
      </c>
      <c r="AH38" s="141" t="b">
        <f t="shared" si="21"/>
        <v>0</v>
      </c>
      <c r="AI38" s="141" t="b">
        <f t="shared" si="22"/>
        <v>0</v>
      </c>
      <c r="AJ38" s="146" t="str">
        <f t="shared" si="12"/>
        <v/>
      </c>
      <c r="AK38" s="143" t="str">
        <f t="shared" si="23"/>
        <v/>
      </c>
      <c r="AL38" s="216" t="str">
        <f t="shared" si="24"/>
        <v/>
      </c>
      <c r="AM38" s="144" t="str">
        <f t="shared" si="25"/>
        <v/>
      </c>
      <c r="AN38" s="145">
        <f t="shared" si="26"/>
        <v>0</v>
      </c>
      <c r="AO38" s="135" t="str">
        <f t="shared" si="27"/>
        <v/>
      </c>
      <c r="AP38" s="136" t="str">
        <f t="shared" si="28"/>
        <v/>
      </c>
      <c r="AQ38" s="126"/>
      <c r="AR38" s="144" t="str">
        <f t="shared" si="29"/>
        <v/>
      </c>
      <c r="AS38" s="219" t="str">
        <f t="shared" si="30"/>
        <v/>
      </c>
      <c r="AT38" s="219" t="str">
        <f t="shared" si="31"/>
        <v/>
      </c>
      <c r="AU38" s="219" t="str">
        <f t="shared" si="32"/>
        <v/>
      </c>
      <c r="AV38" s="218"/>
      <c r="AW38" s="219" t="str">
        <f t="shared" si="34"/>
        <v/>
      </c>
      <c r="AX38" s="219">
        <f t="shared" si="35"/>
        <v>0</v>
      </c>
      <c r="AY38" s="218"/>
      <c r="AZ38" s="217" t="str">
        <f t="shared" si="33"/>
        <v/>
      </c>
      <c r="BA38" s="60">
        <f t="shared" si="13"/>
        <v>0</v>
      </c>
    </row>
    <row r="39" spans="1:53" ht="15" customHeight="1" x14ac:dyDescent="0.25">
      <c r="A39">
        <v>22</v>
      </c>
      <c r="B39" s="17">
        <f>'M3'!B39</f>
        <v>0</v>
      </c>
      <c r="C39" s="234" t="str">
        <f>IF('M3'!C39="","",IF('M3'!C39&gt;0,'M3'!C39))</f>
        <v/>
      </c>
      <c r="D39" s="234" t="str">
        <f>IF('M3'!D39="","",IF('M3'!D39&gt;0,'M3'!D39))</f>
        <v/>
      </c>
      <c r="E39" s="126"/>
      <c r="F39" s="126"/>
      <c r="G39" s="140"/>
      <c r="H39" s="148"/>
      <c r="I39" s="147"/>
      <c r="J39" s="147"/>
      <c r="K39" s="147"/>
      <c r="L39" s="147"/>
      <c r="M39" s="149"/>
      <c r="N39" s="287">
        <f t="shared" si="14"/>
        <v>0</v>
      </c>
      <c r="O39" s="288" t="str">
        <f t="shared" si="15"/>
        <v/>
      </c>
      <c r="P39" s="288" t="str">
        <f t="shared" si="0"/>
        <v/>
      </c>
      <c r="Q39" s="288" t="str">
        <f t="shared" si="0"/>
        <v/>
      </c>
      <c r="R39" s="288">
        <f t="shared" si="16"/>
        <v>0</v>
      </c>
      <c r="S39" s="94" t="str">
        <f t="shared" si="1"/>
        <v/>
      </c>
      <c r="T39" s="94" t="str">
        <f t="shared" si="2"/>
        <v/>
      </c>
      <c r="U39" s="94" t="str">
        <f t="shared" si="3"/>
        <v/>
      </c>
      <c r="V39" s="94" t="str">
        <f t="shared" si="17"/>
        <v/>
      </c>
      <c r="W39" s="94" t="str">
        <f t="shared" si="4"/>
        <v/>
      </c>
      <c r="X39" s="94" t="str">
        <f t="shared" si="5"/>
        <v/>
      </c>
      <c r="Y39" s="94">
        <f t="shared" si="6"/>
        <v>0</v>
      </c>
      <c r="Z39" s="141" t="b">
        <f t="shared" si="7"/>
        <v>0</v>
      </c>
      <c r="AA39" s="141" t="b">
        <f t="shared" si="8"/>
        <v>0</v>
      </c>
      <c r="AB39" s="141" t="b">
        <f t="shared" si="9"/>
        <v>0</v>
      </c>
      <c r="AC39" s="141" t="b">
        <f t="shared" si="10"/>
        <v>0</v>
      </c>
      <c r="AD39" s="141" t="b">
        <f t="shared" si="11"/>
        <v>0</v>
      </c>
      <c r="AE39" s="141" t="b">
        <f t="shared" si="18"/>
        <v>0</v>
      </c>
      <c r="AF39" s="141" t="b">
        <f t="shared" si="19"/>
        <v>0</v>
      </c>
      <c r="AG39" s="141" t="b">
        <f t="shared" si="20"/>
        <v>0</v>
      </c>
      <c r="AH39" s="141" t="b">
        <f t="shared" si="21"/>
        <v>0</v>
      </c>
      <c r="AI39" s="141" t="b">
        <f t="shared" si="22"/>
        <v>0</v>
      </c>
      <c r="AJ39" s="146" t="str">
        <f t="shared" si="12"/>
        <v/>
      </c>
      <c r="AK39" s="143" t="str">
        <f t="shared" si="23"/>
        <v/>
      </c>
      <c r="AL39" s="216" t="str">
        <f t="shared" si="24"/>
        <v/>
      </c>
      <c r="AM39" s="144" t="str">
        <f t="shared" si="25"/>
        <v/>
      </c>
      <c r="AN39" s="145">
        <f t="shared" si="26"/>
        <v>0</v>
      </c>
      <c r="AO39" s="135" t="str">
        <f t="shared" si="27"/>
        <v/>
      </c>
      <c r="AP39" s="136" t="str">
        <f t="shared" si="28"/>
        <v/>
      </c>
      <c r="AQ39" s="126"/>
      <c r="AR39" s="144" t="str">
        <f t="shared" si="29"/>
        <v/>
      </c>
      <c r="AS39" s="219" t="str">
        <f t="shared" si="30"/>
        <v/>
      </c>
      <c r="AT39" s="219" t="str">
        <f t="shared" si="31"/>
        <v/>
      </c>
      <c r="AU39" s="219" t="str">
        <f t="shared" si="32"/>
        <v/>
      </c>
      <c r="AV39" s="218"/>
      <c r="AW39" s="219" t="str">
        <f t="shared" si="34"/>
        <v/>
      </c>
      <c r="AX39" s="219">
        <f t="shared" si="35"/>
        <v>0</v>
      </c>
      <c r="AY39" s="218"/>
      <c r="AZ39" s="217" t="str">
        <f t="shared" si="33"/>
        <v/>
      </c>
      <c r="BA39" s="60">
        <f t="shared" si="13"/>
        <v>0</v>
      </c>
    </row>
    <row r="40" spans="1:53" ht="15" customHeight="1" x14ac:dyDescent="0.25">
      <c r="A40">
        <v>23</v>
      </c>
      <c r="B40" s="17">
        <f>'M3'!B40</f>
        <v>0</v>
      </c>
      <c r="C40" s="234" t="str">
        <f>IF('M3'!C40="","",IF('M3'!C40&gt;0,'M3'!C40))</f>
        <v/>
      </c>
      <c r="D40" s="234" t="str">
        <f>IF('M3'!D40="","",IF('M3'!D40&gt;0,'M3'!D40))</f>
        <v/>
      </c>
      <c r="E40" s="126"/>
      <c r="F40" s="126"/>
      <c r="G40" s="140"/>
      <c r="H40" s="148"/>
      <c r="I40" s="147"/>
      <c r="J40" s="147"/>
      <c r="K40" s="147"/>
      <c r="L40" s="147"/>
      <c r="M40" s="149"/>
      <c r="N40" s="287">
        <f t="shared" si="14"/>
        <v>0</v>
      </c>
      <c r="O40" s="288" t="str">
        <f t="shared" si="15"/>
        <v/>
      </c>
      <c r="P40" s="288" t="str">
        <f t="shared" si="0"/>
        <v/>
      </c>
      <c r="Q40" s="288" t="str">
        <f t="shared" si="0"/>
        <v/>
      </c>
      <c r="R40" s="288">
        <f t="shared" si="16"/>
        <v>0</v>
      </c>
      <c r="S40" s="94" t="str">
        <f t="shared" si="1"/>
        <v/>
      </c>
      <c r="T40" s="94" t="str">
        <f t="shared" si="2"/>
        <v/>
      </c>
      <c r="U40" s="94" t="str">
        <f t="shared" si="3"/>
        <v/>
      </c>
      <c r="V40" s="94" t="str">
        <f t="shared" si="17"/>
        <v/>
      </c>
      <c r="W40" s="94" t="str">
        <f t="shared" si="4"/>
        <v/>
      </c>
      <c r="X40" s="94" t="str">
        <f t="shared" si="5"/>
        <v/>
      </c>
      <c r="Y40" s="94">
        <f t="shared" si="6"/>
        <v>0</v>
      </c>
      <c r="Z40" s="141" t="b">
        <f t="shared" si="7"/>
        <v>0</v>
      </c>
      <c r="AA40" s="141" t="b">
        <f t="shared" si="8"/>
        <v>0</v>
      </c>
      <c r="AB40" s="141" t="b">
        <f t="shared" si="9"/>
        <v>0</v>
      </c>
      <c r="AC40" s="141" t="b">
        <f t="shared" si="10"/>
        <v>0</v>
      </c>
      <c r="AD40" s="141" t="b">
        <f t="shared" si="11"/>
        <v>0</v>
      </c>
      <c r="AE40" s="141" t="b">
        <f t="shared" si="18"/>
        <v>0</v>
      </c>
      <c r="AF40" s="141" t="b">
        <f t="shared" si="19"/>
        <v>0</v>
      </c>
      <c r="AG40" s="141" t="b">
        <f t="shared" si="20"/>
        <v>0</v>
      </c>
      <c r="AH40" s="141" t="b">
        <f t="shared" si="21"/>
        <v>0</v>
      </c>
      <c r="AI40" s="141" t="b">
        <f t="shared" si="22"/>
        <v>0</v>
      </c>
      <c r="AJ40" s="146" t="str">
        <f t="shared" si="12"/>
        <v/>
      </c>
      <c r="AK40" s="143" t="str">
        <f t="shared" si="23"/>
        <v/>
      </c>
      <c r="AL40" s="216" t="str">
        <f t="shared" si="24"/>
        <v/>
      </c>
      <c r="AM40" s="144" t="str">
        <f t="shared" si="25"/>
        <v/>
      </c>
      <c r="AN40" s="145">
        <f t="shared" si="26"/>
        <v>0</v>
      </c>
      <c r="AO40" s="135" t="str">
        <f t="shared" si="27"/>
        <v/>
      </c>
      <c r="AP40" s="136" t="str">
        <f t="shared" si="28"/>
        <v/>
      </c>
      <c r="AQ40" s="126"/>
      <c r="AR40" s="144" t="str">
        <f t="shared" si="29"/>
        <v/>
      </c>
      <c r="AS40" s="219" t="str">
        <f t="shared" si="30"/>
        <v/>
      </c>
      <c r="AT40" s="219" t="str">
        <f t="shared" si="31"/>
        <v/>
      </c>
      <c r="AU40" s="219" t="str">
        <f t="shared" si="32"/>
        <v/>
      </c>
      <c r="AV40" s="218"/>
      <c r="AW40" s="219" t="str">
        <f t="shared" si="34"/>
        <v/>
      </c>
      <c r="AX40" s="219">
        <f t="shared" si="35"/>
        <v>0</v>
      </c>
      <c r="AY40" s="218"/>
      <c r="AZ40" s="217" t="str">
        <f t="shared" si="33"/>
        <v/>
      </c>
      <c r="BA40" s="60">
        <f t="shared" si="13"/>
        <v>0</v>
      </c>
    </row>
    <row r="41" spans="1:53" ht="15" customHeight="1" x14ac:dyDescent="0.25">
      <c r="A41">
        <v>24</v>
      </c>
      <c r="B41" s="17">
        <f>'M3'!B41</f>
        <v>0</v>
      </c>
      <c r="C41" s="234" t="str">
        <f>IF('M3'!C41="","",IF('M3'!C41&gt;0,'M3'!C41))</f>
        <v/>
      </c>
      <c r="D41" s="234" t="str">
        <f>IF('M3'!D41="","",IF('M3'!D41&gt;0,'M3'!D41))</f>
        <v/>
      </c>
      <c r="E41" s="126"/>
      <c r="F41" s="126"/>
      <c r="G41" s="140"/>
      <c r="H41" s="148"/>
      <c r="I41" s="147"/>
      <c r="J41" s="147"/>
      <c r="K41" s="147"/>
      <c r="L41" s="147"/>
      <c r="M41" s="149"/>
      <c r="N41" s="287">
        <f t="shared" si="14"/>
        <v>0</v>
      </c>
      <c r="O41" s="288" t="str">
        <f t="shared" si="15"/>
        <v/>
      </c>
      <c r="P41" s="288" t="str">
        <f t="shared" si="0"/>
        <v/>
      </c>
      <c r="Q41" s="288" t="str">
        <f t="shared" si="0"/>
        <v/>
      </c>
      <c r="R41" s="288">
        <f t="shared" si="16"/>
        <v>0</v>
      </c>
      <c r="S41" s="94" t="str">
        <f t="shared" si="1"/>
        <v/>
      </c>
      <c r="T41" s="94" t="str">
        <f t="shared" si="2"/>
        <v/>
      </c>
      <c r="U41" s="94" t="str">
        <f t="shared" si="3"/>
        <v/>
      </c>
      <c r="V41" s="94" t="str">
        <f t="shared" si="17"/>
        <v/>
      </c>
      <c r="W41" s="94" t="str">
        <f t="shared" si="4"/>
        <v/>
      </c>
      <c r="X41" s="94" t="str">
        <f t="shared" si="5"/>
        <v/>
      </c>
      <c r="Y41" s="94">
        <f t="shared" si="6"/>
        <v>0</v>
      </c>
      <c r="Z41" s="141" t="b">
        <f t="shared" si="7"/>
        <v>0</v>
      </c>
      <c r="AA41" s="141" t="b">
        <f t="shared" si="8"/>
        <v>0</v>
      </c>
      <c r="AB41" s="141" t="b">
        <f t="shared" si="9"/>
        <v>0</v>
      </c>
      <c r="AC41" s="141" t="b">
        <f t="shared" si="10"/>
        <v>0</v>
      </c>
      <c r="AD41" s="141" t="b">
        <f t="shared" si="11"/>
        <v>0</v>
      </c>
      <c r="AE41" s="141" t="b">
        <f t="shared" si="18"/>
        <v>0</v>
      </c>
      <c r="AF41" s="141" t="b">
        <f t="shared" si="19"/>
        <v>0</v>
      </c>
      <c r="AG41" s="141" t="b">
        <f t="shared" si="20"/>
        <v>0</v>
      </c>
      <c r="AH41" s="141" t="b">
        <f t="shared" si="21"/>
        <v>0</v>
      </c>
      <c r="AI41" s="141" t="b">
        <f t="shared" si="22"/>
        <v>0</v>
      </c>
      <c r="AJ41" s="146" t="str">
        <f t="shared" si="12"/>
        <v/>
      </c>
      <c r="AK41" s="143" t="str">
        <f t="shared" si="23"/>
        <v/>
      </c>
      <c r="AL41" s="216" t="str">
        <f t="shared" si="24"/>
        <v/>
      </c>
      <c r="AM41" s="144" t="str">
        <f t="shared" si="25"/>
        <v/>
      </c>
      <c r="AN41" s="145">
        <f t="shared" si="26"/>
        <v>0</v>
      </c>
      <c r="AO41" s="135" t="str">
        <f t="shared" si="27"/>
        <v/>
      </c>
      <c r="AP41" s="136" t="str">
        <f t="shared" si="28"/>
        <v/>
      </c>
      <c r="AQ41" s="126"/>
      <c r="AR41" s="144" t="str">
        <f t="shared" si="29"/>
        <v/>
      </c>
      <c r="AS41" s="219" t="str">
        <f t="shared" si="30"/>
        <v/>
      </c>
      <c r="AT41" s="219" t="str">
        <f t="shared" si="31"/>
        <v/>
      </c>
      <c r="AU41" s="219" t="str">
        <f t="shared" si="32"/>
        <v/>
      </c>
      <c r="AV41" s="218"/>
      <c r="AW41" s="219" t="str">
        <f t="shared" si="34"/>
        <v/>
      </c>
      <c r="AX41" s="219">
        <f t="shared" si="35"/>
        <v>0</v>
      </c>
      <c r="AY41" s="218"/>
      <c r="AZ41" s="217" t="str">
        <f t="shared" si="33"/>
        <v/>
      </c>
      <c r="BA41" s="60">
        <f t="shared" si="13"/>
        <v>0</v>
      </c>
    </row>
    <row r="42" spans="1:53" ht="15" customHeight="1" x14ac:dyDescent="0.25">
      <c r="A42">
        <v>25</v>
      </c>
      <c r="B42" s="17">
        <f>'M3'!B42</f>
        <v>0</v>
      </c>
      <c r="C42" s="234" t="str">
        <f>IF('M3'!C42="","",IF('M3'!C42&gt;0,'M3'!C42))</f>
        <v/>
      </c>
      <c r="D42" s="234" t="str">
        <f>IF('M3'!D42="","",IF('M3'!D42&gt;0,'M3'!D42))</f>
        <v/>
      </c>
      <c r="E42" s="126"/>
      <c r="F42" s="126"/>
      <c r="G42" s="140"/>
      <c r="H42" s="148"/>
      <c r="I42" s="147"/>
      <c r="J42" s="147"/>
      <c r="K42" s="147"/>
      <c r="L42" s="147"/>
      <c r="M42" s="149"/>
      <c r="N42" s="287">
        <f t="shared" si="14"/>
        <v>0</v>
      </c>
      <c r="O42" s="288" t="str">
        <f t="shared" si="15"/>
        <v/>
      </c>
      <c r="P42" s="288" t="str">
        <f t="shared" si="0"/>
        <v/>
      </c>
      <c r="Q42" s="288" t="str">
        <f t="shared" si="0"/>
        <v/>
      </c>
      <c r="R42" s="288">
        <f t="shared" si="16"/>
        <v>0</v>
      </c>
      <c r="S42" s="94" t="str">
        <f t="shared" si="1"/>
        <v/>
      </c>
      <c r="T42" s="94" t="str">
        <f t="shared" si="2"/>
        <v/>
      </c>
      <c r="U42" s="94" t="str">
        <f t="shared" si="3"/>
        <v/>
      </c>
      <c r="V42" s="94" t="str">
        <f t="shared" si="17"/>
        <v/>
      </c>
      <c r="W42" s="94" t="str">
        <f t="shared" si="4"/>
        <v/>
      </c>
      <c r="X42" s="94" t="str">
        <f t="shared" si="5"/>
        <v/>
      </c>
      <c r="Y42" s="94">
        <f t="shared" si="6"/>
        <v>0</v>
      </c>
      <c r="Z42" s="141" t="b">
        <f t="shared" si="7"/>
        <v>0</v>
      </c>
      <c r="AA42" s="141" t="b">
        <f t="shared" si="8"/>
        <v>0</v>
      </c>
      <c r="AB42" s="141" t="b">
        <f t="shared" si="9"/>
        <v>0</v>
      </c>
      <c r="AC42" s="141" t="b">
        <f t="shared" si="10"/>
        <v>0</v>
      </c>
      <c r="AD42" s="141" t="b">
        <f t="shared" si="11"/>
        <v>0</v>
      </c>
      <c r="AE42" s="141" t="b">
        <f t="shared" si="18"/>
        <v>0</v>
      </c>
      <c r="AF42" s="141" t="b">
        <f t="shared" si="19"/>
        <v>0</v>
      </c>
      <c r="AG42" s="141" t="b">
        <f t="shared" si="20"/>
        <v>0</v>
      </c>
      <c r="AH42" s="141" t="b">
        <f t="shared" si="21"/>
        <v>0</v>
      </c>
      <c r="AI42" s="141" t="b">
        <f t="shared" si="22"/>
        <v>0</v>
      </c>
      <c r="AJ42" s="146" t="str">
        <f t="shared" si="12"/>
        <v/>
      </c>
      <c r="AK42" s="143" t="str">
        <f t="shared" si="23"/>
        <v/>
      </c>
      <c r="AL42" s="216" t="str">
        <f t="shared" si="24"/>
        <v/>
      </c>
      <c r="AM42" s="144" t="str">
        <f t="shared" si="25"/>
        <v/>
      </c>
      <c r="AN42" s="145">
        <f t="shared" si="26"/>
        <v>0</v>
      </c>
      <c r="AO42" s="135" t="str">
        <f t="shared" si="27"/>
        <v/>
      </c>
      <c r="AP42" s="136" t="str">
        <f t="shared" si="28"/>
        <v/>
      </c>
      <c r="AQ42" s="126"/>
      <c r="AR42" s="144" t="str">
        <f t="shared" si="29"/>
        <v/>
      </c>
      <c r="AS42" s="219" t="str">
        <f t="shared" si="30"/>
        <v/>
      </c>
      <c r="AT42" s="219" t="str">
        <f t="shared" si="31"/>
        <v/>
      </c>
      <c r="AU42" s="219" t="str">
        <f t="shared" si="32"/>
        <v/>
      </c>
      <c r="AV42" s="218"/>
      <c r="AW42" s="219" t="str">
        <f t="shared" si="34"/>
        <v/>
      </c>
      <c r="AX42" s="219">
        <f t="shared" si="35"/>
        <v>0</v>
      </c>
      <c r="AY42" s="218"/>
      <c r="AZ42" s="217" t="str">
        <f t="shared" si="33"/>
        <v/>
      </c>
      <c r="BA42" s="60">
        <f t="shared" si="13"/>
        <v>0</v>
      </c>
    </row>
    <row r="43" spans="1:53" ht="15" customHeight="1" x14ac:dyDescent="0.25">
      <c r="A43">
        <v>26</v>
      </c>
      <c r="B43" s="17">
        <f>'M3'!B43</f>
        <v>0</v>
      </c>
      <c r="C43" s="234" t="str">
        <f>IF('M3'!C43="","",IF('M3'!C43&gt;0,'M3'!C43))</f>
        <v/>
      </c>
      <c r="D43" s="234" t="str">
        <f>IF('M3'!D43="","",IF('M3'!D43&gt;0,'M3'!D43))</f>
        <v/>
      </c>
      <c r="E43" s="126"/>
      <c r="F43" s="126"/>
      <c r="G43" s="140"/>
      <c r="H43" s="148"/>
      <c r="I43" s="147"/>
      <c r="J43" s="147"/>
      <c r="K43" s="147"/>
      <c r="L43" s="147"/>
      <c r="M43" s="149"/>
      <c r="N43" s="287">
        <f t="shared" si="14"/>
        <v>0</v>
      </c>
      <c r="O43" s="288" t="str">
        <f t="shared" si="15"/>
        <v/>
      </c>
      <c r="P43" s="288" t="str">
        <f t="shared" si="0"/>
        <v/>
      </c>
      <c r="Q43" s="288" t="str">
        <f t="shared" si="0"/>
        <v/>
      </c>
      <c r="R43" s="288">
        <f t="shared" si="16"/>
        <v>0</v>
      </c>
      <c r="S43" s="94" t="str">
        <f t="shared" si="1"/>
        <v/>
      </c>
      <c r="T43" s="94" t="str">
        <f t="shared" si="2"/>
        <v/>
      </c>
      <c r="U43" s="94" t="str">
        <f t="shared" si="3"/>
        <v/>
      </c>
      <c r="V43" s="94" t="str">
        <f t="shared" si="17"/>
        <v/>
      </c>
      <c r="W43" s="94" t="str">
        <f t="shared" si="4"/>
        <v/>
      </c>
      <c r="X43" s="94" t="str">
        <f t="shared" si="5"/>
        <v/>
      </c>
      <c r="Y43" s="94">
        <f t="shared" si="6"/>
        <v>0</v>
      </c>
      <c r="Z43" s="141" t="b">
        <f t="shared" si="7"/>
        <v>0</v>
      </c>
      <c r="AA43" s="141" t="b">
        <f t="shared" si="8"/>
        <v>0</v>
      </c>
      <c r="AB43" s="141" t="b">
        <f t="shared" si="9"/>
        <v>0</v>
      </c>
      <c r="AC43" s="141" t="b">
        <f t="shared" si="10"/>
        <v>0</v>
      </c>
      <c r="AD43" s="141" t="b">
        <f t="shared" si="11"/>
        <v>0</v>
      </c>
      <c r="AE43" s="141" t="b">
        <f t="shared" si="18"/>
        <v>0</v>
      </c>
      <c r="AF43" s="141" t="b">
        <f t="shared" si="19"/>
        <v>0</v>
      </c>
      <c r="AG43" s="141" t="b">
        <f t="shared" si="20"/>
        <v>0</v>
      </c>
      <c r="AH43" s="141" t="b">
        <f t="shared" si="21"/>
        <v>0</v>
      </c>
      <c r="AI43" s="141" t="b">
        <f t="shared" si="22"/>
        <v>0</v>
      </c>
      <c r="AJ43" s="146" t="str">
        <f t="shared" si="12"/>
        <v/>
      </c>
      <c r="AK43" s="143" t="str">
        <f t="shared" si="23"/>
        <v/>
      </c>
      <c r="AL43" s="216" t="str">
        <f t="shared" si="24"/>
        <v/>
      </c>
      <c r="AM43" s="144" t="str">
        <f t="shared" si="25"/>
        <v/>
      </c>
      <c r="AN43" s="145">
        <f t="shared" si="26"/>
        <v>0</v>
      </c>
      <c r="AO43" s="135" t="str">
        <f t="shared" si="27"/>
        <v/>
      </c>
      <c r="AP43" s="136" t="str">
        <f t="shared" si="28"/>
        <v/>
      </c>
      <c r="AQ43" s="126"/>
      <c r="AR43" s="144" t="str">
        <f t="shared" si="29"/>
        <v/>
      </c>
      <c r="AS43" s="219" t="str">
        <f t="shared" si="30"/>
        <v/>
      </c>
      <c r="AT43" s="219" t="str">
        <f t="shared" si="31"/>
        <v/>
      </c>
      <c r="AU43" s="219" t="str">
        <f t="shared" si="32"/>
        <v/>
      </c>
      <c r="AV43" s="218"/>
      <c r="AW43" s="219" t="str">
        <f t="shared" si="34"/>
        <v/>
      </c>
      <c r="AX43" s="219">
        <f t="shared" si="35"/>
        <v>0</v>
      </c>
      <c r="AY43" s="218"/>
      <c r="AZ43" s="217" t="str">
        <f t="shared" si="33"/>
        <v/>
      </c>
      <c r="BA43" s="60">
        <f t="shared" si="13"/>
        <v>0</v>
      </c>
    </row>
    <row r="44" spans="1:53" ht="15" customHeight="1" x14ac:dyDescent="0.25">
      <c r="A44">
        <v>27</v>
      </c>
      <c r="B44" s="17">
        <f>'M3'!B44</f>
        <v>0</v>
      </c>
      <c r="C44" s="234" t="str">
        <f>IF('M3'!C44="","",IF('M3'!C44&gt;0,'M3'!C44))</f>
        <v/>
      </c>
      <c r="D44" s="234" t="str">
        <f>IF('M3'!D44="","",IF('M3'!D44&gt;0,'M3'!D44))</f>
        <v/>
      </c>
      <c r="E44" s="126"/>
      <c r="F44" s="126"/>
      <c r="G44" s="140"/>
      <c r="H44" s="148"/>
      <c r="I44" s="147"/>
      <c r="J44" s="147"/>
      <c r="K44" s="147"/>
      <c r="L44" s="147"/>
      <c r="M44" s="149"/>
      <c r="N44" s="287">
        <f t="shared" si="14"/>
        <v>0</v>
      </c>
      <c r="O44" s="288" t="str">
        <f t="shared" si="15"/>
        <v/>
      </c>
      <c r="P44" s="288" t="str">
        <f t="shared" si="0"/>
        <v/>
      </c>
      <c r="Q44" s="288" t="str">
        <f t="shared" si="0"/>
        <v/>
      </c>
      <c r="R44" s="288">
        <f t="shared" si="16"/>
        <v>0</v>
      </c>
      <c r="S44" s="94" t="str">
        <f t="shared" si="1"/>
        <v/>
      </c>
      <c r="T44" s="94" t="str">
        <f t="shared" si="2"/>
        <v/>
      </c>
      <c r="U44" s="94" t="str">
        <f t="shared" si="3"/>
        <v/>
      </c>
      <c r="V44" s="94" t="str">
        <f t="shared" si="17"/>
        <v/>
      </c>
      <c r="W44" s="94" t="str">
        <f t="shared" si="4"/>
        <v/>
      </c>
      <c r="X44" s="94" t="str">
        <f t="shared" si="5"/>
        <v/>
      </c>
      <c r="Y44" s="94">
        <f t="shared" si="6"/>
        <v>0</v>
      </c>
      <c r="Z44" s="141" t="b">
        <f t="shared" si="7"/>
        <v>0</v>
      </c>
      <c r="AA44" s="141" t="b">
        <f t="shared" si="8"/>
        <v>0</v>
      </c>
      <c r="AB44" s="141" t="b">
        <f t="shared" si="9"/>
        <v>0</v>
      </c>
      <c r="AC44" s="141" t="b">
        <f t="shared" si="10"/>
        <v>0</v>
      </c>
      <c r="AD44" s="141" t="b">
        <f t="shared" si="11"/>
        <v>0</v>
      </c>
      <c r="AE44" s="141" t="b">
        <f t="shared" si="18"/>
        <v>0</v>
      </c>
      <c r="AF44" s="141" t="b">
        <f t="shared" si="19"/>
        <v>0</v>
      </c>
      <c r="AG44" s="141" t="b">
        <f t="shared" si="20"/>
        <v>0</v>
      </c>
      <c r="AH44" s="141" t="b">
        <f t="shared" si="21"/>
        <v>0</v>
      </c>
      <c r="AI44" s="141" t="b">
        <f t="shared" si="22"/>
        <v>0</v>
      </c>
      <c r="AJ44" s="146" t="str">
        <f t="shared" si="12"/>
        <v/>
      </c>
      <c r="AK44" s="143" t="str">
        <f t="shared" si="23"/>
        <v/>
      </c>
      <c r="AL44" s="216" t="str">
        <f t="shared" si="24"/>
        <v/>
      </c>
      <c r="AM44" s="144" t="str">
        <f t="shared" si="25"/>
        <v/>
      </c>
      <c r="AN44" s="145">
        <f t="shared" si="26"/>
        <v>0</v>
      </c>
      <c r="AO44" s="135" t="str">
        <f t="shared" si="27"/>
        <v/>
      </c>
      <c r="AP44" s="136" t="str">
        <f t="shared" si="28"/>
        <v/>
      </c>
      <c r="AQ44" s="126"/>
      <c r="AR44" s="144" t="str">
        <f t="shared" si="29"/>
        <v/>
      </c>
      <c r="AS44" s="219" t="str">
        <f t="shared" si="30"/>
        <v/>
      </c>
      <c r="AT44" s="219" t="str">
        <f t="shared" si="31"/>
        <v/>
      </c>
      <c r="AU44" s="219" t="str">
        <f t="shared" si="32"/>
        <v/>
      </c>
      <c r="AV44" s="218"/>
      <c r="AW44" s="219" t="str">
        <f t="shared" si="34"/>
        <v/>
      </c>
      <c r="AX44" s="219">
        <f t="shared" si="35"/>
        <v>0</v>
      </c>
      <c r="AY44" s="218"/>
      <c r="AZ44" s="217" t="str">
        <f t="shared" si="33"/>
        <v/>
      </c>
      <c r="BA44" s="60">
        <f t="shared" si="13"/>
        <v>0</v>
      </c>
    </row>
    <row r="45" spans="1:53" ht="15" customHeight="1" x14ac:dyDescent="0.25">
      <c r="A45">
        <v>28</v>
      </c>
      <c r="B45" s="17">
        <f>'M3'!B45</f>
        <v>0</v>
      </c>
      <c r="C45" s="234" t="str">
        <f>IF('M3'!C45="","",IF('M3'!C45&gt;0,'M3'!C45))</f>
        <v/>
      </c>
      <c r="D45" s="234" t="str">
        <f>IF('M3'!D45="","",IF('M3'!D45&gt;0,'M3'!D45))</f>
        <v/>
      </c>
      <c r="E45" s="126"/>
      <c r="F45" s="126"/>
      <c r="G45" s="140"/>
      <c r="H45" s="148"/>
      <c r="I45" s="147"/>
      <c r="J45" s="147"/>
      <c r="K45" s="147"/>
      <c r="L45" s="147"/>
      <c r="M45" s="149"/>
      <c r="N45" s="287">
        <f t="shared" si="14"/>
        <v>0</v>
      </c>
      <c r="O45" s="288" t="str">
        <f t="shared" si="15"/>
        <v/>
      </c>
      <c r="P45" s="288" t="str">
        <f t="shared" si="0"/>
        <v/>
      </c>
      <c r="Q45" s="288" t="str">
        <f t="shared" si="0"/>
        <v/>
      </c>
      <c r="R45" s="288">
        <f t="shared" si="16"/>
        <v>0</v>
      </c>
      <c r="S45" s="94" t="str">
        <f t="shared" si="1"/>
        <v/>
      </c>
      <c r="T45" s="94" t="str">
        <f t="shared" si="2"/>
        <v/>
      </c>
      <c r="U45" s="94" t="str">
        <f t="shared" si="3"/>
        <v/>
      </c>
      <c r="V45" s="94" t="str">
        <f t="shared" si="17"/>
        <v/>
      </c>
      <c r="W45" s="94" t="str">
        <f t="shared" si="4"/>
        <v/>
      </c>
      <c r="X45" s="94" t="str">
        <f t="shared" si="5"/>
        <v/>
      </c>
      <c r="Y45" s="94">
        <f t="shared" si="6"/>
        <v>0</v>
      </c>
      <c r="Z45" s="141" t="b">
        <f t="shared" si="7"/>
        <v>0</v>
      </c>
      <c r="AA45" s="141" t="b">
        <f t="shared" si="8"/>
        <v>0</v>
      </c>
      <c r="AB45" s="141" t="b">
        <f t="shared" si="9"/>
        <v>0</v>
      </c>
      <c r="AC45" s="141" t="b">
        <f t="shared" si="10"/>
        <v>0</v>
      </c>
      <c r="AD45" s="141" t="b">
        <f t="shared" si="11"/>
        <v>0</v>
      </c>
      <c r="AE45" s="141" t="b">
        <f t="shared" si="18"/>
        <v>0</v>
      </c>
      <c r="AF45" s="141" t="b">
        <f t="shared" si="19"/>
        <v>0</v>
      </c>
      <c r="AG45" s="141" t="b">
        <f t="shared" si="20"/>
        <v>0</v>
      </c>
      <c r="AH45" s="141" t="b">
        <f t="shared" si="21"/>
        <v>0</v>
      </c>
      <c r="AI45" s="141" t="b">
        <f t="shared" si="22"/>
        <v>0</v>
      </c>
      <c r="AJ45" s="146" t="str">
        <f t="shared" si="12"/>
        <v/>
      </c>
      <c r="AK45" s="143" t="str">
        <f t="shared" si="23"/>
        <v/>
      </c>
      <c r="AL45" s="216" t="str">
        <f t="shared" si="24"/>
        <v/>
      </c>
      <c r="AM45" s="144" t="str">
        <f t="shared" si="25"/>
        <v/>
      </c>
      <c r="AN45" s="145">
        <f t="shared" si="26"/>
        <v>0</v>
      </c>
      <c r="AO45" s="135" t="str">
        <f t="shared" si="27"/>
        <v/>
      </c>
      <c r="AP45" s="136" t="str">
        <f t="shared" si="28"/>
        <v/>
      </c>
      <c r="AQ45" s="126"/>
      <c r="AR45" s="144" t="str">
        <f t="shared" si="29"/>
        <v/>
      </c>
      <c r="AS45" s="219" t="str">
        <f t="shared" si="30"/>
        <v/>
      </c>
      <c r="AT45" s="219" t="str">
        <f t="shared" si="31"/>
        <v/>
      </c>
      <c r="AU45" s="219" t="str">
        <f t="shared" si="32"/>
        <v/>
      </c>
      <c r="AV45" s="218"/>
      <c r="AW45" s="219" t="str">
        <f t="shared" si="34"/>
        <v/>
      </c>
      <c r="AX45" s="219">
        <f t="shared" si="35"/>
        <v>0</v>
      </c>
      <c r="AY45" s="218"/>
      <c r="AZ45" s="217" t="str">
        <f t="shared" si="33"/>
        <v/>
      </c>
      <c r="BA45" s="60">
        <f t="shared" si="13"/>
        <v>0</v>
      </c>
    </row>
    <row r="46" spans="1:53" ht="15" customHeight="1" x14ac:dyDescent="0.25">
      <c r="A46">
        <v>29</v>
      </c>
      <c r="B46" s="17">
        <f>'M3'!B46</f>
        <v>0</v>
      </c>
      <c r="C46" s="234" t="str">
        <f>IF('M3'!C46="","",IF('M3'!C46&gt;0,'M3'!C46))</f>
        <v/>
      </c>
      <c r="D46" s="234" t="str">
        <f>IF('M3'!D46="","",IF('M3'!D46&gt;0,'M3'!D46))</f>
        <v/>
      </c>
      <c r="E46" s="126"/>
      <c r="F46" s="126"/>
      <c r="G46" s="140"/>
      <c r="H46" s="148"/>
      <c r="I46" s="147"/>
      <c r="J46" s="147"/>
      <c r="K46" s="147"/>
      <c r="L46" s="147"/>
      <c r="M46" s="149"/>
      <c r="N46" s="287">
        <f t="shared" si="14"/>
        <v>0</v>
      </c>
      <c r="O46" s="288" t="str">
        <f t="shared" si="15"/>
        <v/>
      </c>
      <c r="P46" s="288" t="str">
        <f t="shared" si="0"/>
        <v/>
      </c>
      <c r="Q46" s="288" t="str">
        <f t="shared" si="0"/>
        <v/>
      </c>
      <c r="R46" s="288">
        <f t="shared" si="16"/>
        <v>0</v>
      </c>
      <c r="S46" s="94" t="str">
        <f t="shared" si="1"/>
        <v/>
      </c>
      <c r="T46" s="94" t="str">
        <f t="shared" si="2"/>
        <v/>
      </c>
      <c r="U46" s="94" t="str">
        <f t="shared" si="3"/>
        <v/>
      </c>
      <c r="V46" s="94" t="str">
        <f t="shared" si="17"/>
        <v/>
      </c>
      <c r="W46" s="94" t="str">
        <f t="shared" si="4"/>
        <v/>
      </c>
      <c r="X46" s="94" t="str">
        <f t="shared" si="5"/>
        <v/>
      </c>
      <c r="Y46" s="94">
        <f t="shared" si="6"/>
        <v>0</v>
      </c>
      <c r="Z46" s="141" t="b">
        <f t="shared" si="7"/>
        <v>0</v>
      </c>
      <c r="AA46" s="141" t="b">
        <f t="shared" si="8"/>
        <v>0</v>
      </c>
      <c r="AB46" s="141" t="b">
        <f t="shared" si="9"/>
        <v>0</v>
      </c>
      <c r="AC46" s="141" t="b">
        <f t="shared" si="10"/>
        <v>0</v>
      </c>
      <c r="AD46" s="141" t="b">
        <f t="shared" si="11"/>
        <v>0</v>
      </c>
      <c r="AE46" s="141" t="b">
        <f t="shared" si="18"/>
        <v>0</v>
      </c>
      <c r="AF46" s="141" t="b">
        <f t="shared" si="19"/>
        <v>0</v>
      </c>
      <c r="AG46" s="141" t="b">
        <f t="shared" si="20"/>
        <v>0</v>
      </c>
      <c r="AH46" s="141" t="b">
        <f t="shared" si="21"/>
        <v>0</v>
      </c>
      <c r="AI46" s="141" t="b">
        <f t="shared" si="22"/>
        <v>0</v>
      </c>
      <c r="AJ46" s="146" t="str">
        <f t="shared" si="12"/>
        <v/>
      </c>
      <c r="AK46" s="143" t="str">
        <f t="shared" si="23"/>
        <v/>
      </c>
      <c r="AL46" s="216" t="str">
        <f t="shared" si="24"/>
        <v/>
      </c>
      <c r="AM46" s="144" t="str">
        <f t="shared" si="25"/>
        <v/>
      </c>
      <c r="AN46" s="145">
        <f t="shared" si="26"/>
        <v>0</v>
      </c>
      <c r="AO46" s="135" t="str">
        <f t="shared" si="27"/>
        <v/>
      </c>
      <c r="AP46" s="136" t="str">
        <f t="shared" si="28"/>
        <v/>
      </c>
      <c r="AQ46" s="126"/>
      <c r="AR46" s="144" t="str">
        <f t="shared" si="29"/>
        <v/>
      </c>
      <c r="AS46" s="219" t="str">
        <f t="shared" si="30"/>
        <v/>
      </c>
      <c r="AT46" s="219" t="str">
        <f t="shared" si="31"/>
        <v/>
      </c>
      <c r="AU46" s="219" t="str">
        <f t="shared" si="32"/>
        <v/>
      </c>
      <c r="AV46" s="218"/>
      <c r="AW46" s="219" t="str">
        <f t="shared" si="34"/>
        <v/>
      </c>
      <c r="AX46" s="219">
        <f t="shared" si="35"/>
        <v>0</v>
      </c>
      <c r="AY46" s="218"/>
      <c r="AZ46" s="217" t="str">
        <f t="shared" si="33"/>
        <v/>
      </c>
      <c r="BA46" s="60">
        <f t="shared" si="13"/>
        <v>0</v>
      </c>
    </row>
    <row r="47" spans="1:53" ht="15" customHeight="1" x14ac:dyDescent="0.25">
      <c r="A47">
        <v>30</v>
      </c>
      <c r="B47" s="17">
        <f>'M3'!B47</f>
        <v>0</v>
      </c>
      <c r="C47" s="234" t="str">
        <f>IF('M3'!C47="","",IF('M3'!C47&gt;0,'M3'!C47))</f>
        <v/>
      </c>
      <c r="D47" s="234" t="str">
        <f>IF('M3'!D47="","",IF('M3'!D47&gt;0,'M3'!D47))</f>
        <v/>
      </c>
      <c r="E47" s="126"/>
      <c r="F47" s="126"/>
      <c r="G47" s="140"/>
      <c r="H47" s="148"/>
      <c r="I47" s="147"/>
      <c r="J47" s="147"/>
      <c r="K47" s="147"/>
      <c r="L47" s="147"/>
      <c r="M47" s="149"/>
      <c r="N47" s="287">
        <f t="shared" si="14"/>
        <v>0</v>
      </c>
      <c r="O47" s="288" t="str">
        <f t="shared" si="15"/>
        <v/>
      </c>
      <c r="P47" s="288" t="str">
        <f t="shared" si="0"/>
        <v/>
      </c>
      <c r="Q47" s="288" t="str">
        <f t="shared" si="0"/>
        <v/>
      </c>
      <c r="R47" s="288">
        <f t="shared" si="16"/>
        <v>0</v>
      </c>
      <c r="S47" s="94" t="str">
        <f t="shared" si="1"/>
        <v/>
      </c>
      <c r="T47" s="94" t="str">
        <f t="shared" si="2"/>
        <v/>
      </c>
      <c r="U47" s="94" t="str">
        <f t="shared" si="3"/>
        <v/>
      </c>
      <c r="V47" s="94" t="str">
        <f t="shared" si="17"/>
        <v/>
      </c>
      <c r="W47" s="94" t="str">
        <f t="shared" si="4"/>
        <v/>
      </c>
      <c r="X47" s="94" t="str">
        <f t="shared" si="5"/>
        <v/>
      </c>
      <c r="Y47" s="94">
        <f t="shared" si="6"/>
        <v>0</v>
      </c>
      <c r="Z47" s="141" t="b">
        <f t="shared" si="7"/>
        <v>0</v>
      </c>
      <c r="AA47" s="141" t="b">
        <f t="shared" si="8"/>
        <v>0</v>
      </c>
      <c r="AB47" s="141" t="b">
        <f t="shared" si="9"/>
        <v>0</v>
      </c>
      <c r="AC47" s="141" t="b">
        <f t="shared" si="10"/>
        <v>0</v>
      </c>
      <c r="AD47" s="141" t="b">
        <f t="shared" si="11"/>
        <v>0</v>
      </c>
      <c r="AE47" s="141" t="b">
        <f t="shared" si="18"/>
        <v>0</v>
      </c>
      <c r="AF47" s="141" t="b">
        <f t="shared" si="19"/>
        <v>0</v>
      </c>
      <c r="AG47" s="141" t="b">
        <f t="shared" si="20"/>
        <v>0</v>
      </c>
      <c r="AH47" s="141" t="b">
        <f t="shared" si="21"/>
        <v>0</v>
      </c>
      <c r="AI47" s="141" t="b">
        <f t="shared" si="22"/>
        <v>0</v>
      </c>
      <c r="AJ47" s="146" t="str">
        <f t="shared" si="12"/>
        <v/>
      </c>
      <c r="AK47" s="143" t="str">
        <f t="shared" si="23"/>
        <v/>
      </c>
      <c r="AL47" s="216" t="str">
        <f t="shared" si="24"/>
        <v/>
      </c>
      <c r="AM47" s="144" t="str">
        <f t="shared" si="25"/>
        <v/>
      </c>
      <c r="AN47" s="145">
        <f t="shared" si="26"/>
        <v>0</v>
      </c>
      <c r="AO47" s="135" t="str">
        <f t="shared" si="27"/>
        <v/>
      </c>
      <c r="AP47" s="136" t="str">
        <f t="shared" si="28"/>
        <v/>
      </c>
      <c r="AQ47" s="126"/>
      <c r="AR47" s="144" t="str">
        <f t="shared" si="29"/>
        <v/>
      </c>
      <c r="AS47" s="219" t="str">
        <f t="shared" si="30"/>
        <v/>
      </c>
      <c r="AT47" s="219" t="str">
        <f t="shared" si="31"/>
        <v/>
      </c>
      <c r="AU47" s="219" t="str">
        <f t="shared" si="32"/>
        <v/>
      </c>
      <c r="AV47" s="218"/>
      <c r="AW47" s="219" t="str">
        <f t="shared" si="34"/>
        <v/>
      </c>
      <c r="AX47" s="219">
        <f t="shared" si="35"/>
        <v>0</v>
      </c>
      <c r="AY47" s="218"/>
      <c r="AZ47" s="217" t="str">
        <f t="shared" si="33"/>
        <v/>
      </c>
      <c r="BA47" s="60">
        <f t="shared" si="13"/>
        <v>0</v>
      </c>
    </row>
    <row r="48" spans="1:53" ht="15" customHeight="1" x14ac:dyDescent="0.25">
      <c r="A48">
        <v>31</v>
      </c>
      <c r="B48" s="17">
        <f>'M3'!B48</f>
        <v>0</v>
      </c>
      <c r="C48" s="234" t="str">
        <f>IF('M3'!C48="","",IF('M3'!C48&gt;0,'M3'!C48))</f>
        <v/>
      </c>
      <c r="D48" s="234" t="str">
        <f>IF('M3'!D48="","",IF('M3'!D48&gt;0,'M3'!D48))</f>
        <v/>
      </c>
      <c r="E48" s="126"/>
      <c r="F48" s="126"/>
      <c r="G48" s="140"/>
      <c r="H48" s="148"/>
      <c r="I48" s="147"/>
      <c r="J48" s="147"/>
      <c r="K48" s="147"/>
      <c r="L48" s="147"/>
      <c r="M48" s="149"/>
      <c r="N48" s="287">
        <f t="shared" si="14"/>
        <v>0</v>
      </c>
      <c r="O48" s="288" t="str">
        <f t="shared" si="15"/>
        <v/>
      </c>
      <c r="P48" s="288" t="str">
        <f t="shared" si="0"/>
        <v/>
      </c>
      <c r="Q48" s="288" t="str">
        <f t="shared" si="0"/>
        <v/>
      </c>
      <c r="R48" s="288">
        <f t="shared" si="16"/>
        <v>0</v>
      </c>
      <c r="S48" s="94" t="str">
        <f t="shared" si="1"/>
        <v/>
      </c>
      <c r="T48" s="94" t="str">
        <f t="shared" si="2"/>
        <v/>
      </c>
      <c r="U48" s="94" t="str">
        <f t="shared" si="3"/>
        <v/>
      </c>
      <c r="V48" s="94" t="str">
        <f t="shared" si="17"/>
        <v/>
      </c>
      <c r="W48" s="94" t="str">
        <f t="shared" si="4"/>
        <v/>
      </c>
      <c r="X48" s="94" t="str">
        <f t="shared" si="5"/>
        <v/>
      </c>
      <c r="Y48" s="94">
        <f t="shared" si="6"/>
        <v>0</v>
      </c>
      <c r="Z48" s="141" t="b">
        <f t="shared" si="7"/>
        <v>0</v>
      </c>
      <c r="AA48" s="141" t="b">
        <f t="shared" si="8"/>
        <v>0</v>
      </c>
      <c r="AB48" s="141" t="b">
        <f t="shared" si="9"/>
        <v>0</v>
      </c>
      <c r="AC48" s="141" t="b">
        <f t="shared" si="10"/>
        <v>0</v>
      </c>
      <c r="AD48" s="141" t="b">
        <f t="shared" si="11"/>
        <v>0</v>
      </c>
      <c r="AE48" s="141" t="b">
        <f t="shared" si="18"/>
        <v>0</v>
      </c>
      <c r="AF48" s="141" t="b">
        <f t="shared" si="19"/>
        <v>0</v>
      </c>
      <c r="AG48" s="141" t="b">
        <f t="shared" si="20"/>
        <v>0</v>
      </c>
      <c r="AH48" s="141" t="b">
        <f t="shared" si="21"/>
        <v>0</v>
      </c>
      <c r="AI48" s="141" t="b">
        <f t="shared" si="22"/>
        <v>0</v>
      </c>
      <c r="AJ48" s="146" t="str">
        <f t="shared" si="12"/>
        <v/>
      </c>
      <c r="AK48" s="143" t="str">
        <f t="shared" si="23"/>
        <v/>
      </c>
      <c r="AL48" s="216" t="str">
        <f t="shared" si="24"/>
        <v/>
      </c>
      <c r="AM48" s="144" t="str">
        <f t="shared" si="25"/>
        <v/>
      </c>
      <c r="AN48" s="145">
        <f t="shared" si="26"/>
        <v>0</v>
      </c>
      <c r="AO48" s="135" t="str">
        <f t="shared" si="27"/>
        <v/>
      </c>
      <c r="AP48" s="136" t="str">
        <f t="shared" si="28"/>
        <v/>
      </c>
      <c r="AQ48" s="126"/>
      <c r="AR48" s="144" t="str">
        <f t="shared" si="29"/>
        <v/>
      </c>
      <c r="AS48" s="219" t="str">
        <f t="shared" si="30"/>
        <v/>
      </c>
      <c r="AT48" s="219" t="str">
        <f t="shared" si="31"/>
        <v/>
      </c>
      <c r="AU48" s="219" t="str">
        <f t="shared" si="32"/>
        <v/>
      </c>
      <c r="AV48" s="218"/>
      <c r="AW48" s="219" t="str">
        <f t="shared" si="34"/>
        <v/>
      </c>
      <c r="AX48" s="219">
        <f t="shared" si="35"/>
        <v>0</v>
      </c>
      <c r="AY48" s="218"/>
      <c r="AZ48" s="217" t="str">
        <f t="shared" si="33"/>
        <v/>
      </c>
      <c r="BA48" s="60">
        <f t="shared" si="13"/>
        <v>0</v>
      </c>
    </row>
    <row r="49" spans="1:53" ht="15" customHeight="1" x14ac:dyDescent="0.25">
      <c r="A49">
        <v>32</v>
      </c>
      <c r="B49" s="17">
        <f>'M3'!B49</f>
        <v>0</v>
      </c>
      <c r="C49" s="234" t="str">
        <f>IF('M3'!C49="","",IF('M3'!C49&gt;0,'M3'!C49))</f>
        <v/>
      </c>
      <c r="D49" s="234" t="str">
        <f>IF('M3'!D49="","",IF('M3'!D49&gt;0,'M3'!D49))</f>
        <v/>
      </c>
      <c r="E49" s="126"/>
      <c r="F49" s="126"/>
      <c r="G49" s="140"/>
      <c r="H49" s="148"/>
      <c r="I49" s="147"/>
      <c r="J49" s="147"/>
      <c r="K49" s="147"/>
      <c r="L49" s="147"/>
      <c r="M49" s="149"/>
      <c r="N49" s="287">
        <f t="shared" si="14"/>
        <v>0</v>
      </c>
      <c r="O49" s="288" t="str">
        <f t="shared" si="15"/>
        <v/>
      </c>
      <c r="P49" s="288" t="str">
        <f t="shared" si="0"/>
        <v/>
      </c>
      <c r="Q49" s="288" t="str">
        <f t="shared" si="0"/>
        <v/>
      </c>
      <c r="R49" s="288">
        <f t="shared" si="16"/>
        <v>0</v>
      </c>
      <c r="S49" s="94" t="str">
        <f t="shared" si="1"/>
        <v/>
      </c>
      <c r="T49" s="94" t="str">
        <f t="shared" si="2"/>
        <v/>
      </c>
      <c r="U49" s="94" t="str">
        <f t="shared" si="3"/>
        <v/>
      </c>
      <c r="V49" s="94" t="str">
        <f t="shared" si="17"/>
        <v/>
      </c>
      <c r="W49" s="94" t="str">
        <f t="shared" si="4"/>
        <v/>
      </c>
      <c r="X49" s="94" t="str">
        <f t="shared" si="5"/>
        <v/>
      </c>
      <c r="Y49" s="94">
        <f t="shared" si="6"/>
        <v>0</v>
      </c>
      <c r="Z49" s="141" t="b">
        <f t="shared" si="7"/>
        <v>0</v>
      </c>
      <c r="AA49" s="141" t="b">
        <f t="shared" si="8"/>
        <v>0</v>
      </c>
      <c r="AB49" s="141" t="b">
        <f t="shared" si="9"/>
        <v>0</v>
      </c>
      <c r="AC49" s="141" t="b">
        <f t="shared" si="10"/>
        <v>0</v>
      </c>
      <c r="AD49" s="141" t="b">
        <f t="shared" si="11"/>
        <v>0</v>
      </c>
      <c r="AE49" s="141" t="b">
        <f t="shared" si="18"/>
        <v>0</v>
      </c>
      <c r="AF49" s="141" t="b">
        <f t="shared" si="19"/>
        <v>0</v>
      </c>
      <c r="AG49" s="141" t="b">
        <f t="shared" si="20"/>
        <v>0</v>
      </c>
      <c r="AH49" s="141" t="b">
        <f t="shared" si="21"/>
        <v>0</v>
      </c>
      <c r="AI49" s="141" t="b">
        <f t="shared" si="22"/>
        <v>0</v>
      </c>
      <c r="AJ49" s="146" t="str">
        <f t="shared" si="12"/>
        <v/>
      </c>
      <c r="AK49" s="143" t="str">
        <f t="shared" si="23"/>
        <v/>
      </c>
      <c r="AL49" s="216" t="str">
        <f t="shared" si="24"/>
        <v/>
      </c>
      <c r="AM49" s="144" t="str">
        <f t="shared" si="25"/>
        <v/>
      </c>
      <c r="AN49" s="145">
        <f t="shared" si="26"/>
        <v>0</v>
      </c>
      <c r="AO49" s="135" t="str">
        <f t="shared" si="27"/>
        <v/>
      </c>
      <c r="AP49" s="136" t="str">
        <f t="shared" si="28"/>
        <v/>
      </c>
      <c r="AQ49" s="126"/>
      <c r="AR49" s="144" t="str">
        <f t="shared" si="29"/>
        <v/>
      </c>
      <c r="AS49" s="219" t="str">
        <f t="shared" si="30"/>
        <v/>
      </c>
      <c r="AT49" s="219" t="str">
        <f t="shared" si="31"/>
        <v/>
      </c>
      <c r="AU49" s="219" t="str">
        <f t="shared" si="32"/>
        <v/>
      </c>
      <c r="AV49" s="218"/>
      <c r="AW49" s="219" t="str">
        <f t="shared" si="34"/>
        <v/>
      </c>
      <c r="AX49" s="219">
        <f t="shared" si="35"/>
        <v>0</v>
      </c>
      <c r="AY49" s="218"/>
      <c r="AZ49" s="217" t="str">
        <f t="shared" si="33"/>
        <v/>
      </c>
      <c r="BA49" s="60">
        <f t="shared" si="13"/>
        <v>0</v>
      </c>
    </row>
    <row r="50" spans="1:53" ht="15" customHeight="1" x14ac:dyDescent="0.25">
      <c r="A50">
        <v>33</v>
      </c>
      <c r="B50" s="17">
        <f>'M3'!B50</f>
        <v>0</v>
      </c>
      <c r="C50" s="234" t="str">
        <f>IF('M3'!C50="","",IF('M3'!C50&gt;0,'M3'!C50))</f>
        <v/>
      </c>
      <c r="D50" s="234" t="str">
        <f>IF('M3'!D50="","",IF('M3'!D50&gt;0,'M3'!D50))</f>
        <v/>
      </c>
      <c r="E50" s="126"/>
      <c r="F50" s="126"/>
      <c r="G50" s="140"/>
      <c r="H50" s="148"/>
      <c r="I50" s="147"/>
      <c r="J50" s="147"/>
      <c r="K50" s="147"/>
      <c r="L50" s="147"/>
      <c r="M50" s="149"/>
      <c r="N50" s="287">
        <f t="shared" si="14"/>
        <v>0</v>
      </c>
      <c r="O50" s="288" t="str">
        <f t="shared" si="15"/>
        <v/>
      </c>
      <c r="P50" s="288" t="str">
        <f t="shared" si="0"/>
        <v/>
      </c>
      <c r="Q50" s="288" t="str">
        <f t="shared" si="0"/>
        <v/>
      </c>
      <c r="R50" s="288">
        <f t="shared" si="16"/>
        <v>0</v>
      </c>
      <c r="S50" s="94" t="str">
        <f t="shared" si="1"/>
        <v/>
      </c>
      <c r="T50" s="94" t="str">
        <f t="shared" si="2"/>
        <v/>
      </c>
      <c r="U50" s="94" t="str">
        <f t="shared" si="3"/>
        <v/>
      </c>
      <c r="V50" s="94" t="str">
        <f t="shared" si="17"/>
        <v/>
      </c>
      <c r="W50" s="94" t="str">
        <f t="shared" si="4"/>
        <v/>
      </c>
      <c r="X50" s="94" t="str">
        <f t="shared" si="5"/>
        <v/>
      </c>
      <c r="Y50" s="94">
        <f t="shared" si="6"/>
        <v>0</v>
      </c>
      <c r="Z50" s="141" t="b">
        <f t="shared" si="7"/>
        <v>0</v>
      </c>
      <c r="AA50" s="141" t="b">
        <f t="shared" si="8"/>
        <v>0</v>
      </c>
      <c r="AB50" s="141" t="b">
        <f t="shared" si="9"/>
        <v>0</v>
      </c>
      <c r="AC50" s="141" t="b">
        <f t="shared" si="10"/>
        <v>0</v>
      </c>
      <c r="AD50" s="141" t="b">
        <f t="shared" si="11"/>
        <v>0</v>
      </c>
      <c r="AE50" s="141" t="b">
        <f t="shared" si="18"/>
        <v>0</v>
      </c>
      <c r="AF50" s="141" t="b">
        <f t="shared" si="19"/>
        <v>0</v>
      </c>
      <c r="AG50" s="141" t="b">
        <f t="shared" si="20"/>
        <v>0</v>
      </c>
      <c r="AH50" s="141" t="b">
        <f t="shared" si="21"/>
        <v>0</v>
      </c>
      <c r="AI50" s="141" t="b">
        <f t="shared" si="22"/>
        <v>0</v>
      </c>
      <c r="AJ50" s="146" t="str">
        <f t="shared" si="12"/>
        <v/>
      </c>
      <c r="AK50" s="143" t="str">
        <f t="shared" si="23"/>
        <v/>
      </c>
      <c r="AL50" s="216" t="str">
        <f t="shared" si="24"/>
        <v/>
      </c>
      <c r="AM50" s="144" t="str">
        <f t="shared" si="25"/>
        <v/>
      </c>
      <c r="AN50" s="145">
        <f t="shared" si="26"/>
        <v>0</v>
      </c>
      <c r="AO50" s="135" t="str">
        <f t="shared" si="27"/>
        <v/>
      </c>
      <c r="AP50" s="136" t="str">
        <f t="shared" si="28"/>
        <v/>
      </c>
      <c r="AQ50" s="126"/>
      <c r="AR50" s="144" t="str">
        <f t="shared" si="29"/>
        <v/>
      </c>
      <c r="AS50" s="219" t="str">
        <f t="shared" si="30"/>
        <v/>
      </c>
      <c r="AT50" s="219" t="str">
        <f t="shared" si="31"/>
        <v/>
      </c>
      <c r="AU50" s="219" t="str">
        <f t="shared" si="32"/>
        <v/>
      </c>
      <c r="AV50" s="218"/>
      <c r="AW50" s="219" t="str">
        <f t="shared" si="34"/>
        <v/>
      </c>
      <c r="AX50" s="219">
        <f t="shared" si="35"/>
        <v>0</v>
      </c>
      <c r="AY50" s="218"/>
      <c r="AZ50" s="217" t="str">
        <f t="shared" si="33"/>
        <v/>
      </c>
      <c r="BA50" s="60">
        <f t="shared" si="13"/>
        <v>0</v>
      </c>
    </row>
    <row r="51" spans="1:53" ht="15" customHeight="1" x14ac:dyDescent="0.25">
      <c r="A51">
        <v>34</v>
      </c>
      <c r="B51" s="17">
        <f>'M3'!B51</f>
        <v>0</v>
      </c>
      <c r="C51" s="234" t="str">
        <f>IF('M3'!C51="","",IF('M3'!C51&gt;0,'M3'!C51))</f>
        <v/>
      </c>
      <c r="D51" s="234" t="str">
        <f>IF('M3'!D51="","",IF('M3'!D51&gt;0,'M3'!D51))</f>
        <v/>
      </c>
      <c r="E51" s="126"/>
      <c r="F51" s="150"/>
      <c r="G51" s="140"/>
      <c r="H51" s="148"/>
      <c r="I51" s="147"/>
      <c r="J51" s="147"/>
      <c r="K51" s="147"/>
      <c r="L51" s="147"/>
      <c r="M51" s="149"/>
      <c r="N51" s="287">
        <f t="shared" si="14"/>
        <v>0</v>
      </c>
      <c r="O51" s="288" t="str">
        <f t="shared" si="15"/>
        <v/>
      </c>
      <c r="P51" s="288" t="str">
        <f t="shared" si="0"/>
        <v/>
      </c>
      <c r="Q51" s="288" t="str">
        <f t="shared" si="0"/>
        <v/>
      </c>
      <c r="R51" s="288">
        <f t="shared" si="16"/>
        <v>0</v>
      </c>
      <c r="S51" s="94" t="str">
        <f t="shared" si="1"/>
        <v/>
      </c>
      <c r="T51" s="94" t="str">
        <f t="shared" si="2"/>
        <v/>
      </c>
      <c r="U51" s="94" t="str">
        <f t="shared" si="3"/>
        <v/>
      </c>
      <c r="V51" s="94" t="str">
        <f t="shared" si="17"/>
        <v/>
      </c>
      <c r="W51" s="94" t="str">
        <f t="shared" si="4"/>
        <v/>
      </c>
      <c r="X51" s="94" t="str">
        <f t="shared" si="5"/>
        <v/>
      </c>
      <c r="Y51" s="94">
        <f t="shared" si="6"/>
        <v>0</v>
      </c>
      <c r="Z51" s="141" t="b">
        <f t="shared" si="7"/>
        <v>0</v>
      </c>
      <c r="AA51" s="141" t="b">
        <f t="shared" si="8"/>
        <v>0</v>
      </c>
      <c r="AB51" s="141" t="b">
        <f t="shared" si="9"/>
        <v>0</v>
      </c>
      <c r="AC51" s="141" t="b">
        <f t="shared" si="10"/>
        <v>0</v>
      </c>
      <c r="AD51" s="141" t="b">
        <f t="shared" si="11"/>
        <v>0</v>
      </c>
      <c r="AE51" s="141" t="b">
        <f t="shared" si="18"/>
        <v>0</v>
      </c>
      <c r="AF51" s="141" t="b">
        <f t="shared" si="19"/>
        <v>0</v>
      </c>
      <c r="AG51" s="141" t="b">
        <f t="shared" si="20"/>
        <v>0</v>
      </c>
      <c r="AH51" s="141" t="b">
        <f t="shared" si="21"/>
        <v>0</v>
      </c>
      <c r="AI51" s="141" t="b">
        <f t="shared" si="22"/>
        <v>0</v>
      </c>
      <c r="AJ51" s="146" t="str">
        <f t="shared" si="12"/>
        <v/>
      </c>
      <c r="AK51" s="143" t="str">
        <f t="shared" si="23"/>
        <v/>
      </c>
      <c r="AL51" s="216" t="str">
        <f t="shared" si="24"/>
        <v/>
      </c>
      <c r="AM51" s="144" t="str">
        <f t="shared" si="25"/>
        <v/>
      </c>
      <c r="AN51" s="145">
        <f t="shared" si="26"/>
        <v>0</v>
      </c>
      <c r="AO51" s="135" t="str">
        <f t="shared" si="27"/>
        <v/>
      </c>
      <c r="AP51" s="136" t="str">
        <f t="shared" si="28"/>
        <v/>
      </c>
      <c r="AQ51" s="126"/>
      <c r="AR51" s="144" t="str">
        <f t="shared" si="29"/>
        <v/>
      </c>
      <c r="AS51" s="219" t="str">
        <f t="shared" si="30"/>
        <v/>
      </c>
      <c r="AT51" s="219" t="str">
        <f t="shared" si="31"/>
        <v/>
      </c>
      <c r="AU51" s="219" t="str">
        <f t="shared" si="32"/>
        <v/>
      </c>
      <c r="AV51" s="218"/>
      <c r="AW51" s="219" t="str">
        <f t="shared" si="34"/>
        <v/>
      </c>
      <c r="AX51" s="219">
        <f t="shared" si="35"/>
        <v>0</v>
      </c>
      <c r="AY51" s="218"/>
      <c r="AZ51" s="217" t="str">
        <f t="shared" si="33"/>
        <v/>
      </c>
      <c r="BA51" s="60">
        <f t="shared" si="13"/>
        <v>0</v>
      </c>
    </row>
    <row r="52" spans="1:53" ht="15" customHeight="1" x14ac:dyDescent="0.25">
      <c r="A52">
        <v>35</v>
      </c>
      <c r="B52" s="17">
        <f>'M3'!B52</f>
        <v>0</v>
      </c>
      <c r="C52" s="234" t="str">
        <f>IF('M3'!C52="","",IF('M3'!C52&gt;0,'M3'!C52))</f>
        <v/>
      </c>
      <c r="D52" s="234" t="str">
        <f>IF('M3'!D52="","",IF('M3'!D52&gt;0,'M3'!D52))</f>
        <v/>
      </c>
      <c r="E52" s="126"/>
      <c r="F52" s="150"/>
      <c r="G52" s="140"/>
      <c r="H52" s="148"/>
      <c r="I52" s="147"/>
      <c r="J52" s="147"/>
      <c r="K52" s="147"/>
      <c r="L52" s="147"/>
      <c r="M52" s="149"/>
      <c r="N52" s="287">
        <f t="shared" si="14"/>
        <v>0</v>
      </c>
      <c r="O52" s="288" t="str">
        <f t="shared" si="15"/>
        <v/>
      </c>
      <c r="P52" s="288" t="str">
        <f t="shared" si="0"/>
        <v/>
      </c>
      <c r="Q52" s="288" t="str">
        <f t="shared" si="0"/>
        <v/>
      </c>
      <c r="R52" s="288">
        <f t="shared" si="16"/>
        <v>0</v>
      </c>
      <c r="S52" s="94" t="str">
        <f t="shared" si="1"/>
        <v/>
      </c>
      <c r="T52" s="94" t="str">
        <f t="shared" si="2"/>
        <v/>
      </c>
      <c r="U52" s="94" t="str">
        <f t="shared" si="3"/>
        <v/>
      </c>
      <c r="V52" s="94" t="str">
        <f t="shared" si="17"/>
        <v/>
      </c>
      <c r="W52" s="94" t="str">
        <f t="shared" si="4"/>
        <v/>
      </c>
      <c r="X52" s="94" t="str">
        <f t="shared" si="5"/>
        <v/>
      </c>
      <c r="Y52" s="94">
        <f t="shared" si="6"/>
        <v>0</v>
      </c>
      <c r="Z52" s="141" t="b">
        <f t="shared" si="7"/>
        <v>0</v>
      </c>
      <c r="AA52" s="141" t="b">
        <f t="shared" si="8"/>
        <v>0</v>
      </c>
      <c r="AB52" s="141" t="b">
        <f t="shared" si="9"/>
        <v>0</v>
      </c>
      <c r="AC52" s="141" t="b">
        <f t="shared" si="10"/>
        <v>0</v>
      </c>
      <c r="AD52" s="141" t="b">
        <f t="shared" si="11"/>
        <v>0</v>
      </c>
      <c r="AE52" s="141" t="b">
        <f t="shared" si="18"/>
        <v>0</v>
      </c>
      <c r="AF52" s="141" t="b">
        <f t="shared" si="19"/>
        <v>0</v>
      </c>
      <c r="AG52" s="141" t="b">
        <f t="shared" si="20"/>
        <v>0</v>
      </c>
      <c r="AH52" s="141" t="b">
        <f t="shared" si="21"/>
        <v>0</v>
      </c>
      <c r="AI52" s="141" t="b">
        <f t="shared" si="22"/>
        <v>0</v>
      </c>
      <c r="AJ52" s="146" t="str">
        <f t="shared" si="12"/>
        <v/>
      </c>
      <c r="AK52" s="143" t="str">
        <f t="shared" si="23"/>
        <v/>
      </c>
      <c r="AL52" s="216" t="str">
        <f t="shared" si="24"/>
        <v/>
      </c>
      <c r="AM52" s="144" t="str">
        <f t="shared" si="25"/>
        <v/>
      </c>
      <c r="AN52" s="145">
        <f t="shared" si="26"/>
        <v>0</v>
      </c>
      <c r="AO52" s="135" t="str">
        <f t="shared" si="27"/>
        <v/>
      </c>
      <c r="AP52" s="136" t="str">
        <f t="shared" si="28"/>
        <v/>
      </c>
      <c r="AQ52" s="126"/>
      <c r="AR52" s="144" t="str">
        <f t="shared" si="29"/>
        <v/>
      </c>
      <c r="AS52" s="219" t="str">
        <f t="shared" si="30"/>
        <v/>
      </c>
      <c r="AT52" s="219" t="str">
        <f t="shared" si="31"/>
        <v/>
      </c>
      <c r="AU52" s="219" t="str">
        <f t="shared" si="32"/>
        <v/>
      </c>
      <c r="AV52" s="218"/>
      <c r="AW52" s="219" t="str">
        <f t="shared" si="34"/>
        <v/>
      </c>
      <c r="AX52" s="219">
        <f t="shared" si="35"/>
        <v>0</v>
      </c>
      <c r="AY52" s="218"/>
      <c r="AZ52" s="217" t="str">
        <f t="shared" si="33"/>
        <v/>
      </c>
      <c r="BA52" s="60">
        <f t="shared" si="13"/>
        <v>0</v>
      </c>
    </row>
    <row r="53" spans="1:53" ht="15" customHeight="1" thickBot="1" x14ac:dyDescent="0.3">
      <c r="A53">
        <v>36</v>
      </c>
      <c r="B53" s="17">
        <f>'M3'!B53</f>
        <v>0</v>
      </c>
      <c r="C53" s="234" t="str">
        <f>IF('M3'!C53="","",IF('M3'!C53&gt;0,'M3'!C53))</f>
        <v/>
      </c>
      <c r="D53" s="234" t="str">
        <f>IF('M3'!D53="","",IF('M3'!D53&gt;0,'M3'!D53))</f>
        <v/>
      </c>
      <c r="E53" s="151"/>
      <c r="F53" s="152"/>
      <c r="G53" s="140"/>
      <c r="H53" s="148"/>
      <c r="I53" s="147"/>
      <c r="J53" s="147"/>
      <c r="K53" s="147"/>
      <c r="L53" s="147"/>
      <c r="M53" s="149"/>
      <c r="N53" s="287">
        <f t="shared" si="14"/>
        <v>0</v>
      </c>
      <c r="O53" s="288" t="str">
        <f t="shared" si="15"/>
        <v/>
      </c>
      <c r="P53" s="288" t="str">
        <f t="shared" si="0"/>
        <v/>
      </c>
      <c r="Q53" s="288" t="str">
        <f t="shared" si="0"/>
        <v/>
      </c>
      <c r="R53" s="288">
        <f t="shared" si="16"/>
        <v>0</v>
      </c>
      <c r="S53" s="94" t="str">
        <f t="shared" si="1"/>
        <v/>
      </c>
      <c r="T53" s="94" t="str">
        <f t="shared" si="2"/>
        <v/>
      </c>
      <c r="U53" s="94" t="str">
        <f t="shared" si="3"/>
        <v/>
      </c>
      <c r="V53" s="94" t="str">
        <f t="shared" si="17"/>
        <v/>
      </c>
      <c r="W53" s="94" t="str">
        <f t="shared" si="4"/>
        <v/>
      </c>
      <c r="X53" s="94" t="str">
        <f t="shared" si="5"/>
        <v/>
      </c>
      <c r="Y53" s="94">
        <f t="shared" si="6"/>
        <v>0</v>
      </c>
      <c r="Z53" s="141" t="b">
        <f t="shared" si="7"/>
        <v>0</v>
      </c>
      <c r="AA53" s="141" t="b">
        <f t="shared" si="8"/>
        <v>0</v>
      </c>
      <c r="AB53" s="141" t="b">
        <f t="shared" si="9"/>
        <v>0</v>
      </c>
      <c r="AC53" s="141" t="b">
        <f t="shared" si="10"/>
        <v>0</v>
      </c>
      <c r="AD53" s="141" t="b">
        <f t="shared" si="11"/>
        <v>0</v>
      </c>
      <c r="AE53" s="141" t="b">
        <f t="shared" si="18"/>
        <v>0</v>
      </c>
      <c r="AF53" s="141" t="b">
        <f t="shared" si="19"/>
        <v>0</v>
      </c>
      <c r="AG53" s="141" t="b">
        <f t="shared" si="20"/>
        <v>0</v>
      </c>
      <c r="AH53" s="141" t="b">
        <f t="shared" si="21"/>
        <v>0</v>
      </c>
      <c r="AI53" s="141" t="b">
        <f t="shared" si="22"/>
        <v>0</v>
      </c>
      <c r="AJ53" s="153" t="str">
        <f t="shared" si="12"/>
        <v/>
      </c>
      <c r="AK53" s="143" t="str">
        <f t="shared" si="23"/>
        <v/>
      </c>
      <c r="AL53" s="216" t="str">
        <f t="shared" si="24"/>
        <v/>
      </c>
      <c r="AM53" s="144" t="str">
        <f t="shared" si="25"/>
        <v/>
      </c>
      <c r="AN53" s="145">
        <f t="shared" si="26"/>
        <v>0</v>
      </c>
      <c r="AO53" s="135" t="str">
        <f t="shared" si="27"/>
        <v/>
      </c>
      <c r="AP53" s="136" t="str">
        <f t="shared" si="28"/>
        <v/>
      </c>
      <c r="AQ53" s="126"/>
      <c r="AR53" s="144" t="str">
        <f t="shared" si="29"/>
        <v/>
      </c>
      <c r="AS53" s="219" t="str">
        <f t="shared" si="30"/>
        <v/>
      </c>
      <c r="AT53" s="219" t="str">
        <f t="shared" si="31"/>
        <v/>
      </c>
      <c r="AU53" s="219" t="str">
        <f t="shared" si="32"/>
        <v/>
      </c>
      <c r="AV53" s="218"/>
      <c r="AW53" s="219" t="str">
        <f t="shared" si="34"/>
        <v/>
      </c>
      <c r="AX53" s="219">
        <f t="shared" si="35"/>
        <v>0</v>
      </c>
      <c r="AY53" s="218"/>
      <c r="AZ53" s="217" t="str">
        <f t="shared" si="33"/>
        <v/>
      </c>
      <c r="BA53" s="60">
        <f t="shared" si="13"/>
        <v>0</v>
      </c>
    </row>
    <row r="54" spans="1:53" ht="15" customHeight="1" thickBot="1" x14ac:dyDescent="0.3">
      <c r="A54" t="s">
        <v>105</v>
      </c>
      <c r="B54" s="64">
        <f>COUNTA(B18:B53)</f>
        <v>36</v>
      </c>
      <c r="C54" s="98"/>
      <c r="D54" s="328" t="s">
        <v>106</v>
      </c>
      <c r="E54" s="328"/>
      <c r="F54" s="328"/>
      <c r="G54" s="328"/>
      <c r="H54" s="154" t="str">
        <f t="shared" ref="H54:M54" si="36">IF(S56=0,"",IF(S56&gt;0,S55))</f>
        <v/>
      </c>
      <c r="I54" s="155" t="str">
        <f t="shared" si="36"/>
        <v/>
      </c>
      <c r="J54" s="155" t="str">
        <f t="shared" si="36"/>
        <v/>
      </c>
      <c r="K54" s="155" t="str">
        <f t="shared" si="36"/>
        <v/>
      </c>
      <c r="L54" s="155" t="str">
        <f t="shared" si="36"/>
        <v/>
      </c>
      <c r="M54" s="155" t="str">
        <f t="shared" si="36"/>
        <v/>
      </c>
      <c r="N54" s="155"/>
      <c r="O54" s="155"/>
      <c r="P54" s="155"/>
      <c r="Q54" s="155"/>
      <c r="R54" s="155"/>
      <c r="S54" s="156">
        <f t="shared" ref="S54:X54" si="37">SUM(S18:S53)</f>
        <v>0</v>
      </c>
      <c r="T54" s="156">
        <f t="shared" si="37"/>
        <v>0</v>
      </c>
      <c r="U54" s="156">
        <f t="shared" si="37"/>
        <v>0</v>
      </c>
      <c r="V54" s="156">
        <f t="shared" si="37"/>
        <v>0</v>
      </c>
      <c r="W54" s="156">
        <f t="shared" si="37"/>
        <v>0</v>
      </c>
      <c r="X54" s="156">
        <f t="shared" si="37"/>
        <v>0</v>
      </c>
      <c r="Y54" s="157">
        <f>SUM(AK18:AK53)</f>
        <v>0</v>
      </c>
      <c r="Z54" s="157">
        <f t="shared" ref="Z54:AI54" si="38">SUM(Z18:Z53)</f>
        <v>0</v>
      </c>
      <c r="AA54" s="157">
        <f t="shared" si="38"/>
        <v>0</v>
      </c>
      <c r="AB54" s="157">
        <f t="shared" si="38"/>
        <v>0</v>
      </c>
      <c r="AC54" s="157">
        <f t="shared" si="38"/>
        <v>0</v>
      </c>
      <c r="AD54" s="157">
        <f t="shared" si="38"/>
        <v>0</v>
      </c>
      <c r="AE54" s="157">
        <f t="shared" si="38"/>
        <v>0</v>
      </c>
      <c r="AF54" s="157">
        <f t="shared" si="38"/>
        <v>0</v>
      </c>
      <c r="AG54" s="157">
        <f t="shared" si="38"/>
        <v>0</v>
      </c>
      <c r="AH54" s="157">
        <f t="shared" si="38"/>
        <v>0</v>
      </c>
      <c r="AI54" s="157">
        <f t="shared" si="38"/>
        <v>0</v>
      </c>
      <c r="AJ54" s="158"/>
      <c r="AK54" s="220" t="str">
        <f>IF(Y57=0,"",IF(Y57&gt;0,$Y$55))</f>
        <v/>
      </c>
      <c r="AL54" s="220" t="str">
        <f>IF(Z57=0,"",IF(Z57&gt;0,$Y$55))</f>
        <v/>
      </c>
      <c r="AM54" s="159"/>
      <c r="AN54" s="159"/>
      <c r="AO54" s="160">
        <f>IF(B54=0,"",IF(B54&gt;0,AO55/B54))</f>
        <v>0</v>
      </c>
      <c r="AP54" s="160">
        <f>IF(B54=0,"",IF(B54&gt;0,AP55/B54))</f>
        <v>0</v>
      </c>
      <c r="AQ54" s="161">
        <f>IF(B54=0,"",IF(B54&gt;0,AQ56/B54))</f>
        <v>1</v>
      </c>
      <c r="AR54" s="162"/>
      <c r="AS54" s="222" t="s">
        <v>107</v>
      </c>
      <c r="AT54" s="222" t="s">
        <v>107</v>
      </c>
      <c r="AU54" s="222" t="s">
        <v>108</v>
      </c>
      <c r="AV54" s="223" t="str">
        <f>IF(AX54=0,"",IF(AX54&gt;0,AX54/AV55))</f>
        <v/>
      </c>
      <c r="AW54" s="224"/>
      <c r="AX54" s="224">
        <f>SUM(AX18:AX53)</f>
        <v>0</v>
      </c>
      <c r="AY54" s="223" t="str">
        <f>IF(BA54=0,"",IF(BA54&gt;0,BA54/AY55))</f>
        <v/>
      </c>
      <c r="AZ54" s="11"/>
      <c r="BA54" s="12">
        <f>SUM(BA18:BA53)</f>
        <v>0</v>
      </c>
    </row>
    <row r="55" spans="1:53" x14ac:dyDescent="0.25">
      <c r="D55" s="94"/>
      <c r="E55" s="163">
        <f>COUNTA(E18:E53)</f>
        <v>0</v>
      </c>
      <c r="F55" s="163">
        <f>COUNTA(F18:F53)</f>
        <v>0</v>
      </c>
      <c r="G55" s="94"/>
      <c r="H55" s="335" t="s">
        <v>34</v>
      </c>
      <c r="I55" s="329"/>
      <c r="J55" s="335" t="s">
        <v>35</v>
      </c>
      <c r="K55" s="329"/>
      <c r="L55" s="329" t="s">
        <v>36</v>
      </c>
      <c r="M55" s="329"/>
      <c r="N55" s="94"/>
      <c r="O55" s="94"/>
      <c r="P55" s="94"/>
      <c r="Q55" s="94"/>
      <c r="R55" s="94"/>
      <c r="S55" s="164" t="e">
        <f t="shared" ref="S55:X55" si="39">S54/S56</f>
        <v>#DIV/0!</v>
      </c>
      <c r="T55" s="164" t="e">
        <f t="shared" si="39"/>
        <v>#DIV/0!</v>
      </c>
      <c r="U55" s="164" t="e">
        <f t="shared" si="39"/>
        <v>#DIV/0!</v>
      </c>
      <c r="V55" s="164" t="e">
        <f t="shared" si="39"/>
        <v>#DIV/0!</v>
      </c>
      <c r="W55" s="164" t="e">
        <f t="shared" si="39"/>
        <v>#DIV/0!</v>
      </c>
      <c r="X55" s="164" t="e">
        <f t="shared" si="39"/>
        <v>#DIV/0!</v>
      </c>
      <c r="Y55" s="164" t="e">
        <f>Y54/Y57</f>
        <v>#DIV/0!</v>
      </c>
      <c r="Z55" s="141">
        <f>Z54/10</f>
        <v>0</v>
      </c>
      <c r="AA55" s="141">
        <f t="shared" ref="AA55:AI55" si="40">AA54/10</f>
        <v>0</v>
      </c>
      <c r="AB55" s="141">
        <f t="shared" si="40"/>
        <v>0</v>
      </c>
      <c r="AC55" s="141">
        <f t="shared" si="40"/>
        <v>0</v>
      </c>
      <c r="AD55" s="141">
        <f t="shared" si="40"/>
        <v>0</v>
      </c>
      <c r="AE55" s="141">
        <f t="shared" si="40"/>
        <v>0</v>
      </c>
      <c r="AF55" s="141">
        <f t="shared" si="40"/>
        <v>0</v>
      </c>
      <c r="AG55" s="141">
        <f t="shared" si="40"/>
        <v>0</v>
      </c>
      <c r="AH55" s="141">
        <f t="shared" si="40"/>
        <v>0</v>
      </c>
      <c r="AI55" s="141">
        <f t="shared" si="40"/>
        <v>0</v>
      </c>
      <c r="AJ55" s="141"/>
      <c r="AK55" s="98"/>
      <c r="AL55" s="98"/>
      <c r="AM55" s="98"/>
      <c r="AN55" s="98"/>
      <c r="AO55" s="165">
        <f>COUNTIF(AO18:AO53,1)</f>
        <v>0</v>
      </c>
      <c r="AP55" s="165">
        <f>SUM(AP18:AP52)</f>
        <v>0</v>
      </c>
      <c r="AQ55" s="163">
        <f>COUNTA(AQ18:AQ53)</f>
        <v>0</v>
      </c>
      <c r="AR55" s="98"/>
      <c r="AS55" s="119" t="str">
        <f>IF($AS$57=0,"",IF($D$2&lt;6,"",IF($D$2&gt;=6,(AS58+AS59)/AS57)))</f>
        <v/>
      </c>
      <c r="AT55" s="119" t="str">
        <f t="shared" ref="AT55:AU55" si="41">IF($AS$57=0,"",IF($D$2&lt;6,"",IF($D$2&gt;=6,(AT58+AT59)/AT57)))</f>
        <v/>
      </c>
      <c r="AU55" s="119" t="str">
        <f t="shared" si="41"/>
        <v/>
      </c>
      <c r="AV55" s="163">
        <f>COUNTA(AV18:AV53)</f>
        <v>0</v>
      </c>
      <c r="AW55" s="163"/>
      <c r="AX55" s="163"/>
      <c r="AY55" s="163">
        <f>COUNTA(AY18:AY53)</f>
        <v>0</v>
      </c>
      <c r="AZ55" s="3"/>
      <c r="BA55" s="3"/>
    </row>
    <row r="56" spans="1:53" ht="13.8" thickBot="1" x14ac:dyDescent="0.3">
      <c r="E56" s="3"/>
      <c r="F56" s="3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3">
        <f t="shared" ref="S56:X56" si="42">COUNTA(H18:H53)</f>
        <v>0</v>
      </c>
      <c r="T56" s="3">
        <f t="shared" si="42"/>
        <v>0</v>
      </c>
      <c r="U56" s="3">
        <f t="shared" si="42"/>
        <v>0</v>
      </c>
      <c r="V56" s="3">
        <f t="shared" si="42"/>
        <v>0</v>
      </c>
      <c r="W56" s="3">
        <f t="shared" si="42"/>
        <v>0</v>
      </c>
      <c r="X56" s="3">
        <f t="shared" si="42"/>
        <v>0</v>
      </c>
      <c r="Y56" s="3">
        <f>COUNTIF(Y18:Y53,0)</f>
        <v>36</v>
      </c>
      <c r="Z56" s="10" t="e">
        <f>Z54/D68*D70</f>
        <v>#DIV/0!</v>
      </c>
      <c r="AA56" s="10" t="e">
        <f>AA54/E68*E70</f>
        <v>#DIV/0!</v>
      </c>
      <c r="AB56" s="10" t="e">
        <f>AB54/F68*F70</f>
        <v>#DIV/0!</v>
      </c>
      <c r="AC56" s="10" t="e">
        <f>AC54/G68*G70</f>
        <v>#DIV/0!</v>
      </c>
      <c r="AD56" s="10" t="e">
        <f>AD54/H68*H70</f>
        <v>#DIV/0!</v>
      </c>
      <c r="AE56" s="10" t="e">
        <f>AE54/D69*D72</f>
        <v>#DIV/0!</v>
      </c>
      <c r="AF56" s="10" t="e">
        <f>AF54/E69*E72</f>
        <v>#DIV/0!</v>
      </c>
      <c r="AG56" s="10" t="e">
        <f>AG54/F69*F72</f>
        <v>#DIV/0!</v>
      </c>
      <c r="AH56" s="10" t="e">
        <f>AH54/G69*G72</f>
        <v>#DIV/0!</v>
      </c>
      <c r="AI56" s="10" t="e">
        <f>AI54/H69*H72</f>
        <v>#DIV/0!</v>
      </c>
      <c r="AO56" s="3"/>
      <c r="AP56" s="3"/>
      <c r="AQ56" s="2">
        <f>(B54-AQ55)</f>
        <v>36</v>
      </c>
      <c r="AR56" s="3"/>
      <c r="AS56" s="119" t="str">
        <f>IF($AS$57=0,"",IF($D$2&lt;6,"",IF($D$2&gt;=6,(AS59/AS57))))</f>
        <v/>
      </c>
      <c r="AT56" s="119" t="str">
        <f t="shared" ref="AT56:AU56" si="43">IF($AS$57=0,"",IF($D$2&lt;6,"",IF($D$2&gt;=6,(AT59/AT57))))</f>
        <v/>
      </c>
      <c r="AU56" s="119" t="str">
        <f t="shared" si="43"/>
        <v/>
      </c>
      <c r="AV56" s="2"/>
      <c r="AW56" s="2"/>
      <c r="AX56" s="2"/>
      <c r="AY56" s="2"/>
      <c r="AZ56" s="3"/>
      <c r="BA56" s="3"/>
    </row>
    <row r="57" spans="1:53" ht="20.399999999999999" thickBot="1" x14ac:dyDescent="0.55000000000000004">
      <c r="B57" s="54" t="s">
        <v>26</v>
      </c>
      <c r="C57" s="268"/>
      <c r="D57" s="53">
        <f>D2</f>
        <v>3</v>
      </c>
      <c r="E57" s="86">
        <f>E2</f>
        <v>0</v>
      </c>
      <c r="F57" s="13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T57" s="3"/>
      <c r="U57" s="3"/>
      <c r="V57" s="3"/>
      <c r="W57" s="3"/>
      <c r="X57" s="3"/>
      <c r="Y57" s="3">
        <f>36-Y56</f>
        <v>0</v>
      </c>
      <c r="AE57" s="3"/>
      <c r="AO57" s="3"/>
      <c r="AP57" s="3"/>
      <c r="AQ57" s="2"/>
      <c r="AR57" s="3"/>
      <c r="AS57" s="72">
        <f t="shared" ref="AS57:AT57" si="44">COUNTIF(AS18:AS53,"&gt;""")</f>
        <v>0</v>
      </c>
      <c r="AT57" s="72">
        <f t="shared" si="44"/>
        <v>0</v>
      </c>
      <c r="AU57" s="72">
        <f>COUNTIF(AU18:AU53,"&gt;""")</f>
        <v>0</v>
      </c>
      <c r="AV57" s="2"/>
      <c r="AW57" s="2"/>
      <c r="AX57" s="2"/>
      <c r="AY57" s="2"/>
      <c r="AZ57" s="3"/>
      <c r="BA57" s="3"/>
    </row>
    <row r="58" spans="1:53" ht="20.399999999999999" thickBot="1" x14ac:dyDescent="0.55000000000000004">
      <c r="B58" s="54" t="s">
        <v>27</v>
      </c>
      <c r="C58" s="268"/>
      <c r="D58" s="324">
        <f>D3</f>
        <v>46031</v>
      </c>
      <c r="E58" s="325"/>
      <c r="F58" s="13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3"/>
      <c r="T58" s="3"/>
      <c r="U58" s="3"/>
      <c r="V58" s="3"/>
      <c r="W58" s="3"/>
      <c r="X58" s="3"/>
      <c r="Y58" s="3"/>
      <c r="AE58" s="3"/>
      <c r="AO58" s="3"/>
      <c r="AP58" s="3"/>
      <c r="AQ58" s="2"/>
      <c r="AR58" s="3"/>
      <c r="AS58" s="93">
        <f>COUNTIF(AS18:AS53,"1F")</f>
        <v>0</v>
      </c>
      <c r="AT58" s="93">
        <f t="shared" ref="AT58:AU58" si="45">COUNTIF(AT18:AT53,"1F")</f>
        <v>0</v>
      </c>
      <c r="AU58" s="93">
        <f t="shared" si="45"/>
        <v>0</v>
      </c>
      <c r="AV58" s="2"/>
      <c r="AW58" s="2"/>
      <c r="AX58" s="2"/>
      <c r="AY58" s="2"/>
      <c r="AZ58" s="3"/>
      <c r="BA58" s="3"/>
    </row>
    <row r="59" spans="1:53" ht="19.8" x14ac:dyDescent="0.5">
      <c r="B59" s="54"/>
      <c r="C59" s="268"/>
      <c r="D59" s="69"/>
      <c r="E59" s="69"/>
      <c r="F59" s="13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3"/>
      <c r="T59" s="3"/>
      <c r="U59" s="3"/>
      <c r="V59" s="3"/>
      <c r="W59" s="3"/>
      <c r="X59" s="3"/>
      <c r="Y59" s="3"/>
      <c r="AE59" s="3"/>
      <c r="AO59" s="3"/>
      <c r="AP59" s="3"/>
      <c r="AQ59" s="2"/>
      <c r="AR59" s="3"/>
      <c r="AS59" s="93">
        <f>COUNTIF(AS18:AS53,"2F")</f>
        <v>0</v>
      </c>
      <c r="AT59" s="93">
        <f t="shared" ref="AT59" si="46">COUNTIF(AT18:AT53,"2F")</f>
        <v>0</v>
      </c>
      <c r="AU59" s="93">
        <f>COUNTIF(AU18:AU53,"1S")</f>
        <v>0</v>
      </c>
      <c r="AV59" s="2"/>
      <c r="AW59" s="2"/>
      <c r="AX59" s="2"/>
      <c r="AY59" s="2"/>
      <c r="AZ59" s="3"/>
      <c r="BA59" s="3"/>
    </row>
    <row r="60" spans="1:53" ht="19.8" x14ac:dyDescent="0.5">
      <c r="B60" s="54"/>
      <c r="C60" s="268"/>
      <c r="D60" s="69"/>
      <c r="E60" s="69"/>
      <c r="F60" s="13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3"/>
      <c r="T60" s="3"/>
      <c r="U60" s="3"/>
      <c r="V60" s="3"/>
      <c r="W60" s="3"/>
      <c r="X60" s="3"/>
      <c r="Y60" s="3"/>
      <c r="AE60" s="3"/>
      <c r="AO60" s="3"/>
      <c r="AP60" s="3"/>
      <c r="AQ60" s="2"/>
      <c r="AR60" s="3"/>
      <c r="AS60" s="3"/>
      <c r="AT60" s="3"/>
      <c r="AU60" s="3"/>
      <c r="AV60" s="2"/>
      <c r="AW60" s="2"/>
      <c r="AX60" s="2"/>
      <c r="AY60" s="2"/>
      <c r="AZ60" s="3"/>
      <c r="BA60" s="3"/>
    </row>
    <row r="61" spans="1:53" x14ac:dyDescent="0.25">
      <c r="E61" s="13"/>
      <c r="F61" s="13"/>
      <c r="Z61" s="3"/>
      <c r="AE61" s="3"/>
      <c r="AO61" s="13"/>
      <c r="AP61" s="13"/>
    </row>
    <row r="62" spans="1:53" x14ac:dyDescent="0.25">
      <c r="D62" s="4" t="s">
        <v>54</v>
      </c>
      <c r="E62" s="4" t="s">
        <v>55</v>
      </c>
      <c r="F62" s="4" t="s">
        <v>56</v>
      </c>
      <c r="G62" s="3" t="s">
        <v>109</v>
      </c>
      <c r="H62" s="4" t="s">
        <v>58</v>
      </c>
      <c r="I62" s="4" t="s">
        <v>59</v>
      </c>
      <c r="J62" s="4" t="s">
        <v>110</v>
      </c>
      <c r="K62" s="4" t="s">
        <v>111</v>
      </c>
      <c r="L62" s="4" t="s">
        <v>112</v>
      </c>
      <c r="M62" s="4" t="s">
        <v>113</v>
      </c>
      <c r="AE62" s="3"/>
      <c r="AJ62" s="4" t="s">
        <v>114</v>
      </c>
      <c r="AK62" s="4" t="s">
        <v>114</v>
      </c>
      <c r="AL62" s="4" t="s">
        <v>114</v>
      </c>
      <c r="AO62" s="4" t="s">
        <v>115</v>
      </c>
      <c r="AQ62" s="4"/>
    </row>
    <row r="63" spans="1:53" x14ac:dyDescent="0.25">
      <c r="D63" s="10" t="e">
        <f t="shared" ref="D63:I63" si="47">S55</f>
        <v>#DIV/0!</v>
      </c>
      <c r="E63" s="10" t="e">
        <f t="shared" si="47"/>
        <v>#DIV/0!</v>
      </c>
      <c r="F63" s="10" t="e">
        <f t="shared" si="47"/>
        <v>#DIV/0!</v>
      </c>
      <c r="G63" s="10" t="e">
        <f t="shared" si="47"/>
        <v>#DIV/0!</v>
      </c>
      <c r="H63" s="10" t="e">
        <f t="shared" si="47"/>
        <v>#DIV/0!</v>
      </c>
      <c r="I63" s="10" t="e">
        <f t="shared" si="47"/>
        <v>#DIV/0!</v>
      </c>
      <c r="J63" s="10" t="str">
        <f>$AK$54</f>
        <v/>
      </c>
      <c r="K63" s="14">
        <f>$AO$54</f>
        <v>0</v>
      </c>
      <c r="L63" s="10">
        <f>$AP$54</f>
        <v>0</v>
      </c>
      <c r="M63" s="10">
        <f>$AQ$54</f>
        <v>1</v>
      </c>
      <c r="N63" s="10"/>
      <c r="O63" s="10"/>
      <c r="P63" s="10"/>
      <c r="Q63" s="10"/>
      <c r="R63" s="10"/>
      <c r="AJ63" s="10" t="str">
        <f>$AV$54</f>
        <v/>
      </c>
      <c r="AK63" s="10" t="str">
        <f>$AV$54</f>
        <v/>
      </c>
      <c r="AL63" s="10" t="str">
        <f>$AV$54</f>
        <v/>
      </c>
      <c r="AM63" s="10"/>
      <c r="AN63" s="10"/>
      <c r="AO63" s="10" t="str">
        <f>$AY$54</f>
        <v/>
      </c>
      <c r="AQ63" s="13"/>
    </row>
    <row r="64" spans="1:53" x14ac:dyDescent="0.25">
      <c r="E64" s="13"/>
      <c r="F64" s="13"/>
      <c r="AO64" s="13"/>
      <c r="AP64" s="13"/>
    </row>
    <row r="65" spans="1:43" x14ac:dyDescent="0.25">
      <c r="E65" s="13"/>
      <c r="F65" s="13"/>
      <c r="AO65" s="13"/>
      <c r="AP65" s="13"/>
    </row>
    <row r="66" spans="1:43" x14ac:dyDescent="0.25">
      <c r="B66" s="5"/>
      <c r="D66" s="4" t="str">
        <f>IF($E$7="ja","A",IF($E$7="nee",1))</f>
        <v>A</v>
      </c>
      <c r="E66" s="4" t="str">
        <f>IF($E$7="ja","B",IF($E$7="nee",2))</f>
        <v>B</v>
      </c>
      <c r="F66" s="4" t="str">
        <f>IF($E$7="ja","C",IF($E$7="nee",3))</f>
        <v>C</v>
      </c>
      <c r="G66" s="4" t="str">
        <f>IF($E$7="ja","D",IF($E$7="nee",4))</f>
        <v>D</v>
      </c>
      <c r="H66" s="4" t="str">
        <f>IF($E$7="ja","E",IF($E$7="nee",5))</f>
        <v>E</v>
      </c>
    </row>
    <row r="67" spans="1:43" s="4" customFormat="1" x14ac:dyDescent="0.25">
      <c r="A67"/>
      <c r="B67" s="5" t="s">
        <v>116</v>
      </c>
      <c r="C67" s="94"/>
      <c r="D67" s="10">
        <f>IF($E$7="ja",0.25,IF($E$7="nee",0.2))</f>
        <v>0.25</v>
      </c>
      <c r="E67" s="10">
        <f>IF($E$7="ja",0.25,IF($E$7="nee",0.2))</f>
        <v>0.25</v>
      </c>
      <c r="F67" s="10">
        <f>IF($E$7="ja",0.25,IF($E$7="nee",0.2))</f>
        <v>0.25</v>
      </c>
      <c r="G67" s="10">
        <f>IF($E$7="ja",0.15,IF($E$7="nee",0.2))</f>
        <v>0.15</v>
      </c>
      <c r="H67" s="10">
        <f>IF($E$7="ja",0.1,IF($E$7="nee",0.2))</f>
        <v>0.1</v>
      </c>
      <c r="AO67"/>
      <c r="AP67"/>
      <c r="AQ67"/>
    </row>
    <row r="68" spans="1:43" s="4" customFormat="1" x14ac:dyDescent="0.25">
      <c r="A68"/>
      <c r="B68" s="5"/>
      <c r="C68" s="94"/>
      <c r="D68" s="4">
        <f>COUNTIF($D$18:$D$53,"A")</f>
        <v>0</v>
      </c>
      <c r="E68" s="4">
        <f>COUNTIF($D$18:$D$53,"B")</f>
        <v>0</v>
      </c>
      <c r="F68" s="4">
        <f>COUNTIF($D$18:$D$53,"C")</f>
        <v>0</v>
      </c>
      <c r="G68" s="4">
        <f>COUNTIF($D$18:$D$53,"D")</f>
        <v>0</v>
      </c>
      <c r="H68" s="4">
        <f>COUNTIF($D$18:$D$53,"E")</f>
        <v>0</v>
      </c>
      <c r="AO68"/>
      <c r="AP68"/>
      <c r="AQ68"/>
    </row>
    <row r="69" spans="1:43" s="4" customFormat="1" x14ac:dyDescent="0.25">
      <c r="A69"/>
      <c r="B69" s="5"/>
      <c r="C69" s="94"/>
      <c r="D69" s="4">
        <f>COUNTIF($D$18:$D$53,1)</f>
        <v>0</v>
      </c>
      <c r="E69" s="4">
        <f>COUNTIF($D$18:$D$53,2)</f>
        <v>0</v>
      </c>
      <c r="F69" s="4">
        <f>COUNTIF($D$18:$D$53,3)</f>
        <v>0</v>
      </c>
      <c r="G69" s="4">
        <f>COUNTIF($D$18:$D$53,4)</f>
        <v>0</v>
      </c>
      <c r="H69" s="4">
        <f>COUNTIF($D$18:$D$53,5)</f>
        <v>0</v>
      </c>
      <c r="AO69"/>
      <c r="AP69"/>
      <c r="AQ69"/>
    </row>
    <row r="70" spans="1:43" s="4" customFormat="1" x14ac:dyDescent="0.25">
      <c r="A70"/>
      <c r="B70" s="5" t="s">
        <v>117</v>
      </c>
      <c r="C70" s="94"/>
      <c r="D70" s="10">
        <f>D68/$B$54</f>
        <v>0</v>
      </c>
      <c r="E70" s="10">
        <f>E68/$B$54</f>
        <v>0</v>
      </c>
      <c r="F70" s="10">
        <f>F68/$B$54</f>
        <v>0</v>
      </c>
      <c r="G70" s="10">
        <f>G68/$B$54</f>
        <v>0</v>
      </c>
      <c r="H70" s="10">
        <f>H68/$B$54</f>
        <v>0</v>
      </c>
      <c r="AO70"/>
      <c r="AP70"/>
      <c r="AQ70"/>
    </row>
    <row r="71" spans="1:43" s="4" customFormat="1" x14ac:dyDescent="0.25">
      <c r="A71"/>
      <c r="B71" s="5" t="s">
        <v>118</v>
      </c>
      <c r="C71" s="94"/>
      <c r="D71" s="10" t="e">
        <f>Z56</f>
        <v>#DIV/0!</v>
      </c>
      <c r="E71" s="10" t="e">
        <f>AA56</f>
        <v>#DIV/0!</v>
      </c>
      <c r="F71" s="10" t="e">
        <f>AB56</f>
        <v>#DIV/0!</v>
      </c>
      <c r="G71" s="10" t="e">
        <f>AC56</f>
        <v>#DIV/0!</v>
      </c>
      <c r="H71" s="10" t="e">
        <f>AD56</f>
        <v>#DIV/0!</v>
      </c>
      <c r="AO71"/>
      <c r="AP71"/>
      <c r="AQ71"/>
    </row>
    <row r="72" spans="1:43" s="4" customFormat="1" x14ac:dyDescent="0.25">
      <c r="A72"/>
      <c r="B72" s="5" t="s">
        <v>119</v>
      </c>
      <c r="C72" s="94"/>
      <c r="D72" s="10">
        <f>D69/$B$54</f>
        <v>0</v>
      </c>
      <c r="E72" s="10">
        <f>E69/$B$54</f>
        <v>0</v>
      </c>
      <c r="F72" s="10">
        <f>F69/$B$54</f>
        <v>0</v>
      </c>
      <c r="G72" s="10">
        <f>G69/$B$54</f>
        <v>0</v>
      </c>
      <c r="H72" s="10">
        <f>H69/$B$54</f>
        <v>0</v>
      </c>
      <c r="AO72"/>
      <c r="AP72"/>
      <c r="AQ72"/>
    </row>
    <row r="73" spans="1:43" s="4" customFormat="1" x14ac:dyDescent="0.25">
      <c r="A73"/>
      <c r="B73" s="5" t="s">
        <v>120</v>
      </c>
      <c r="C73" s="94"/>
      <c r="D73" s="10" t="e">
        <f>AE56</f>
        <v>#DIV/0!</v>
      </c>
      <c r="E73" s="10" t="e">
        <f>AF56</f>
        <v>#DIV/0!</v>
      </c>
      <c r="F73" s="10" t="e">
        <f>AG56</f>
        <v>#DIV/0!</v>
      </c>
      <c r="G73" s="10" t="e">
        <f>AH56</f>
        <v>#DIV/0!</v>
      </c>
      <c r="H73" s="10" t="e">
        <f>AI56</f>
        <v>#DIV/0!</v>
      </c>
      <c r="AO73"/>
      <c r="AP73"/>
      <c r="AQ73"/>
    </row>
    <row r="74" spans="1:43" s="4" customFormat="1" x14ac:dyDescent="0.25">
      <c r="A74"/>
      <c r="B74" s="5" t="s">
        <v>121</v>
      </c>
      <c r="C74" s="94"/>
      <c r="D74" s="10">
        <f>IF($E$7="ja",D70,IF($E7="nee",D72))</f>
        <v>0</v>
      </c>
      <c r="E74" s="10">
        <f>IF($E$7="ja",E70,IF($E7="nee",E72))</f>
        <v>0</v>
      </c>
      <c r="F74" s="10">
        <f>IF($E$7="ja",F70,IF($E7="nee",F72))</f>
        <v>0</v>
      </c>
      <c r="G74" s="10">
        <f>IF($E$7="ja",G70,IF($E7="nee",G72))</f>
        <v>0</v>
      </c>
      <c r="H74" s="10">
        <f>IF($E$7="ja",H70,IF($E7="nee",H72))</f>
        <v>0</v>
      </c>
      <c r="AO74"/>
      <c r="AP74"/>
      <c r="AQ74"/>
    </row>
    <row r="75" spans="1:43" s="4" customFormat="1" x14ac:dyDescent="0.25">
      <c r="A75"/>
      <c r="B75" s="5" t="s">
        <v>122</v>
      </c>
      <c r="C75" s="94"/>
      <c r="D75" s="10" t="e">
        <f>IF($E$7="ja",D71,IF($E$7="nee",D73))</f>
        <v>#DIV/0!</v>
      </c>
      <c r="E75" s="10" t="e">
        <f>IF($E$7="ja",E71,IF($E$7="nee",E73))</f>
        <v>#DIV/0!</v>
      </c>
      <c r="F75" s="10" t="e">
        <f>IF($E$7="ja",F71,IF($E$7="nee",F73))</f>
        <v>#DIV/0!</v>
      </c>
      <c r="G75" s="10" t="e">
        <f>IF($E$7="ja",G71,IF($E$7="nee",G73))</f>
        <v>#DIV/0!</v>
      </c>
      <c r="H75" s="10" t="e">
        <f>IF($E$7="ja",H71,IF($E$7="nee",H73))</f>
        <v>#DIV/0!</v>
      </c>
      <c r="AO75"/>
      <c r="AP75"/>
      <c r="AQ75"/>
    </row>
  </sheetData>
  <sheetProtection sheet="1" objects="1" scenarios="1"/>
  <mergeCells count="14">
    <mergeCell ref="C11:C13"/>
    <mergeCell ref="D3:E3"/>
    <mergeCell ref="B5:AY5"/>
    <mergeCell ref="B7:D7"/>
    <mergeCell ref="B8:D8"/>
    <mergeCell ref="H10:I10"/>
    <mergeCell ref="J10:K10"/>
    <mergeCell ref="L10:M10"/>
    <mergeCell ref="AS10:AU10"/>
    <mergeCell ref="D54:G54"/>
    <mergeCell ref="H55:I55"/>
    <mergeCell ref="J55:K55"/>
    <mergeCell ref="L55:M55"/>
    <mergeCell ref="D58:E58"/>
  </mergeCells>
  <conditionalFormatting sqref="B18:B53">
    <cfRule type="cellIs" dxfId="1497" priority="38" stopIfTrue="1" operator="equal">
      <formula>0</formula>
    </cfRule>
  </conditionalFormatting>
  <conditionalFormatting sqref="C18:D53">
    <cfRule type="cellIs" dxfId="1496" priority="89" stopIfTrue="1" operator="equal">
      <formula>""</formula>
    </cfRule>
  </conditionalFormatting>
  <conditionalFormatting sqref="E7:E8 D9">
    <cfRule type="cellIs" dxfId="1495" priority="106" stopIfTrue="1" operator="equal">
      <formula>"nee"</formula>
    </cfRule>
    <cfRule type="cellIs" dxfId="1494" priority="105" stopIfTrue="1" operator="equal">
      <formula>"ja"</formula>
    </cfRule>
  </conditionalFormatting>
  <conditionalFormatting sqref="E18:E53">
    <cfRule type="cellIs" dxfId="1493" priority="99" stopIfTrue="1" operator="equal">
      <formula>""</formula>
    </cfRule>
  </conditionalFormatting>
  <conditionalFormatting sqref="E18:F53">
    <cfRule type="cellIs" dxfId="1492" priority="97" stopIfTrue="1" operator="equal">
      <formula>"x"</formula>
    </cfRule>
  </conditionalFormatting>
  <conditionalFormatting sqref="F18:F53">
    <cfRule type="cellIs" dxfId="1491" priority="98" stopIfTrue="1" operator="equal">
      <formula>""</formula>
    </cfRule>
  </conditionalFormatting>
  <conditionalFormatting sqref="G11:G13">
    <cfRule type="expression" dxfId="1490" priority="34" stopIfTrue="1">
      <formula>$L$3="ja"</formula>
    </cfRule>
    <cfRule type="expression" dxfId="1489" priority="33" stopIfTrue="1">
      <formula>$J$3="ja"</formula>
    </cfRule>
  </conditionalFormatting>
  <conditionalFormatting sqref="G18:G53">
    <cfRule type="cellIs" dxfId="1488" priority="77" stopIfTrue="1" operator="equal">
      <formula>""</formula>
    </cfRule>
    <cfRule type="cellIs" dxfId="1487" priority="78" stopIfTrue="1" operator="greaterThan">
      <formula>""</formula>
    </cfRule>
  </conditionalFormatting>
  <conditionalFormatting sqref="H11:H13">
    <cfRule type="expression" dxfId="1486" priority="31">
      <formula>$K$2="ja"</formula>
    </cfRule>
    <cfRule type="expression" dxfId="1485" priority="35" stopIfTrue="1">
      <formula>$J$2="ja"</formula>
    </cfRule>
    <cfRule type="expression" dxfId="1484" priority="36" stopIfTrue="1">
      <formula>$L$2="ja"</formula>
    </cfRule>
  </conditionalFormatting>
  <conditionalFormatting sqref="H18:M53">
    <cfRule type="cellIs" dxfId="1483" priority="96" stopIfTrue="1" operator="notEqual">
      <formula>$D18</formula>
    </cfRule>
    <cfRule type="cellIs" dxfId="1482" priority="95" stopIfTrue="1" operator="lessThanOrEqual">
      <formula>$D18</formula>
    </cfRule>
    <cfRule type="cellIs" dxfId="1481" priority="94" stopIfTrue="1" operator="equal">
      <formula>0</formula>
    </cfRule>
  </conditionalFormatting>
  <conditionalFormatting sqref="I11:I13">
    <cfRule type="expression" dxfId="1480" priority="37" stopIfTrue="1">
      <formula>$J$3="ja"</formula>
    </cfRule>
  </conditionalFormatting>
  <conditionalFormatting sqref="I11:J13">
    <cfRule type="expression" dxfId="1479" priority="29">
      <formula>$M$2="ja"</formula>
    </cfRule>
  </conditionalFormatting>
  <conditionalFormatting sqref="I11:K13">
    <cfRule type="expression" dxfId="1478" priority="28">
      <formula>$L$3="ja"</formula>
    </cfRule>
  </conditionalFormatting>
  <conditionalFormatting sqref="J11:J13">
    <cfRule type="expression" dxfId="1477" priority="32">
      <formula>$L$2="ja"</formula>
    </cfRule>
    <cfRule type="expression" dxfId="1476" priority="30">
      <formula>$K$2="ja"</formula>
    </cfRule>
  </conditionalFormatting>
  <conditionalFormatting sqref="J11:R13">
    <cfRule type="expression" dxfId="1475" priority="24">
      <formula>$J$3="ja"</formula>
    </cfRule>
  </conditionalFormatting>
  <conditionalFormatting sqref="L11:R13">
    <cfRule type="expression" dxfId="1474" priority="23">
      <formula>$K$2="ja"</formula>
    </cfRule>
    <cfRule type="expression" dxfId="1473" priority="27" stopIfTrue="1">
      <formula>$S$2="ja"</formula>
    </cfRule>
    <cfRule type="expression" dxfId="1472" priority="26" stopIfTrue="1">
      <formula>$M$2="ja"</formula>
    </cfRule>
    <cfRule type="expression" dxfId="1471" priority="25" stopIfTrue="1">
      <formula>$L$2="ja"</formula>
    </cfRule>
  </conditionalFormatting>
  <conditionalFormatting sqref="AJ18:AJ53">
    <cfRule type="cellIs" dxfId="1470" priority="112" stopIfTrue="1" operator="notEqual">
      <formula>""</formula>
    </cfRule>
  </conditionalFormatting>
  <conditionalFormatting sqref="AL11:AL13">
    <cfRule type="cellIs" dxfId="1467" priority="20" stopIfTrue="1" operator="equal">
      <formula>1</formula>
    </cfRule>
    <cfRule type="cellIs" dxfId="1466" priority="21" stopIfTrue="1" operator="lessThan">
      <formula>1</formula>
    </cfRule>
  </conditionalFormatting>
  <conditionalFormatting sqref="AL18:AL53">
    <cfRule type="expression" dxfId="1465" priority="40">
      <formula>$G18=""</formula>
    </cfRule>
    <cfRule type="expression" dxfId="1464" priority="41">
      <formula>$AM18=""</formula>
    </cfRule>
    <cfRule type="expression" dxfId="1463" priority="42">
      <formula>$AM18&lt;$AR18</formula>
    </cfRule>
    <cfRule type="expression" dxfId="1462" priority="43">
      <formula>$AM18&gt;=$AR18</formula>
    </cfRule>
  </conditionalFormatting>
  <conditionalFormatting sqref="AL18:AL54">
    <cfRule type="expression" dxfId="1461" priority="39">
      <formula>$B18&gt;0</formula>
    </cfRule>
  </conditionalFormatting>
  <conditionalFormatting sqref="AM18:AN53">
    <cfRule type="expression" dxfId="1460" priority="75" stopIfTrue="1">
      <formula>$L$3="ja"</formula>
    </cfRule>
  </conditionalFormatting>
  <conditionalFormatting sqref="AO18:AO53">
    <cfRule type="cellIs" dxfId="1459" priority="91" stopIfTrue="1" operator="equal">
      <formula>""</formula>
    </cfRule>
    <cfRule type="cellIs" dxfId="1458" priority="90" stopIfTrue="1" operator="equal">
      <formula>1</formula>
    </cfRule>
  </conditionalFormatting>
  <conditionalFormatting sqref="AP18:AP53">
    <cfRule type="cellIs" dxfId="1457" priority="92" stopIfTrue="1" operator="equal">
      <formula>1</formula>
    </cfRule>
    <cfRule type="cellIs" dxfId="1456" priority="93" stopIfTrue="1" operator="equal">
      <formula>""</formula>
    </cfRule>
  </conditionalFormatting>
  <conditionalFormatting sqref="AQ18:AQ53">
    <cfRule type="cellIs" dxfId="1455" priority="61" stopIfTrue="1" operator="equal">
      <formula>"x"</formula>
    </cfRule>
    <cfRule type="expression" dxfId="1454" priority="62" stopIfTrue="1">
      <formula>$B18&gt;0</formula>
    </cfRule>
    <cfRule type="cellIs" dxfId="1453" priority="63" stopIfTrue="1" operator="equal">
      <formula>""</formula>
    </cfRule>
  </conditionalFormatting>
  <conditionalFormatting sqref="AR18:AR54">
    <cfRule type="expression" dxfId="1452" priority="60" stopIfTrue="1">
      <formula>$L$3="ja"</formula>
    </cfRule>
  </conditionalFormatting>
  <conditionalFormatting sqref="AR54">
    <cfRule type="expression" dxfId="1451" priority="59" stopIfTrue="1">
      <formula>$J$3="ja"</formula>
    </cfRule>
  </conditionalFormatting>
  <conditionalFormatting sqref="AS11:AS13">
    <cfRule type="expression" dxfId="1450" priority="16" stopIfTrue="1">
      <formula>$J$3="ja"</formula>
    </cfRule>
  </conditionalFormatting>
  <conditionalFormatting sqref="AS11:AT13">
    <cfRule type="expression" dxfId="1449" priority="19">
      <formula>$L$3="ja"</formula>
    </cfRule>
    <cfRule type="expression" dxfId="1448" priority="18">
      <formula>$M$2="ja"</formula>
    </cfRule>
  </conditionalFormatting>
  <conditionalFormatting sqref="AS18:AT53">
    <cfRule type="cellIs" dxfId="1447" priority="44" operator="equal">
      <formula>"2F"</formula>
    </cfRule>
  </conditionalFormatting>
  <conditionalFormatting sqref="AS18:AU53">
    <cfRule type="cellIs" dxfId="1446" priority="47" operator="equal">
      <formula>"1F"</formula>
    </cfRule>
    <cfRule type="cellIs" dxfId="1445" priority="46" operator="equal">
      <formula>"&lt;1F"</formula>
    </cfRule>
    <cfRule type="expression" dxfId="1444" priority="48" stopIfTrue="1">
      <formula>$L$3="ja"</formula>
    </cfRule>
  </conditionalFormatting>
  <conditionalFormatting sqref="AS54:AU54">
    <cfRule type="expression" dxfId="1443" priority="56" stopIfTrue="1">
      <formula>$L$3="ja"</formula>
    </cfRule>
  </conditionalFormatting>
  <conditionalFormatting sqref="AS54:AY54">
    <cfRule type="expression" dxfId="1442" priority="57" stopIfTrue="1">
      <formula>$J$3="ja"</formula>
    </cfRule>
  </conditionalFormatting>
  <conditionalFormatting sqref="AT11:AT13">
    <cfRule type="expression" dxfId="1441" priority="17">
      <formula>$L$2="ja"</formula>
    </cfRule>
  </conditionalFormatting>
  <conditionalFormatting sqref="AT11:AU13">
    <cfRule type="expression" dxfId="1440" priority="11">
      <formula>$K$2="ja"</formula>
    </cfRule>
  </conditionalFormatting>
  <conditionalFormatting sqref="AT11:AV13">
    <cfRule type="expression" dxfId="1439" priority="12">
      <formula>$J$3="ja"</formula>
    </cfRule>
  </conditionalFormatting>
  <conditionalFormatting sqref="AU11:AU13">
    <cfRule type="expression" dxfId="1438" priority="15" stopIfTrue="1">
      <formula>$S$2="ja"</formula>
    </cfRule>
    <cfRule type="expression" dxfId="1437" priority="14" stopIfTrue="1">
      <formula>$M$2="ja"</formula>
    </cfRule>
    <cfRule type="expression" dxfId="1436" priority="13" stopIfTrue="1">
      <formula>$L$2="ja"</formula>
    </cfRule>
  </conditionalFormatting>
  <conditionalFormatting sqref="AU18:AU53">
    <cfRule type="cellIs" dxfId="1435" priority="45" operator="equal">
      <formula>"1S"</formula>
    </cfRule>
  </conditionalFormatting>
  <conditionalFormatting sqref="AV11:AV13 AY11:AY13">
    <cfRule type="expression" dxfId="1434" priority="22" stopIfTrue="1">
      <formula>$L$3="ja"</formula>
    </cfRule>
  </conditionalFormatting>
  <conditionalFormatting sqref="AV18:AV53">
    <cfRule type="expression" dxfId="1433" priority="53">
      <formula>$AW18&lt;$AR18</formula>
    </cfRule>
    <cfRule type="expression" dxfId="1432" priority="54">
      <formula>$AW18&gt;=$AR18</formula>
    </cfRule>
    <cfRule type="expression" dxfId="1431" priority="52">
      <formula>$AW18=""</formula>
    </cfRule>
  </conditionalFormatting>
  <conditionalFormatting sqref="AV54:AY54">
    <cfRule type="expression" dxfId="1430" priority="58" stopIfTrue="1">
      <formula>$L$3="ja"</formula>
    </cfRule>
  </conditionalFormatting>
  <conditionalFormatting sqref="AW18:AX53">
    <cfRule type="expression" dxfId="1429" priority="55" stopIfTrue="1">
      <formula>$L$3="ja"</formula>
    </cfRule>
  </conditionalFormatting>
  <conditionalFormatting sqref="AY18:AY53">
    <cfRule type="expression" dxfId="1428" priority="49">
      <formula>$AZ18=""</formula>
    </cfRule>
    <cfRule type="expression" dxfId="1427" priority="50">
      <formula>$AZ18&lt;$AW18</formula>
    </cfRule>
    <cfRule type="expression" dxfId="1426" priority="51">
      <formula>$AZ18&gt;=$AW18</formula>
    </cfRule>
  </conditionalFormatting>
  <conditionalFormatting sqref="AZ18:BA53">
    <cfRule type="expression" dxfId="1425" priority="81" stopIfTrue="1">
      <formula>$L$3="ja"</formula>
    </cfRule>
  </conditionalFormatting>
  <conditionalFormatting sqref="BA54">
    <cfRule type="expression" dxfId="1424" priority="80" stopIfTrue="1">
      <formula>$L$3="ja"</formula>
    </cfRule>
    <cfRule type="expression" dxfId="1423" priority="79" stopIfTrue="1">
      <formula>$J$3="ja"</formula>
    </cfRule>
  </conditionalFormatting>
  <conditionalFormatting sqref="AK11:AK13">
    <cfRule type="cellIs" dxfId="110" priority="7" stopIfTrue="1" operator="equal">
      <formula>1</formula>
    </cfRule>
    <cfRule type="cellIs" dxfId="109" priority="8" stopIfTrue="1" operator="lessThan">
      <formula>1</formula>
    </cfRule>
  </conditionalFormatting>
  <conditionalFormatting sqref="AK18:AK53">
    <cfRule type="expression" dxfId="97" priority="1" stopIfTrue="1">
      <formula>$AK18=1</formula>
    </cfRule>
    <cfRule type="expression" dxfId="98" priority="4" stopIfTrue="1">
      <formula>$AK18&lt;$AK$54</formula>
    </cfRule>
  </conditionalFormatting>
  <conditionalFormatting sqref="AK18:AK53">
    <cfRule type="expression" dxfId="96" priority="3">
      <formula>$AK18&gt;=$AK$54</formula>
    </cfRule>
  </conditionalFormatting>
  <conditionalFormatting sqref="AK18:AK53">
    <cfRule type="cellIs" dxfId="95" priority="2" operator="equal">
      <formula>""</formula>
    </cfRule>
  </conditionalFormatting>
  <dataValidations count="5">
    <dataValidation type="list" allowBlank="1" showInputMessage="1" showErrorMessage="1" sqref="AY18:AY53 AV18:AV53" xr:uid="{CE224DA1-E523-4CD4-9739-CD31EE0DE60F}">
      <formula1>"PRO,LWOO,BBL,BBL/Kader,Kader,Kader/TL,TL,TL/Havo,Havo,Havo/Vwo,Vwo,"</formula1>
    </dataValidation>
    <dataValidation type="list" allowBlank="1" showInputMessage="1" showErrorMessage="1" sqref="G18:G53" xr:uid="{7BE6D472-B11B-4A01-B95D-6EA7CCC5B39C}">
      <formula1>"PRO,PRO/BBL,BBL,BBL/Kader,Kader,Kader/TL,TL,TL/Havo,Havo,Havo/Vwo,Vwo,"</formula1>
    </dataValidation>
    <dataValidation type="list" allowBlank="1" showInputMessage="1" showErrorMessage="1" sqref="E7" xr:uid="{51078DE0-844C-4C32-BE9D-A38E979E0713}">
      <formula1>"ja,nee,"</formula1>
    </dataValidation>
    <dataValidation type="list" allowBlank="1" showInputMessage="1" showErrorMessage="1" sqref="D2" xr:uid="{652C5B00-F88A-4654-8A1E-3E55D5E957F2}">
      <formula1>"3,4,5,6,7,8,"</formula1>
    </dataValidation>
    <dataValidation type="list" allowBlank="1" showInputMessage="1" showErrorMessage="1" sqref="E2" xr:uid="{D49F4CBD-8AB1-41FA-A61D-6B6BA324AA15}">
      <formula1>"--,A,B,C,D,E,F,G,H,I,J,"</formula1>
    </dataValidation>
  </dataValidations>
  <pageMargins left="0.89" right="0.28000000000000003" top="0.57999999999999996" bottom="0.22" header="0.13" footer="0.14000000000000001"/>
  <pageSetup paperSize="9" scale="56" orientation="landscape" r:id="rId1"/>
  <headerFooter alignWithMargins="0">
    <oddFooter>&amp;L&amp;8© Meesterwerk</oddFooter>
  </headerFooter>
  <colBreaks count="1" manualBreakCount="1">
    <brk id="51" min="1" max="55" man="1"/>
  </colBreaks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45D46-F431-467B-A3FF-17F5330C34A5}">
  <sheetPr>
    <tabColor rgb="FFCCCCFF"/>
    <pageSetUpPr fitToPage="1"/>
  </sheetPr>
  <dimension ref="A1:AN82"/>
  <sheetViews>
    <sheetView showGridLines="0" showRowColHeaders="0" zoomScale="58" zoomScaleNormal="58" zoomScaleSheetLayoutView="50" workbookViewId="0"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9.33203125" defaultRowHeight="19.2" x14ac:dyDescent="0.45"/>
  <cols>
    <col min="1" max="1" width="6.44140625" style="240" bestFit="1" customWidth="1"/>
    <col min="2" max="2" width="41.33203125" style="244" customWidth="1"/>
    <col min="3" max="3" width="4" style="182" customWidth="1"/>
    <col min="4" max="4" width="9.33203125" style="182" customWidth="1"/>
    <col min="5" max="5" width="18" style="182" customWidth="1"/>
    <col min="6" max="6" width="8.44140625" style="182" customWidth="1"/>
    <col min="7" max="7" width="8.6640625" style="182" customWidth="1"/>
    <col min="8" max="8" width="12.77734375" style="182" customWidth="1"/>
    <col min="9" max="10" width="9.44140625" style="182" bestFit="1" customWidth="1"/>
    <col min="11" max="31" width="9.5546875" style="182" customWidth="1"/>
    <col min="32" max="32" width="9.33203125" style="182" bestFit="1" customWidth="1"/>
    <col min="33" max="34" width="9.33203125" style="182" customWidth="1"/>
    <col min="35" max="35" width="3.88671875" style="182" customWidth="1"/>
    <col min="36" max="36" width="8.88671875" style="182" customWidth="1"/>
    <col min="37" max="37" width="9.33203125" style="182"/>
    <col min="38" max="39" width="9.33203125" style="182" bestFit="1" customWidth="1"/>
    <col min="40" max="16384" width="9.33203125" style="182"/>
  </cols>
  <sheetData>
    <row r="1" spans="1:40" ht="100.2" customHeight="1" x14ac:dyDescent="0.45"/>
    <row r="2" spans="1:40" ht="18.600000000000001" customHeight="1" x14ac:dyDescent="0.45">
      <c r="D2" s="342" t="s">
        <v>123</v>
      </c>
      <c r="E2" s="342"/>
      <c r="F2" s="342"/>
      <c r="G2" s="342"/>
      <c r="H2" s="343">
        <v>1</v>
      </c>
      <c r="I2" s="342" t="str">
        <f>VLOOKUP($H$2,'M3'!A18:B53,2)</f>
        <v>leerling 1</v>
      </c>
      <c r="J2" s="342"/>
      <c r="K2" s="342"/>
      <c r="L2" s="342"/>
      <c r="M2" s="342"/>
      <c r="N2" s="342"/>
      <c r="O2" s="342"/>
      <c r="P2" s="342"/>
      <c r="Q2" s="342"/>
      <c r="R2" s="342"/>
      <c r="S2" s="342"/>
      <c r="T2" s="342"/>
      <c r="U2" s="342"/>
      <c r="V2" s="342"/>
      <c r="W2" s="342"/>
      <c r="X2" s="342"/>
      <c r="Y2" s="342"/>
      <c r="Z2" s="342"/>
      <c r="AA2" s="342"/>
      <c r="AB2" s="342"/>
      <c r="AC2" s="342"/>
      <c r="AD2" s="342"/>
      <c r="AE2" s="344" t="s">
        <v>124</v>
      </c>
      <c r="AF2" s="345"/>
      <c r="AG2" s="345"/>
      <c r="AH2" s="345">
        <f>'M3'!$D$2</f>
        <v>3</v>
      </c>
      <c r="AI2" s="348"/>
    </row>
    <row r="3" spans="1:40" s="190" customFormat="1" ht="55.2" customHeight="1" x14ac:dyDescent="0.7">
      <c r="A3" s="240"/>
      <c r="B3" s="240"/>
      <c r="D3" s="342"/>
      <c r="E3" s="342"/>
      <c r="F3" s="342"/>
      <c r="G3" s="342"/>
      <c r="H3" s="343"/>
      <c r="I3" s="342"/>
      <c r="J3" s="342"/>
      <c r="K3" s="342"/>
      <c r="L3" s="342"/>
      <c r="M3" s="342"/>
      <c r="N3" s="342"/>
      <c r="O3" s="342"/>
      <c r="P3" s="342"/>
      <c r="Q3" s="342"/>
      <c r="R3" s="342"/>
      <c r="S3" s="342"/>
      <c r="T3" s="342"/>
      <c r="U3" s="342"/>
      <c r="V3" s="342"/>
      <c r="W3" s="342"/>
      <c r="X3" s="342"/>
      <c r="Y3" s="342"/>
      <c r="Z3" s="342"/>
      <c r="AA3" s="342"/>
      <c r="AB3" s="342"/>
      <c r="AC3" s="342"/>
      <c r="AD3" s="342"/>
      <c r="AE3" s="346"/>
      <c r="AF3" s="347"/>
      <c r="AG3" s="347"/>
      <c r="AH3" s="347"/>
      <c r="AI3" s="349"/>
      <c r="AM3" s="203"/>
      <c r="AN3" s="203"/>
    </row>
    <row r="4" spans="1:40" ht="28.2" customHeight="1" x14ac:dyDescent="0.45">
      <c r="B4" s="245"/>
      <c r="C4" s="21"/>
      <c r="D4" s="21"/>
      <c r="E4" s="21"/>
      <c r="I4" s="204"/>
      <c r="J4" s="204"/>
      <c r="K4" s="204"/>
      <c r="L4" s="204"/>
      <c r="M4" s="204"/>
      <c r="N4" s="204"/>
      <c r="O4" s="204"/>
      <c r="P4" s="204"/>
      <c r="Q4" s="204"/>
      <c r="R4" s="204"/>
      <c r="S4" s="204"/>
      <c r="T4" s="204"/>
      <c r="U4" s="204"/>
      <c r="V4" s="204"/>
      <c r="W4" s="204"/>
      <c r="X4" s="204"/>
      <c r="Y4" s="204"/>
      <c r="Z4" s="204"/>
      <c r="AA4" s="204"/>
      <c r="AB4" s="204"/>
      <c r="AC4" s="204"/>
      <c r="AD4" s="204"/>
      <c r="AE4" s="204"/>
      <c r="AF4" s="204"/>
      <c r="AG4" s="204"/>
      <c r="AH4" s="204"/>
      <c r="AI4" s="204"/>
      <c r="AJ4" s="204"/>
      <c r="AK4" s="204"/>
      <c r="AL4" s="204"/>
      <c r="AM4" s="204"/>
      <c r="AN4" s="204"/>
    </row>
    <row r="5" spans="1:40" ht="19.5" customHeight="1" x14ac:dyDescent="0.45">
      <c r="B5" s="246"/>
      <c r="C5" s="4"/>
      <c r="D5" s="4"/>
      <c r="E5" s="3"/>
    </row>
    <row r="6" spans="1:40" x14ac:dyDescent="0.45">
      <c r="B6" s="246"/>
      <c r="C6" s="4"/>
      <c r="D6" s="4"/>
      <c r="E6" s="4"/>
    </row>
    <row r="7" spans="1:40" ht="18.600000000000001" x14ac:dyDescent="0.45">
      <c r="A7" s="242">
        <v>1</v>
      </c>
      <c r="B7" s="243" t="str">
        <f>'M3'!B18</f>
        <v>leerling 1</v>
      </c>
      <c r="C7" s="4"/>
      <c r="D7" s="4"/>
      <c r="E7" s="4"/>
    </row>
    <row r="8" spans="1:40" ht="18.600000000000001" x14ac:dyDescent="0.45">
      <c r="A8" s="242">
        <v>2</v>
      </c>
      <c r="B8" s="243" t="str">
        <f>'M3'!B19</f>
        <v>leerling 2</v>
      </c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6"/>
      <c r="AB8" s="186"/>
      <c r="AC8" s="186"/>
      <c r="AD8" s="186"/>
      <c r="AE8" s="186"/>
    </row>
    <row r="9" spans="1:40" ht="18.600000000000001" x14ac:dyDescent="0.45">
      <c r="A9" s="242">
        <v>3</v>
      </c>
      <c r="B9" s="243" t="str">
        <f>'M3'!B20</f>
        <v>leerling 3</v>
      </c>
      <c r="H9" s="186"/>
      <c r="I9" s="186"/>
      <c r="J9" s="186"/>
      <c r="K9" s="186"/>
      <c r="L9" s="186"/>
      <c r="M9" s="186"/>
      <c r="N9" s="186"/>
      <c r="O9" s="186"/>
      <c r="P9" s="186"/>
      <c r="Q9" s="186"/>
      <c r="R9" s="186"/>
      <c r="S9" s="186"/>
      <c r="T9" s="186"/>
      <c r="U9" s="186"/>
      <c r="V9" s="186"/>
      <c r="W9" s="186"/>
      <c r="X9" s="186"/>
      <c r="Y9" s="186"/>
      <c r="Z9" s="186"/>
      <c r="AA9" s="186"/>
      <c r="AB9" s="186"/>
      <c r="AC9" s="186"/>
      <c r="AD9" s="186"/>
      <c r="AE9" s="186"/>
    </row>
    <row r="10" spans="1:40" ht="18.600000000000001" x14ac:dyDescent="0.45">
      <c r="A10" s="242">
        <v>4</v>
      </c>
      <c r="B10" s="243" t="str">
        <f>'M3'!B21</f>
        <v>leerling 4</v>
      </c>
      <c r="H10" s="186"/>
      <c r="I10" s="186"/>
      <c r="J10" s="186"/>
      <c r="K10" s="186"/>
      <c r="L10" s="186"/>
      <c r="M10" s="186"/>
      <c r="N10" s="186"/>
      <c r="O10" s="186"/>
      <c r="P10" s="186"/>
      <c r="Q10" s="186"/>
      <c r="R10" s="186"/>
      <c r="S10" s="186"/>
      <c r="T10" s="186"/>
      <c r="U10" s="186"/>
      <c r="V10" s="186"/>
      <c r="W10" s="186"/>
      <c r="X10" s="186"/>
      <c r="Y10" s="186"/>
      <c r="Z10" s="186"/>
      <c r="AA10" s="186"/>
      <c r="AB10" s="186"/>
      <c r="AC10" s="186"/>
      <c r="AD10" s="186"/>
      <c r="AE10" s="186"/>
    </row>
    <row r="11" spans="1:40" ht="18.600000000000001" x14ac:dyDescent="0.45">
      <c r="A11" s="242">
        <v>5</v>
      </c>
      <c r="B11" s="243" t="str">
        <f>'M3'!B22</f>
        <v>leerling 5</v>
      </c>
      <c r="H11" s="186"/>
      <c r="I11" s="186"/>
      <c r="J11" s="186"/>
      <c r="K11" s="186"/>
      <c r="L11" s="186"/>
      <c r="M11" s="186"/>
      <c r="N11" s="186"/>
      <c r="O11" s="186"/>
      <c r="P11" s="186"/>
      <c r="Q11" s="186"/>
      <c r="R11" s="186"/>
      <c r="S11" s="186"/>
      <c r="T11" s="186"/>
      <c r="U11" s="186"/>
      <c r="V11" s="186"/>
      <c r="W11" s="186"/>
      <c r="X11" s="186"/>
      <c r="Y11" s="186"/>
      <c r="Z11" s="186"/>
      <c r="AA11" s="186"/>
      <c r="AB11" s="186"/>
      <c r="AC11" s="186"/>
      <c r="AD11" s="186"/>
      <c r="AE11" s="186"/>
    </row>
    <row r="12" spans="1:40" ht="18.600000000000001" x14ac:dyDescent="0.45">
      <c r="A12" s="242">
        <v>6</v>
      </c>
      <c r="B12" s="243" t="str">
        <f>'M3'!B23</f>
        <v>leerling 6</v>
      </c>
      <c r="H12" s="186"/>
      <c r="I12" s="186"/>
      <c r="J12" s="186"/>
      <c r="K12" s="186"/>
      <c r="L12" s="186"/>
      <c r="M12" s="186"/>
      <c r="N12" s="186"/>
      <c r="O12" s="186"/>
      <c r="P12" s="186"/>
      <c r="Q12" s="186"/>
      <c r="R12" s="186"/>
      <c r="S12" s="186"/>
      <c r="T12" s="186"/>
      <c r="U12" s="186"/>
      <c r="V12" s="186"/>
      <c r="W12" s="186"/>
      <c r="X12" s="186"/>
      <c r="Y12" s="186"/>
      <c r="Z12" s="186"/>
      <c r="AA12" s="186"/>
      <c r="AB12" s="186"/>
      <c r="AC12" s="186"/>
      <c r="AD12" s="186"/>
      <c r="AE12" s="186"/>
    </row>
    <row r="13" spans="1:40" ht="18.600000000000001" x14ac:dyDescent="0.45">
      <c r="A13" s="242">
        <v>7</v>
      </c>
      <c r="B13" s="243" t="str">
        <f>'M3'!B24</f>
        <v>leerling 7</v>
      </c>
      <c r="H13" s="186"/>
      <c r="I13" s="186"/>
      <c r="J13" s="186"/>
      <c r="K13" s="192" t="s">
        <v>125</v>
      </c>
      <c r="L13" s="192" t="s">
        <v>126</v>
      </c>
      <c r="M13" s="197" t="s">
        <v>127</v>
      </c>
      <c r="N13" s="197" t="s">
        <v>128</v>
      </c>
      <c r="O13" s="198" t="s">
        <v>129</v>
      </c>
      <c r="P13" s="198" t="s">
        <v>130</v>
      </c>
      <c r="Q13" s="193" t="s">
        <v>131</v>
      </c>
      <c r="R13" s="193" t="s">
        <v>132</v>
      </c>
      <c r="S13" s="193"/>
      <c r="T13" s="199" t="s">
        <v>133</v>
      </c>
      <c r="U13" s="199" t="s">
        <v>134</v>
      </c>
      <c r="V13" s="194" t="s">
        <v>135</v>
      </c>
      <c r="W13" s="194" t="s">
        <v>136</v>
      </c>
      <c r="X13" s="200" t="s">
        <v>137</v>
      </c>
      <c r="Y13" s="201" t="s">
        <v>138</v>
      </c>
      <c r="Z13" s="205" t="s">
        <v>139</v>
      </c>
      <c r="AA13" s="270" t="s">
        <v>140</v>
      </c>
      <c r="AB13" s="270" t="s">
        <v>173</v>
      </c>
      <c r="AC13" s="207" t="s">
        <v>141</v>
      </c>
      <c r="AD13" s="207"/>
      <c r="AE13" s="208" t="s">
        <v>142</v>
      </c>
      <c r="AF13" s="185"/>
      <c r="AG13" s="185"/>
      <c r="AH13" s="185"/>
      <c r="AI13" s="185"/>
    </row>
    <row r="14" spans="1:40" ht="18.600000000000001" x14ac:dyDescent="0.45">
      <c r="A14" s="242">
        <v>8</v>
      </c>
      <c r="B14" s="243" t="str">
        <f>'M3'!B25</f>
        <v>leerling 8</v>
      </c>
      <c r="H14" s="189"/>
      <c r="I14" s="189"/>
      <c r="J14" s="189"/>
      <c r="K14" s="196">
        <f>VLOOKUP($H$2,'M3'!$A$18:$M$53,8)</f>
        <v>0</v>
      </c>
      <c r="L14" s="196">
        <f>VLOOKUP($H$2,'E3'!$A$18:$M$53,8)</f>
        <v>0</v>
      </c>
      <c r="M14" s="196">
        <f>VLOOKUP($H$2,'M3'!$A$18:$M$53,9)</f>
        <v>0</v>
      </c>
      <c r="N14" s="196">
        <f>VLOOKUP($H$2,'E3'!$A$18:$M$53,9)</f>
        <v>0</v>
      </c>
      <c r="O14" s="196">
        <f>VLOOKUP($H$2,'M3'!$A$18:$M$53,10)</f>
        <v>0</v>
      </c>
      <c r="P14" s="196">
        <f>VLOOKUP($H$2,'E3'!$A$18:$M$53,10)</f>
        <v>0</v>
      </c>
      <c r="Q14" s="196">
        <f>VLOOKUP($H$2,'M3'!$A$18:$M$53,11)</f>
        <v>0</v>
      </c>
      <c r="R14" s="196">
        <f>VLOOKUP($H$2,'E3'!$A$18:$M$53,11)</f>
        <v>0</v>
      </c>
      <c r="S14" s="196"/>
      <c r="T14" s="196">
        <f>VLOOKUP($H$2,'M3'!$A$18:$M$53,12)</f>
        <v>0</v>
      </c>
      <c r="U14" s="196">
        <f>VLOOKUP($H$2,'E3'!$A$18:$M$53,12)</f>
        <v>0</v>
      </c>
      <c r="V14" s="196">
        <f>VLOOKUP($H$2,'M3'!$A$18:$M$53,13)</f>
        <v>0</v>
      </c>
      <c r="W14" s="196">
        <f>VLOOKUP($H$2,'E3'!$A$18:$M$53,13)</f>
        <v>0</v>
      </c>
      <c r="X14" s="196"/>
      <c r="Y14" s="196">
        <f>VLOOKUP($H$2,'M3'!$A$18:$M$53,4)</f>
        <v>0</v>
      </c>
      <c r="Z14" s="195">
        <f>'TOTAAL M-TOETSEN'!$AB$5*5</f>
        <v>2.5049999999999999</v>
      </c>
      <c r="AA14" s="196">
        <f>VLOOKUP($H$2,'M3'!$A$18:$M$53,3)</f>
        <v>0</v>
      </c>
      <c r="AB14" s="196"/>
      <c r="AC14" s="209"/>
      <c r="AD14" s="209"/>
      <c r="AE14" s="196"/>
      <c r="AF14" s="184"/>
      <c r="AG14" s="184"/>
      <c r="AH14" s="184"/>
      <c r="AI14" s="184"/>
    </row>
    <row r="15" spans="1:40" ht="18.600000000000001" x14ac:dyDescent="0.45">
      <c r="A15" s="242">
        <v>9</v>
      </c>
      <c r="B15" s="243" t="str">
        <f>'M3'!B26</f>
        <v>leerling 9</v>
      </c>
      <c r="K15" s="195" t="str">
        <f>IF(K14="E",1,IF(K14="D",2,IF(K14="C",3,IF(K14="B",4,IF(K14="A",5,IF(K14=5,1,IF(K14=4,2,IF(K14=3,3,IF(K14=2,4,IF(K14=1,5,IF(K14=0,"")))))))))))</f>
        <v/>
      </c>
      <c r="L15" s="195" t="str">
        <f t="shared" ref="L15:W15" si="0">IF(L14="E",1,IF(L14="D",2,IF(L14="C",3,IF(L14="B",4,IF(L14="A",5,IF(L14=5,1,IF(L14=4,2,IF(L14=3,3,IF(L14=2,4,IF(L14=1,5,IF(L14=0,"")))))))))))</f>
        <v/>
      </c>
      <c r="M15" s="195" t="str">
        <f t="shared" si="0"/>
        <v/>
      </c>
      <c r="N15" s="195" t="str">
        <f t="shared" si="0"/>
        <v/>
      </c>
      <c r="O15" s="195" t="str">
        <f t="shared" si="0"/>
        <v/>
      </c>
      <c r="P15" s="195" t="str">
        <f t="shared" si="0"/>
        <v/>
      </c>
      <c r="Q15" s="195" t="str">
        <f t="shared" si="0"/>
        <v/>
      </c>
      <c r="R15" s="195" t="str">
        <f t="shared" si="0"/>
        <v/>
      </c>
      <c r="S15" s="195"/>
      <c r="T15" s="195" t="str">
        <f t="shared" si="0"/>
        <v/>
      </c>
      <c r="U15" s="195" t="str">
        <f t="shared" si="0"/>
        <v/>
      </c>
      <c r="V15" s="195" t="str">
        <f t="shared" si="0"/>
        <v/>
      </c>
      <c r="W15" s="195" t="str">
        <f t="shared" si="0"/>
        <v/>
      </c>
      <c r="X15" s="206" t="e">
        <f>AE15/AC15</f>
        <v>#DIV/0!</v>
      </c>
      <c r="Y15" s="206" t="str">
        <f>IF(Y14="E",1,IF(Y14="D",2,IF(Y14="C",3,IF(Y14="B",4,IF(Y14="A",5,IF(Y14=5,1,IF(Y14=4,2,IF(Y14=3,3,IF(Y14=2,4,IF(Y14=1,5,IF(Y14=0,"")))))))))))</f>
        <v/>
      </c>
      <c r="Z15" s="206">
        <f>Z14</f>
        <v>2.5049999999999999</v>
      </c>
      <c r="AA15" s="195" t="str">
        <f>IF(AA14="E",1,IF(AA14="D",2,IF(AA14="C",3,IF(AA14="B",4,IF(AA14="A",5,IF(AA14=0,"",IF(AA14&lt;3,1,IF(AA14&lt;5,2,IF(AA14&lt;7,3,IF(AA14&lt;9,4,IF(AA14&lt;11,5,IF(AA14=0,""))))))))))))</f>
        <v/>
      </c>
      <c r="AB15" s="206" t="e">
        <f>X15-1</f>
        <v>#DIV/0!</v>
      </c>
      <c r="AC15" s="210">
        <f>COUNTIF(K15:W15,"&gt;0")</f>
        <v>0</v>
      </c>
      <c r="AD15" s="210"/>
      <c r="AE15" s="210">
        <f>SUM(K15:W15)</f>
        <v>0</v>
      </c>
    </row>
    <row r="16" spans="1:40" ht="18.600000000000001" x14ac:dyDescent="0.45">
      <c r="A16" s="242">
        <v>10</v>
      </c>
      <c r="B16" s="243" t="str">
        <f>'M3'!B27</f>
        <v>leerling 10</v>
      </c>
    </row>
    <row r="17" spans="1:31" ht="18.600000000000001" x14ac:dyDescent="0.45">
      <c r="A17" s="242">
        <v>11</v>
      </c>
      <c r="B17" s="243" t="str">
        <f>'M3'!B28</f>
        <v>leerling 11</v>
      </c>
      <c r="H17" s="186"/>
      <c r="I17" s="186"/>
      <c r="J17" s="186"/>
      <c r="K17" s="186"/>
      <c r="L17" s="186"/>
      <c r="M17" s="186"/>
      <c r="N17" s="186"/>
      <c r="O17" s="186"/>
      <c r="P17" s="186"/>
      <c r="Q17" s="186"/>
      <c r="R17" s="186"/>
      <c r="S17" s="186"/>
      <c r="T17" s="186"/>
      <c r="U17" s="186"/>
      <c r="V17" s="186"/>
      <c r="W17" s="186"/>
      <c r="X17" s="186"/>
      <c r="Y17" s="186"/>
      <c r="Z17" s="186"/>
      <c r="AA17" s="186"/>
      <c r="AB17" s="186"/>
      <c r="AC17" s="186"/>
      <c r="AD17" s="186"/>
      <c r="AE17" s="186"/>
    </row>
    <row r="18" spans="1:31" ht="18.600000000000001" x14ac:dyDescent="0.45">
      <c r="A18" s="242">
        <v>12</v>
      </c>
      <c r="B18" s="243">
        <f>'M3'!B29</f>
        <v>0</v>
      </c>
      <c r="H18" s="186"/>
      <c r="I18" s="186"/>
      <c r="J18" s="186"/>
      <c r="K18" s="186"/>
      <c r="L18" s="186"/>
      <c r="M18" s="186"/>
      <c r="N18" s="186"/>
      <c r="O18" s="186"/>
      <c r="P18" s="186"/>
      <c r="Q18" s="186"/>
      <c r="R18" s="186"/>
      <c r="S18" s="186"/>
      <c r="T18" s="186"/>
      <c r="U18" s="186"/>
      <c r="V18" s="186"/>
      <c r="W18" s="186"/>
      <c r="X18" s="186"/>
      <c r="Y18" s="186"/>
      <c r="Z18" s="186"/>
      <c r="AA18" s="186"/>
      <c r="AB18" s="186"/>
      <c r="AC18" s="186"/>
      <c r="AD18" s="186"/>
      <c r="AE18" s="186"/>
    </row>
    <row r="19" spans="1:31" ht="18.600000000000001" x14ac:dyDescent="0.45">
      <c r="A19" s="242">
        <v>13</v>
      </c>
      <c r="B19" s="243">
        <f>'M3'!B30</f>
        <v>0</v>
      </c>
      <c r="H19" s="189"/>
      <c r="I19" s="186"/>
      <c r="J19" s="186"/>
      <c r="K19" s="186"/>
      <c r="L19" s="186"/>
      <c r="M19" s="186"/>
      <c r="N19" s="186"/>
      <c r="O19" s="186"/>
      <c r="P19" s="186"/>
      <c r="Q19" s="186"/>
      <c r="R19" s="186"/>
      <c r="S19" s="186"/>
      <c r="T19" s="186"/>
      <c r="U19" s="186"/>
      <c r="V19" s="186"/>
      <c r="W19" s="186"/>
      <c r="X19" s="186"/>
      <c r="Y19" s="186"/>
      <c r="Z19" s="186"/>
      <c r="AA19" s="186"/>
      <c r="AB19" s="186"/>
      <c r="AC19" s="186"/>
      <c r="AD19" s="186"/>
      <c r="AE19" s="186"/>
    </row>
    <row r="20" spans="1:31" ht="18.600000000000001" x14ac:dyDescent="0.45">
      <c r="A20" s="242">
        <v>14</v>
      </c>
      <c r="B20" s="243">
        <f>'M3'!B31</f>
        <v>0</v>
      </c>
      <c r="H20" s="189"/>
      <c r="I20" s="189"/>
      <c r="J20" s="189"/>
      <c r="K20" s="189"/>
      <c r="L20" s="189"/>
      <c r="M20" s="186"/>
      <c r="N20" s="186"/>
      <c r="O20" s="189"/>
      <c r="P20" s="189"/>
      <c r="Q20" s="186"/>
      <c r="R20" s="186"/>
      <c r="S20" s="186"/>
      <c r="T20" s="186"/>
      <c r="U20" s="186"/>
      <c r="V20" s="189"/>
      <c r="W20" s="189"/>
      <c r="X20" s="186"/>
      <c r="Y20" s="186"/>
      <c r="Z20" s="186"/>
      <c r="AA20" s="186"/>
      <c r="AB20" s="186"/>
      <c r="AC20" s="186"/>
      <c r="AD20" s="186"/>
      <c r="AE20" s="186"/>
    </row>
    <row r="21" spans="1:31" ht="18.600000000000001" x14ac:dyDescent="0.45">
      <c r="A21" s="242">
        <v>15</v>
      </c>
      <c r="B21" s="243">
        <f>'M3'!B32</f>
        <v>0</v>
      </c>
      <c r="H21" s="188"/>
      <c r="I21" s="188"/>
      <c r="J21" s="187"/>
      <c r="K21" s="187"/>
      <c r="L21" s="187"/>
      <c r="M21" s="186"/>
      <c r="N21" s="186"/>
      <c r="O21" s="188"/>
      <c r="P21" s="188"/>
      <c r="Q21" s="186"/>
      <c r="R21" s="186"/>
      <c r="S21" s="186"/>
      <c r="T21" s="186"/>
      <c r="U21" s="186"/>
      <c r="V21" s="187"/>
      <c r="W21" s="187"/>
      <c r="X21" s="186"/>
      <c r="Y21" s="186"/>
      <c r="Z21" s="186"/>
      <c r="AA21" s="186"/>
      <c r="AB21" s="186"/>
      <c r="AC21" s="186"/>
      <c r="AD21" s="186"/>
      <c r="AE21" s="186"/>
    </row>
    <row r="22" spans="1:31" ht="18.600000000000001" x14ac:dyDescent="0.45">
      <c r="A22" s="242">
        <v>16</v>
      </c>
      <c r="B22" s="243">
        <f>'M3'!B33</f>
        <v>0</v>
      </c>
      <c r="H22" s="186"/>
      <c r="I22" s="186"/>
      <c r="J22" s="186"/>
      <c r="K22" s="186"/>
      <c r="L22" s="186"/>
      <c r="M22" s="186"/>
      <c r="N22" s="186"/>
      <c r="O22" s="186"/>
      <c r="P22" s="186"/>
      <c r="Q22" s="186"/>
      <c r="R22" s="186"/>
      <c r="S22" s="186"/>
      <c r="T22" s="186"/>
      <c r="U22" s="186"/>
      <c r="V22" s="186"/>
      <c r="W22" s="186"/>
      <c r="X22" s="186"/>
      <c r="Y22" s="186"/>
      <c r="Z22" s="186"/>
      <c r="AA22" s="186"/>
      <c r="AB22" s="186"/>
      <c r="AC22" s="186"/>
      <c r="AD22" s="186"/>
      <c r="AE22" s="186"/>
    </row>
    <row r="23" spans="1:31" ht="18.600000000000001" x14ac:dyDescent="0.45">
      <c r="A23" s="242">
        <v>17</v>
      </c>
      <c r="B23" s="243">
        <f>'M3'!B34</f>
        <v>0</v>
      </c>
      <c r="H23" s="186"/>
      <c r="I23" s="186"/>
      <c r="J23" s="186"/>
      <c r="K23" s="186"/>
      <c r="L23" s="186"/>
      <c r="M23" s="186"/>
      <c r="N23" s="186"/>
      <c r="O23" s="186"/>
      <c r="P23" s="186"/>
      <c r="Q23" s="186"/>
      <c r="R23" s="186"/>
      <c r="S23" s="186"/>
      <c r="T23" s="186"/>
      <c r="U23" s="186"/>
      <c r="V23" s="186"/>
      <c r="W23" s="186"/>
      <c r="X23" s="186"/>
      <c r="Y23" s="186"/>
      <c r="Z23" s="186"/>
      <c r="AA23" s="186"/>
      <c r="AB23" s="186"/>
      <c r="AC23" s="186"/>
      <c r="AD23" s="186"/>
      <c r="AE23" s="186"/>
    </row>
    <row r="24" spans="1:31" ht="15" customHeight="1" x14ac:dyDescent="0.45">
      <c r="A24" s="242">
        <v>18</v>
      </c>
      <c r="B24" s="243">
        <f>'M3'!B35</f>
        <v>0</v>
      </c>
    </row>
    <row r="25" spans="1:31" ht="18.600000000000001" x14ac:dyDescent="0.45">
      <c r="A25" s="242">
        <v>19</v>
      </c>
      <c r="B25" s="243">
        <f>'M3'!B36</f>
        <v>0</v>
      </c>
    </row>
    <row r="26" spans="1:31" ht="18.600000000000001" x14ac:dyDescent="0.45">
      <c r="A26" s="242">
        <v>20</v>
      </c>
      <c r="B26" s="243">
        <f>'M3'!B37</f>
        <v>0</v>
      </c>
    </row>
    <row r="27" spans="1:31" ht="18.600000000000001" x14ac:dyDescent="0.45">
      <c r="A27" s="242">
        <v>21</v>
      </c>
      <c r="B27" s="243">
        <f>'M3'!B38</f>
        <v>0</v>
      </c>
    </row>
    <row r="28" spans="1:31" ht="18.600000000000001" x14ac:dyDescent="0.45">
      <c r="A28" s="242">
        <v>22</v>
      </c>
      <c r="B28" s="243">
        <f>'M3'!B39</f>
        <v>0</v>
      </c>
    </row>
    <row r="29" spans="1:31" ht="15.75" customHeight="1" x14ac:dyDescent="0.45">
      <c r="A29" s="242">
        <v>23</v>
      </c>
      <c r="B29" s="243">
        <f>'M3'!B40</f>
        <v>0</v>
      </c>
    </row>
    <row r="30" spans="1:31" ht="18.600000000000001" x14ac:dyDescent="0.45">
      <c r="A30" s="242">
        <v>24</v>
      </c>
      <c r="B30" s="243">
        <f>'M3'!B41</f>
        <v>0</v>
      </c>
    </row>
    <row r="31" spans="1:31" ht="18.600000000000001" x14ac:dyDescent="0.45">
      <c r="A31" s="242">
        <v>25</v>
      </c>
      <c r="B31" s="243">
        <f>'M3'!B42</f>
        <v>0</v>
      </c>
    </row>
    <row r="32" spans="1:31" ht="18.600000000000001" x14ac:dyDescent="0.45">
      <c r="A32" s="242">
        <v>26</v>
      </c>
      <c r="B32" s="243">
        <f>'M3'!B43</f>
        <v>0</v>
      </c>
    </row>
    <row r="33" spans="1:35" ht="18.600000000000001" x14ac:dyDescent="0.45">
      <c r="A33" s="242">
        <v>27</v>
      </c>
      <c r="B33" s="243">
        <f>'M3'!B44</f>
        <v>0</v>
      </c>
    </row>
    <row r="34" spans="1:35" ht="18.600000000000001" x14ac:dyDescent="0.45">
      <c r="A34" s="242">
        <v>28</v>
      </c>
      <c r="B34" s="243">
        <f>'M3'!B45</f>
        <v>0</v>
      </c>
    </row>
    <row r="35" spans="1:35" ht="18.600000000000001" x14ac:dyDescent="0.45">
      <c r="A35" s="242">
        <v>29</v>
      </c>
      <c r="B35" s="243">
        <f>'M3'!B46</f>
        <v>0</v>
      </c>
    </row>
    <row r="36" spans="1:35" ht="18.600000000000001" x14ac:dyDescent="0.45">
      <c r="A36" s="242">
        <v>30</v>
      </c>
      <c r="B36" s="243">
        <f>'M3'!B47</f>
        <v>0</v>
      </c>
    </row>
    <row r="37" spans="1:35" ht="18.600000000000001" x14ac:dyDescent="0.45">
      <c r="A37" s="242">
        <v>31</v>
      </c>
      <c r="B37" s="243">
        <f>'M3'!B48</f>
        <v>0</v>
      </c>
    </row>
    <row r="38" spans="1:35" ht="18.600000000000001" x14ac:dyDescent="0.45">
      <c r="A38" s="242">
        <v>32</v>
      </c>
      <c r="B38" s="243">
        <f>'M3'!B49</f>
        <v>0</v>
      </c>
    </row>
    <row r="39" spans="1:35" ht="18.600000000000001" x14ac:dyDescent="0.45">
      <c r="A39" s="242">
        <v>33</v>
      </c>
      <c r="B39" s="243">
        <f>'M3'!B50</f>
        <v>0</v>
      </c>
    </row>
    <row r="40" spans="1:35" ht="18.600000000000001" x14ac:dyDescent="0.45">
      <c r="A40" s="242">
        <v>34</v>
      </c>
      <c r="B40" s="243">
        <f>'M3'!B51</f>
        <v>0</v>
      </c>
    </row>
    <row r="41" spans="1:35" ht="18.600000000000001" x14ac:dyDescent="0.45">
      <c r="A41" s="242">
        <v>35</v>
      </c>
      <c r="B41" s="243">
        <f>'M3'!B52</f>
        <v>0</v>
      </c>
    </row>
    <row r="42" spans="1:35" ht="18.600000000000001" x14ac:dyDescent="0.45">
      <c r="A42" s="242">
        <v>36</v>
      </c>
      <c r="B42" s="243">
        <f>'M3'!B53</f>
        <v>0</v>
      </c>
    </row>
    <row r="44" spans="1:35" ht="106.2" customHeight="1" x14ac:dyDescent="0.45"/>
    <row r="45" spans="1:35" ht="63.6" customHeight="1" x14ac:dyDescent="0.45">
      <c r="C45" s="341" t="s">
        <v>203</v>
      </c>
      <c r="D45" s="341"/>
      <c r="E45" s="341"/>
      <c r="F45" s="341"/>
      <c r="G45" s="341"/>
      <c r="H45" s="341"/>
      <c r="I45" s="341"/>
      <c r="J45" s="341"/>
      <c r="K45" s="341"/>
      <c r="L45" s="341"/>
      <c r="M45" s="341"/>
      <c r="N45" s="341"/>
      <c r="O45" s="341"/>
      <c r="P45" s="341"/>
      <c r="Q45" s="341"/>
      <c r="R45" s="341"/>
      <c r="S45" s="341"/>
      <c r="T45" s="341"/>
      <c r="U45" s="341"/>
      <c r="V45" s="341"/>
      <c r="W45" s="341"/>
      <c r="X45" s="341"/>
      <c r="Y45" s="341"/>
      <c r="Z45" s="341"/>
      <c r="AA45" s="341"/>
      <c r="AB45" s="341"/>
      <c r="AC45" s="341"/>
      <c r="AD45" s="341"/>
      <c r="AE45" s="341"/>
      <c r="AF45" s="341"/>
      <c r="AG45" s="341"/>
      <c r="AH45" s="341"/>
      <c r="AI45" s="341"/>
    </row>
    <row r="46" spans="1:35" ht="36.6" x14ac:dyDescent="0.45">
      <c r="D46" s="350" t="s">
        <v>205</v>
      </c>
      <c r="E46" s="350"/>
      <c r="F46" s="350"/>
      <c r="G46" s="350"/>
      <c r="H46" s="350"/>
      <c r="I46" s="350"/>
      <c r="J46" s="350"/>
      <c r="K46" s="350"/>
      <c r="L46" s="350"/>
      <c r="M46" s="350"/>
      <c r="N46" s="350"/>
      <c r="O46" s="350"/>
      <c r="P46" s="350"/>
      <c r="Q46" s="350"/>
      <c r="R46" s="350"/>
      <c r="S46" s="350"/>
      <c r="T46" s="350"/>
      <c r="U46" s="350"/>
      <c r="V46" s="350"/>
      <c r="W46" s="350"/>
      <c r="X46" s="350"/>
      <c r="Y46" s="350"/>
      <c r="Z46" s="350"/>
      <c r="AA46" s="350"/>
      <c r="AB46" s="350"/>
      <c r="AC46" s="350"/>
      <c r="AD46" s="350"/>
      <c r="AE46" s="350"/>
      <c r="AF46" s="350"/>
      <c r="AG46" s="350"/>
      <c r="AH46" s="350"/>
      <c r="AI46" s="350"/>
    </row>
    <row r="47" spans="1:35" ht="113.4" customHeight="1" x14ac:dyDescent="0.6">
      <c r="E47" s="299"/>
      <c r="F47" s="202"/>
      <c r="G47" s="202"/>
      <c r="H47" s="202"/>
      <c r="I47" s="297"/>
      <c r="J47" s="297"/>
    </row>
    <row r="48" spans="1:35" ht="36" x14ac:dyDescent="0.8">
      <c r="D48" s="315" t="s">
        <v>174</v>
      </c>
      <c r="E48" s="316"/>
      <c r="F48" s="317"/>
      <c r="G48" s="317"/>
      <c r="H48" s="317"/>
      <c r="I48" s="318"/>
      <c r="J48" s="318"/>
      <c r="K48" s="314"/>
      <c r="L48" s="314"/>
      <c r="N48" s="315" t="s">
        <v>186</v>
      </c>
      <c r="O48" s="314"/>
      <c r="P48" s="314"/>
      <c r="Q48" s="314"/>
      <c r="R48" s="314"/>
      <c r="S48" s="314"/>
      <c r="T48" s="314"/>
      <c r="U48" s="314"/>
      <c r="V48" s="314"/>
      <c r="W48" s="314"/>
      <c r="Y48" s="315" t="s">
        <v>198</v>
      </c>
      <c r="Z48" s="314"/>
      <c r="AA48" s="314"/>
      <c r="AB48" s="314"/>
      <c r="AC48" s="314"/>
      <c r="AD48" s="314"/>
      <c r="AE48" s="314"/>
      <c r="AF48" s="314"/>
      <c r="AG48" s="314"/>
      <c r="AH48" s="314"/>
    </row>
    <row r="49" spans="4:34" ht="163.19999999999999" x14ac:dyDescent="0.85">
      <c r="D49" s="298"/>
      <c r="E49" s="299"/>
      <c r="F49" s="202"/>
      <c r="G49" s="202"/>
      <c r="H49" s="202"/>
      <c r="I49" s="297"/>
      <c r="J49" s="297"/>
      <c r="K49" s="321" t="s">
        <v>183</v>
      </c>
      <c r="L49" s="321" t="s">
        <v>184</v>
      </c>
      <c r="V49" s="321" t="s">
        <v>183</v>
      </c>
      <c r="W49" s="321" t="s">
        <v>184</v>
      </c>
      <c r="Y49" s="298"/>
      <c r="AG49" s="321" t="s">
        <v>183</v>
      </c>
      <c r="AH49" s="321" t="s">
        <v>184</v>
      </c>
    </row>
    <row r="50" spans="4:34" ht="36.6" x14ac:dyDescent="0.85">
      <c r="D50" s="351" t="s">
        <v>182</v>
      </c>
      <c r="E50" s="351"/>
      <c r="F50" s="351"/>
      <c r="G50" s="351"/>
      <c r="H50" s="351"/>
      <c r="I50" s="351"/>
      <c r="J50" s="351"/>
      <c r="K50" s="304" t="b">
        <v>0</v>
      </c>
      <c r="L50" s="304" t="b">
        <v>0</v>
      </c>
      <c r="N50" s="352" t="s">
        <v>187</v>
      </c>
      <c r="O50" s="352"/>
      <c r="P50" s="352"/>
      <c r="Q50" s="352"/>
      <c r="R50" s="352"/>
      <c r="S50" s="352"/>
      <c r="T50" s="352"/>
      <c r="U50" s="352"/>
      <c r="V50" s="304" t="b">
        <v>0</v>
      </c>
      <c r="W50" s="304" t="b">
        <v>0</v>
      </c>
      <c r="Y50" s="352" t="s">
        <v>199</v>
      </c>
      <c r="Z50" s="352"/>
      <c r="AA50" s="352"/>
      <c r="AB50" s="352"/>
      <c r="AC50" s="352"/>
      <c r="AD50" s="352"/>
      <c r="AE50" s="352"/>
      <c r="AF50" s="352"/>
      <c r="AG50" s="304" t="b">
        <v>0</v>
      </c>
      <c r="AH50" s="304" t="b">
        <v>0</v>
      </c>
    </row>
    <row r="51" spans="4:34" ht="36.6" x14ac:dyDescent="0.85">
      <c r="D51" s="351" t="s">
        <v>175</v>
      </c>
      <c r="E51" s="351"/>
      <c r="F51" s="351"/>
      <c r="G51" s="351"/>
      <c r="H51" s="351"/>
      <c r="I51" s="351"/>
      <c r="J51" s="351"/>
      <c r="K51" s="304" t="b">
        <v>0</v>
      </c>
      <c r="L51" s="304" t="b">
        <v>0</v>
      </c>
      <c r="N51" s="352" t="s">
        <v>188</v>
      </c>
      <c r="O51" s="352"/>
      <c r="P51" s="352"/>
      <c r="Q51" s="352"/>
      <c r="R51" s="352"/>
      <c r="S51" s="352"/>
      <c r="T51" s="352"/>
      <c r="U51" s="352"/>
      <c r="V51" s="304" t="b">
        <v>0</v>
      </c>
      <c r="W51" s="304" t="b">
        <v>0</v>
      </c>
      <c r="Y51" s="352" t="s">
        <v>200</v>
      </c>
      <c r="Z51" s="352"/>
      <c r="AA51" s="352"/>
      <c r="AB51" s="352"/>
      <c r="AC51" s="352"/>
      <c r="AD51" s="352"/>
      <c r="AE51" s="352"/>
      <c r="AF51" s="352"/>
      <c r="AG51" s="304" t="b">
        <v>0</v>
      </c>
      <c r="AH51" s="304" t="b">
        <v>0</v>
      </c>
    </row>
    <row r="52" spans="4:34" ht="36.6" x14ac:dyDescent="0.85">
      <c r="D52" s="351" t="s">
        <v>176</v>
      </c>
      <c r="E52" s="351"/>
      <c r="F52" s="351"/>
      <c r="G52" s="351"/>
      <c r="H52" s="351"/>
      <c r="I52" s="351"/>
      <c r="J52" s="351"/>
      <c r="K52" s="304" t="b">
        <v>0</v>
      </c>
      <c r="L52" s="304" t="b">
        <v>0</v>
      </c>
      <c r="N52" s="352" t="s">
        <v>189</v>
      </c>
      <c r="O52" s="352"/>
      <c r="P52" s="352"/>
      <c r="Q52" s="352"/>
      <c r="R52" s="352"/>
      <c r="S52" s="352"/>
      <c r="T52" s="352"/>
      <c r="U52" s="352"/>
      <c r="V52" s="304" t="b">
        <v>0</v>
      </c>
      <c r="W52" s="304" t="b">
        <v>0</v>
      </c>
      <c r="Y52" s="352" t="s">
        <v>201</v>
      </c>
      <c r="Z52" s="352"/>
      <c r="AA52" s="352"/>
      <c r="AB52" s="352"/>
      <c r="AC52" s="352"/>
      <c r="AD52" s="352"/>
      <c r="AE52" s="352"/>
      <c r="AF52" s="352"/>
      <c r="AG52" s="304" t="b">
        <v>0</v>
      </c>
      <c r="AH52" s="304" t="b">
        <v>0</v>
      </c>
    </row>
    <row r="53" spans="4:34" ht="36.6" x14ac:dyDescent="0.85">
      <c r="D53" s="351" t="s">
        <v>177</v>
      </c>
      <c r="E53" s="351"/>
      <c r="F53" s="351"/>
      <c r="G53" s="351"/>
      <c r="H53" s="351"/>
      <c r="I53" s="351"/>
      <c r="J53" s="351"/>
      <c r="K53" s="304" t="b">
        <v>0</v>
      </c>
      <c r="L53" s="304" t="b">
        <v>0</v>
      </c>
      <c r="N53" s="352" t="s">
        <v>190</v>
      </c>
      <c r="O53" s="352"/>
      <c r="P53" s="352"/>
      <c r="Q53" s="352"/>
      <c r="R53" s="352"/>
      <c r="S53" s="352"/>
      <c r="T53" s="352"/>
      <c r="U53" s="352"/>
      <c r="V53" s="304" t="b">
        <v>0</v>
      </c>
      <c r="W53" s="304" t="b">
        <v>0</v>
      </c>
      <c r="Y53" s="352" t="s">
        <v>202</v>
      </c>
      <c r="Z53" s="352"/>
      <c r="AA53" s="352"/>
      <c r="AB53" s="352"/>
      <c r="AC53" s="352"/>
      <c r="AD53" s="352"/>
      <c r="AE53" s="352"/>
      <c r="AF53" s="352"/>
      <c r="AG53" s="304" t="b">
        <v>0</v>
      </c>
      <c r="AH53" s="304" t="b">
        <v>0</v>
      </c>
    </row>
    <row r="54" spans="4:34" ht="36.6" x14ac:dyDescent="0.85">
      <c r="D54" s="351" t="s">
        <v>178</v>
      </c>
      <c r="E54" s="351"/>
      <c r="F54" s="351"/>
      <c r="G54" s="351"/>
      <c r="H54" s="351"/>
      <c r="I54" s="351"/>
      <c r="J54" s="351"/>
      <c r="K54" s="304" t="b">
        <v>0</v>
      </c>
      <c r="L54" s="304" t="b">
        <v>0</v>
      </c>
      <c r="N54" s="352" t="s">
        <v>191</v>
      </c>
      <c r="O54" s="352"/>
      <c r="P54" s="352"/>
      <c r="Q54" s="352"/>
      <c r="R54" s="352"/>
      <c r="S54" s="352"/>
      <c r="T54" s="352"/>
      <c r="U54" s="352"/>
      <c r="V54" s="304" t="b">
        <v>0</v>
      </c>
      <c r="W54" s="304" t="b">
        <v>0</v>
      </c>
      <c r="Y54" s="352" t="s">
        <v>206</v>
      </c>
      <c r="Z54" s="352"/>
      <c r="AA54" s="352"/>
      <c r="AB54" s="352"/>
      <c r="AC54" s="352"/>
      <c r="AD54" s="352"/>
      <c r="AE54" s="352"/>
      <c r="AF54" s="352"/>
      <c r="AG54" s="304" t="b">
        <v>0</v>
      </c>
      <c r="AH54" s="304" t="b">
        <v>0</v>
      </c>
    </row>
    <row r="55" spans="4:34" ht="36.6" x14ac:dyDescent="0.85">
      <c r="D55" s="351" t="s">
        <v>181</v>
      </c>
      <c r="E55" s="351"/>
      <c r="F55" s="351"/>
      <c r="G55" s="351"/>
      <c r="H55" s="351"/>
      <c r="I55" s="351"/>
      <c r="J55" s="351"/>
      <c r="K55" s="304" t="b">
        <v>0</v>
      </c>
      <c r="L55" s="304" t="b">
        <v>0</v>
      </c>
      <c r="N55" s="352" t="s">
        <v>192</v>
      </c>
      <c r="O55" s="352"/>
      <c r="P55" s="352"/>
      <c r="Q55" s="352"/>
      <c r="R55" s="352"/>
      <c r="S55" s="352"/>
      <c r="T55" s="352"/>
      <c r="U55" s="352"/>
      <c r="V55" s="304" t="b">
        <v>0</v>
      </c>
      <c r="W55" s="304" t="b">
        <v>0</v>
      </c>
      <c r="Y55" s="353" t="s">
        <v>185</v>
      </c>
      <c r="Z55" s="354"/>
      <c r="AA55" s="354"/>
      <c r="AB55" s="359"/>
      <c r="AC55" s="359"/>
      <c r="AD55" s="359"/>
      <c r="AE55" s="359"/>
      <c r="AF55" s="360"/>
      <c r="AG55" s="305"/>
      <c r="AH55" s="305" t="b">
        <v>0</v>
      </c>
    </row>
    <row r="56" spans="4:34" ht="36.6" x14ac:dyDescent="0.85">
      <c r="D56" s="351" t="s">
        <v>179</v>
      </c>
      <c r="E56" s="351"/>
      <c r="F56" s="351"/>
      <c r="G56" s="351"/>
      <c r="H56" s="351"/>
      <c r="I56" s="351"/>
      <c r="J56" s="351"/>
      <c r="K56" s="304" t="b">
        <v>0</v>
      </c>
      <c r="L56" s="304" t="b">
        <v>0</v>
      </c>
      <c r="N56" s="352" t="s">
        <v>193</v>
      </c>
      <c r="O56" s="352"/>
      <c r="P56" s="352"/>
      <c r="Q56" s="352"/>
      <c r="R56" s="352"/>
      <c r="S56" s="352"/>
      <c r="T56" s="352"/>
      <c r="U56" s="352"/>
      <c r="V56" s="304" t="b">
        <v>0</v>
      </c>
      <c r="W56" s="304" t="b">
        <v>0</v>
      </c>
      <c r="Y56" s="355"/>
      <c r="Z56" s="356"/>
      <c r="AA56" s="356"/>
      <c r="AB56" s="361"/>
      <c r="AC56" s="361"/>
      <c r="AD56" s="361"/>
      <c r="AE56" s="361"/>
      <c r="AF56" s="362"/>
      <c r="AG56" s="306"/>
      <c r="AH56" s="306"/>
    </row>
    <row r="57" spans="4:34" ht="36.6" x14ac:dyDescent="0.85">
      <c r="D57" s="351" t="s">
        <v>180</v>
      </c>
      <c r="E57" s="351"/>
      <c r="F57" s="351"/>
      <c r="G57" s="351"/>
      <c r="H57" s="351"/>
      <c r="I57" s="351"/>
      <c r="J57" s="351"/>
      <c r="K57" s="305" t="b">
        <v>0</v>
      </c>
      <c r="L57" s="305" t="b">
        <v>0</v>
      </c>
      <c r="M57" s="191"/>
      <c r="N57" s="365" t="s">
        <v>194</v>
      </c>
      <c r="O57" s="365"/>
      <c r="P57" s="365"/>
      <c r="Q57" s="365"/>
      <c r="R57" s="365"/>
      <c r="S57" s="365"/>
      <c r="T57" s="365"/>
      <c r="U57" s="365"/>
      <c r="V57" s="304" t="b">
        <v>0</v>
      </c>
      <c r="W57" s="304" t="b">
        <v>0</v>
      </c>
      <c r="X57" s="191"/>
      <c r="Y57" s="357"/>
      <c r="Z57" s="358"/>
      <c r="AA57" s="358"/>
      <c r="AB57" s="363"/>
      <c r="AC57" s="363"/>
      <c r="AD57" s="363"/>
      <c r="AE57" s="363"/>
      <c r="AF57" s="364"/>
      <c r="AG57" s="322"/>
      <c r="AH57" s="322"/>
    </row>
    <row r="58" spans="4:34" ht="36.6" customHeight="1" x14ac:dyDescent="0.85">
      <c r="D58" s="351" t="s">
        <v>185</v>
      </c>
      <c r="E58" s="366"/>
      <c r="F58" s="367"/>
      <c r="G58" s="368"/>
      <c r="H58" s="368"/>
      <c r="I58" s="368"/>
      <c r="J58" s="368"/>
      <c r="K58" s="308" t="b">
        <v>0</v>
      </c>
      <c r="L58" s="305" t="b">
        <v>0</v>
      </c>
      <c r="M58" s="184"/>
      <c r="N58" s="369" t="s">
        <v>195</v>
      </c>
      <c r="O58" s="369"/>
      <c r="P58" s="369"/>
      <c r="Q58" s="369"/>
      <c r="R58" s="369"/>
      <c r="S58" s="369"/>
      <c r="T58" s="369"/>
      <c r="U58" s="369"/>
      <c r="V58" s="304" t="b">
        <v>0</v>
      </c>
      <c r="W58" s="304" t="b">
        <v>0</v>
      </c>
      <c r="X58" s="184"/>
      <c r="Y58" s="184"/>
      <c r="Z58" s="184"/>
      <c r="AA58" s="184"/>
      <c r="AB58" s="184"/>
      <c r="AC58" s="184"/>
      <c r="AD58" s="184"/>
      <c r="AE58" s="184"/>
      <c r="AF58" s="184"/>
      <c r="AG58" s="184"/>
      <c r="AH58" s="184"/>
    </row>
    <row r="59" spans="4:34" ht="36.6" x14ac:dyDescent="0.85">
      <c r="D59" s="351"/>
      <c r="E59" s="366"/>
      <c r="F59" s="367"/>
      <c r="G59" s="368"/>
      <c r="H59" s="368"/>
      <c r="I59" s="368"/>
      <c r="J59" s="368"/>
      <c r="K59" s="309"/>
      <c r="L59" s="311"/>
      <c r="N59" s="352" t="s">
        <v>196</v>
      </c>
      <c r="O59" s="352"/>
      <c r="P59" s="352"/>
      <c r="Q59" s="352"/>
      <c r="R59" s="352"/>
      <c r="S59" s="352"/>
      <c r="T59" s="352"/>
      <c r="U59" s="352"/>
      <c r="V59" s="304" t="b">
        <v>0</v>
      </c>
      <c r="W59" s="304" t="b">
        <v>0</v>
      </c>
    </row>
    <row r="60" spans="4:34" ht="36.6" x14ac:dyDescent="0.85">
      <c r="D60" s="351"/>
      <c r="E60" s="366"/>
      <c r="F60" s="367"/>
      <c r="G60" s="368"/>
      <c r="H60" s="368"/>
      <c r="I60" s="368"/>
      <c r="J60" s="368"/>
      <c r="K60" s="310"/>
      <c r="L60" s="307"/>
      <c r="N60" s="352" t="s">
        <v>197</v>
      </c>
      <c r="O60" s="352"/>
      <c r="P60" s="352"/>
      <c r="Q60" s="352"/>
      <c r="R60" s="352"/>
      <c r="S60" s="352"/>
      <c r="T60" s="352"/>
      <c r="U60" s="352"/>
      <c r="V60" s="304" t="b">
        <v>0</v>
      </c>
      <c r="W60" s="304" t="b">
        <v>0</v>
      </c>
      <c r="X60" s="191"/>
    </row>
    <row r="61" spans="4:34" ht="36.6" x14ac:dyDescent="0.85">
      <c r="D61" s="230"/>
      <c r="E61" s="230"/>
      <c r="F61" s="230"/>
      <c r="G61" s="230"/>
      <c r="H61" s="230"/>
      <c r="K61" s="302"/>
      <c r="N61" s="353" t="s">
        <v>185</v>
      </c>
      <c r="O61" s="354"/>
      <c r="P61" s="354"/>
      <c r="Q61" s="359"/>
      <c r="R61" s="359"/>
      <c r="S61" s="359"/>
      <c r="T61" s="359"/>
      <c r="U61" s="360"/>
      <c r="V61" s="305" t="b">
        <v>0</v>
      </c>
      <c r="W61" s="305" t="b">
        <v>0</v>
      </c>
      <c r="X61" s="184"/>
    </row>
    <row r="62" spans="4:34" ht="30" x14ac:dyDescent="0.7">
      <c r="D62" s="230"/>
      <c r="E62" s="230"/>
      <c r="F62" s="230"/>
      <c r="G62" s="230"/>
      <c r="H62" s="230"/>
      <c r="K62" s="302"/>
      <c r="N62" s="355"/>
      <c r="O62" s="356"/>
      <c r="P62" s="356"/>
      <c r="Q62" s="361"/>
      <c r="R62" s="361"/>
      <c r="S62" s="361"/>
      <c r="T62" s="361"/>
      <c r="U62" s="362"/>
      <c r="V62" s="319"/>
      <c r="W62" s="319"/>
      <c r="X62" s="184"/>
    </row>
    <row r="63" spans="4:34" ht="30" x14ac:dyDescent="0.7">
      <c r="D63" s="230"/>
      <c r="E63" s="230"/>
      <c r="F63" s="230"/>
      <c r="G63" s="230"/>
      <c r="H63" s="230"/>
      <c r="K63" s="302"/>
      <c r="N63" s="357"/>
      <c r="O63" s="358"/>
      <c r="P63" s="358"/>
      <c r="Q63" s="363"/>
      <c r="R63" s="363"/>
      <c r="S63" s="363"/>
      <c r="T63" s="363"/>
      <c r="U63" s="364"/>
      <c r="V63" s="320"/>
      <c r="W63" s="320"/>
      <c r="X63" s="184"/>
    </row>
    <row r="64" spans="4:34" ht="30" customHeight="1" x14ac:dyDescent="0.7">
      <c r="D64" s="230"/>
      <c r="E64" s="230"/>
      <c r="F64" s="230"/>
      <c r="G64" s="230"/>
      <c r="H64" s="303"/>
    </row>
    <row r="65" spans="4:34" ht="30" customHeight="1" x14ac:dyDescent="0.45">
      <c r="D65" s="313" t="s">
        <v>204</v>
      </c>
      <c r="E65" s="314"/>
      <c r="F65" s="314"/>
      <c r="G65" s="314"/>
      <c r="H65" s="314"/>
      <c r="I65" s="314"/>
      <c r="J65" s="314"/>
      <c r="K65" s="314"/>
      <c r="L65" s="314"/>
      <c r="N65" s="313" t="s">
        <v>204</v>
      </c>
      <c r="O65" s="314"/>
      <c r="P65" s="314"/>
      <c r="Q65" s="314"/>
      <c r="R65" s="314"/>
      <c r="S65" s="314"/>
      <c r="T65" s="314"/>
      <c r="U65" s="314"/>
      <c r="V65" s="314"/>
      <c r="W65" s="314"/>
      <c r="Y65" s="313" t="s">
        <v>204</v>
      </c>
      <c r="Z65" s="314"/>
      <c r="AA65" s="314"/>
      <c r="AB65" s="314"/>
      <c r="AC65" s="314"/>
      <c r="AD65" s="314"/>
      <c r="AE65" s="314"/>
      <c r="AF65" s="314"/>
      <c r="AG65" s="314"/>
      <c r="AH65" s="314"/>
    </row>
    <row r="66" spans="4:34" ht="30" customHeight="1" x14ac:dyDescent="0.45">
      <c r="D66" s="312"/>
      <c r="E66" s="312"/>
      <c r="F66" s="312"/>
      <c r="G66" s="312"/>
      <c r="H66" s="312"/>
      <c r="I66" s="312"/>
      <c r="J66" s="312"/>
      <c r="K66" s="312"/>
      <c r="L66" s="312"/>
      <c r="N66" s="312"/>
      <c r="O66" s="312"/>
      <c r="P66" s="312"/>
      <c r="Q66" s="312"/>
      <c r="R66" s="312"/>
      <c r="S66" s="312"/>
      <c r="T66" s="312"/>
      <c r="U66" s="312"/>
      <c r="V66" s="312"/>
      <c r="W66" s="312"/>
      <c r="Y66" s="312"/>
      <c r="Z66" s="312"/>
      <c r="AA66" s="312"/>
      <c r="AB66" s="312"/>
      <c r="AC66" s="312"/>
      <c r="AD66" s="312"/>
      <c r="AE66" s="312"/>
      <c r="AF66" s="312"/>
      <c r="AG66" s="312"/>
      <c r="AH66" s="312"/>
    </row>
    <row r="67" spans="4:34" ht="30" customHeight="1" x14ac:dyDescent="0.45">
      <c r="D67" s="312"/>
      <c r="E67" s="312"/>
      <c r="F67" s="312"/>
      <c r="G67" s="312"/>
      <c r="H67" s="312"/>
      <c r="I67" s="312"/>
      <c r="J67" s="312"/>
      <c r="K67" s="312"/>
      <c r="L67" s="312"/>
      <c r="N67" s="312"/>
      <c r="O67" s="312"/>
      <c r="P67" s="312"/>
      <c r="Q67" s="312"/>
      <c r="R67" s="312"/>
      <c r="S67" s="312"/>
      <c r="T67" s="312"/>
      <c r="U67" s="312"/>
      <c r="V67" s="312"/>
      <c r="W67" s="312"/>
      <c r="Y67" s="312"/>
      <c r="Z67" s="312"/>
      <c r="AA67" s="312"/>
      <c r="AB67" s="312"/>
      <c r="AC67" s="312"/>
      <c r="AD67" s="312"/>
      <c r="AE67" s="312"/>
      <c r="AF67" s="312"/>
      <c r="AG67" s="312"/>
      <c r="AH67" s="312"/>
    </row>
    <row r="68" spans="4:34" ht="30" customHeight="1" x14ac:dyDescent="0.45">
      <c r="D68" s="312"/>
      <c r="E68" s="312"/>
      <c r="F68" s="312"/>
      <c r="G68" s="312"/>
      <c r="H68" s="312"/>
      <c r="I68" s="312"/>
      <c r="J68" s="312"/>
      <c r="K68" s="312"/>
      <c r="L68" s="312"/>
      <c r="N68" s="312"/>
      <c r="O68" s="312"/>
      <c r="P68" s="312"/>
      <c r="Q68" s="312"/>
      <c r="R68" s="312"/>
      <c r="S68" s="312"/>
      <c r="T68" s="312"/>
      <c r="U68" s="312"/>
      <c r="V68" s="312"/>
      <c r="W68" s="312"/>
      <c r="Y68" s="312"/>
      <c r="Z68" s="312"/>
      <c r="AA68" s="312"/>
      <c r="AB68" s="312"/>
      <c r="AC68" s="312"/>
      <c r="AD68" s="312"/>
      <c r="AE68" s="312"/>
      <c r="AF68" s="312"/>
      <c r="AG68" s="312"/>
      <c r="AH68" s="312"/>
    </row>
    <row r="69" spans="4:34" ht="30" customHeight="1" x14ac:dyDescent="0.45">
      <c r="D69" s="312"/>
      <c r="E69" s="312"/>
      <c r="F69" s="312"/>
      <c r="G69" s="312"/>
      <c r="H69" s="312"/>
      <c r="I69" s="312"/>
      <c r="J69" s="312"/>
      <c r="K69" s="312"/>
      <c r="L69" s="312"/>
      <c r="N69" s="312"/>
      <c r="O69" s="312"/>
      <c r="P69" s="312"/>
      <c r="Q69" s="312"/>
      <c r="R69" s="312"/>
      <c r="S69" s="312"/>
      <c r="T69" s="312"/>
      <c r="U69" s="312"/>
      <c r="V69" s="312"/>
      <c r="W69" s="312"/>
      <c r="Y69" s="312"/>
      <c r="Z69" s="312"/>
      <c r="AA69" s="312"/>
      <c r="AB69" s="312"/>
      <c r="AC69" s="312"/>
      <c r="AD69" s="312"/>
      <c r="AE69" s="312"/>
      <c r="AF69" s="312"/>
      <c r="AG69" s="312"/>
      <c r="AH69" s="312"/>
    </row>
    <row r="70" spans="4:34" ht="30" customHeight="1" x14ac:dyDescent="0.45">
      <c r="D70" s="312"/>
      <c r="E70" s="312"/>
      <c r="F70" s="312"/>
      <c r="G70" s="312"/>
      <c r="H70" s="312"/>
      <c r="I70" s="312"/>
      <c r="J70" s="312"/>
      <c r="K70" s="312"/>
      <c r="L70" s="312"/>
      <c r="N70" s="312"/>
      <c r="O70" s="312"/>
      <c r="P70" s="312"/>
      <c r="Q70" s="312"/>
      <c r="R70" s="312"/>
      <c r="S70" s="312"/>
      <c r="T70" s="312"/>
      <c r="U70" s="312"/>
      <c r="V70" s="312"/>
      <c r="W70" s="312"/>
      <c r="Y70" s="312"/>
      <c r="Z70" s="312"/>
      <c r="AA70" s="312"/>
      <c r="AB70" s="312"/>
      <c r="AC70" s="312"/>
      <c r="AD70" s="312"/>
      <c r="AE70" s="312"/>
      <c r="AF70" s="312"/>
      <c r="AG70" s="312"/>
      <c r="AH70" s="312"/>
    </row>
    <row r="71" spans="4:34" ht="30" customHeight="1" x14ac:dyDescent="0.45">
      <c r="D71" s="312"/>
      <c r="E71" s="312"/>
      <c r="F71" s="312"/>
      <c r="G71" s="312"/>
      <c r="H71" s="312"/>
      <c r="I71" s="312"/>
      <c r="J71" s="312"/>
      <c r="K71" s="312"/>
      <c r="L71" s="312"/>
      <c r="N71" s="312"/>
      <c r="O71" s="312"/>
      <c r="P71" s="312"/>
      <c r="Q71" s="312"/>
      <c r="R71" s="312"/>
      <c r="S71" s="312"/>
      <c r="T71" s="312"/>
      <c r="U71" s="312"/>
      <c r="V71" s="312"/>
      <c r="W71" s="312"/>
      <c r="Y71" s="312"/>
      <c r="Z71" s="312"/>
      <c r="AA71" s="312"/>
      <c r="AB71" s="312"/>
      <c r="AC71" s="312"/>
      <c r="AD71" s="312"/>
      <c r="AE71" s="312"/>
      <c r="AF71" s="312"/>
      <c r="AG71" s="312"/>
      <c r="AH71" s="312"/>
    </row>
    <row r="72" spans="4:34" ht="30" customHeight="1" x14ac:dyDescent="0.45">
      <c r="D72" s="312"/>
      <c r="E72" s="312"/>
      <c r="F72" s="312"/>
      <c r="G72" s="312"/>
      <c r="H72" s="312"/>
      <c r="I72" s="312"/>
      <c r="J72" s="312"/>
      <c r="K72" s="312"/>
      <c r="L72" s="312"/>
      <c r="N72" s="312"/>
      <c r="O72" s="312"/>
      <c r="P72" s="312"/>
      <c r="Q72" s="312"/>
      <c r="R72" s="312"/>
      <c r="S72" s="312"/>
      <c r="T72" s="312"/>
      <c r="U72" s="312"/>
      <c r="V72" s="312"/>
      <c r="W72" s="312"/>
      <c r="Y72" s="312"/>
      <c r="Z72" s="312"/>
      <c r="AA72" s="312"/>
      <c r="AB72" s="312"/>
      <c r="AC72" s="312"/>
      <c r="AD72" s="312"/>
      <c r="AE72" s="312"/>
      <c r="AF72" s="312"/>
      <c r="AG72" s="312"/>
      <c r="AH72" s="312"/>
    </row>
    <row r="73" spans="4:34" ht="30" customHeight="1" x14ac:dyDescent="0.45">
      <c r="D73" s="312"/>
      <c r="E73" s="312"/>
      <c r="F73" s="312"/>
      <c r="G73" s="312"/>
      <c r="H73" s="312"/>
      <c r="I73" s="312"/>
      <c r="J73" s="312"/>
      <c r="K73" s="312"/>
      <c r="L73" s="312"/>
      <c r="N73" s="312"/>
      <c r="O73" s="312"/>
      <c r="P73" s="312"/>
      <c r="Q73" s="312"/>
      <c r="R73" s="312"/>
      <c r="S73" s="312"/>
      <c r="T73" s="312"/>
      <c r="U73" s="312"/>
      <c r="V73" s="312"/>
      <c r="W73" s="312"/>
      <c r="Y73" s="312"/>
      <c r="Z73" s="312"/>
      <c r="AA73" s="312"/>
      <c r="AB73" s="312"/>
      <c r="AC73" s="312"/>
      <c r="AD73" s="312"/>
      <c r="AE73" s="312"/>
      <c r="AF73" s="312"/>
      <c r="AG73" s="312"/>
      <c r="AH73" s="312"/>
    </row>
    <row r="74" spans="4:34" ht="30" customHeight="1" x14ac:dyDescent="0.45">
      <c r="D74" s="312"/>
      <c r="E74" s="312"/>
      <c r="F74" s="312"/>
      <c r="G74" s="312"/>
      <c r="H74" s="312"/>
      <c r="I74" s="312"/>
      <c r="J74" s="312"/>
      <c r="K74" s="312"/>
      <c r="L74" s="312"/>
      <c r="N74" s="312"/>
      <c r="O74" s="312"/>
      <c r="P74" s="312"/>
      <c r="Q74" s="312"/>
      <c r="R74" s="312"/>
      <c r="S74" s="312"/>
      <c r="T74" s="312"/>
      <c r="U74" s="312"/>
      <c r="V74" s="312"/>
      <c r="W74" s="312"/>
      <c r="Y74" s="312"/>
      <c r="Z74" s="312"/>
      <c r="AA74" s="312"/>
      <c r="AB74" s="312"/>
      <c r="AC74" s="312"/>
      <c r="AD74" s="312"/>
      <c r="AE74" s="312"/>
      <c r="AF74" s="312"/>
      <c r="AG74" s="312"/>
      <c r="AH74" s="312"/>
    </row>
    <row r="75" spans="4:34" ht="30" customHeight="1" x14ac:dyDescent="0.45">
      <c r="D75" s="312"/>
      <c r="E75" s="312"/>
      <c r="F75" s="312"/>
      <c r="G75" s="312"/>
      <c r="H75" s="312"/>
      <c r="I75" s="312"/>
      <c r="J75" s="312"/>
      <c r="K75" s="312"/>
      <c r="L75" s="312"/>
      <c r="N75" s="312"/>
      <c r="O75" s="312"/>
      <c r="P75" s="312"/>
      <c r="Q75" s="312"/>
      <c r="R75" s="312"/>
      <c r="S75" s="312"/>
      <c r="T75" s="312"/>
      <c r="U75" s="312"/>
      <c r="V75" s="312"/>
      <c r="W75" s="312"/>
      <c r="Y75" s="312"/>
      <c r="Z75" s="312"/>
      <c r="AA75" s="312"/>
      <c r="AB75" s="312"/>
      <c r="AC75" s="312"/>
      <c r="AD75" s="312"/>
      <c r="AE75" s="312"/>
      <c r="AF75" s="312"/>
      <c r="AG75" s="312"/>
      <c r="AH75" s="312"/>
    </row>
    <row r="76" spans="4:34" ht="30" customHeight="1" x14ac:dyDescent="0.45">
      <c r="D76" s="312"/>
      <c r="E76" s="312"/>
      <c r="F76" s="312"/>
      <c r="G76" s="312"/>
      <c r="H76" s="312"/>
      <c r="I76" s="312"/>
      <c r="J76" s="312"/>
      <c r="K76" s="312"/>
      <c r="L76" s="312"/>
      <c r="N76" s="312"/>
      <c r="O76" s="312"/>
      <c r="P76" s="312"/>
      <c r="Q76" s="312"/>
      <c r="R76" s="312"/>
      <c r="S76" s="312"/>
      <c r="T76" s="312"/>
      <c r="U76" s="312"/>
      <c r="V76" s="312"/>
      <c r="W76" s="312"/>
      <c r="Y76" s="312"/>
      <c r="Z76" s="312"/>
      <c r="AA76" s="312"/>
      <c r="AB76" s="312"/>
      <c r="AC76" s="312"/>
      <c r="AD76" s="312"/>
      <c r="AE76" s="312"/>
      <c r="AF76" s="312"/>
      <c r="AG76" s="312"/>
      <c r="AH76" s="312"/>
    </row>
    <row r="77" spans="4:34" ht="30" customHeight="1" x14ac:dyDescent="0.45">
      <c r="D77" s="312"/>
      <c r="E77" s="312"/>
      <c r="F77" s="312"/>
      <c r="G77" s="312"/>
      <c r="H77" s="312"/>
      <c r="I77" s="312"/>
      <c r="J77" s="312"/>
      <c r="K77" s="312"/>
      <c r="L77" s="312"/>
      <c r="N77" s="312"/>
      <c r="O77" s="312"/>
      <c r="P77" s="312"/>
      <c r="Q77" s="312"/>
      <c r="R77" s="312"/>
      <c r="S77" s="312"/>
      <c r="T77" s="312"/>
      <c r="U77" s="312"/>
      <c r="V77" s="312"/>
      <c r="W77" s="312"/>
      <c r="Y77" s="312"/>
      <c r="Z77" s="312"/>
      <c r="AA77" s="312"/>
      <c r="AB77" s="312"/>
      <c r="AC77" s="312"/>
      <c r="AD77" s="312"/>
      <c r="AE77" s="312"/>
      <c r="AF77" s="312"/>
      <c r="AG77" s="312"/>
      <c r="AH77" s="312"/>
    </row>
    <row r="78" spans="4:34" ht="30" customHeight="1" x14ac:dyDescent="0.45">
      <c r="D78" s="312"/>
      <c r="E78" s="312"/>
      <c r="F78" s="312"/>
      <c r="G78" s="312"/>
      <c r="H78" s="312"/>
      <c r="I78" s="312"/>
      <c r="J78" s="312"/>
      <c r="K78" s="312"/>
      <c r="L78" s="312"/>
      <c r="N78" s="312"/>
      <c r="O78" s="312"/>
      <c r="P78" s="312"/>
      <c r="Q78" s="312"/>
      <c r="R78" s="312"/>
      <c r="S78" s="312"/>
      <c r="T78" s="312"/>
      <c r="U78" s="312"/>
      <c r="V78" s="312"/>
      <c r="W78" s="312"/>
      <c r="Y78" s="312"/>
      <c r="Z78" s="312"/>
      <c r="AA78" s="312"/>
      <c r="AB78" s="312"/>
      <c r="AC78" s="312"/>
      <c r="AD78" s="312"/>
      <c r="AE78" s="312"/>
      <c r="AF78" s="312"/>
      <c r="AG78" s="312"/>
      <c r="AH78" s="312"/>
    </row>
    <row r="79" spans="4:34" ht="30" customHeight="1" x14ac:dyDescent="0.45">
      <c r="D79" s="312"/>
      <c r="E79" s="312"/>
      <c r="F79" s="312"/>
      <c r="G79" s="312"/>
      <c r="H79" s="312"/>
      <c r="I79" s="312"/>
      <c r="J79" s="312"/>
      <c r="K79" s="312"/>
      <c r="L79" s="312"/>
      <c r="N79" s="312"/>
      <c r="O79" s="312"/>
      <c r="P79" s="312"/>
      <c r="Q79" s="312"/>
      <c r="R79" s="312"/>
      <c r="S79" s="312"/>
      <c r="T79" s="312"/>
      <c r="U79" s="312"/>
      <c r="V79" s="312"/>
      <c r="W79" s="312"/>
      <c r="Y79" s="312"/>
      <c r="Z79" s="312"/>
      <c r="AA79" s="312"/>
      <c r="AB79" s="312"/>
      <c r="AC79" s="312"/>
      <c r="AD79" s="312"/>
      <c r="AE79" s="312"/>
      <c r="AF79" s="312"/>
      <c r="AG79" s="312"/>
      <c r="AH79" s="312"/>
    </row>
    <row r="80" spans="4:34" ht="30" customHeight="1" x14ac:dyDescent="0.45">
      <c r="D80" s="312"/>
      <c r="E80" s="312"/>
      <c r="F80" s="312"/>
      <c r="G80" s="312"/>
      <c r="H80" s="312"/>
      <c r="I80" s="312"/>
      <c r="J80" s="312"/>
      <c r="K80" s="312"/>
      <c r="L80" s="312"/>
      <c r="N80" s="312"/>
      <c r="O80" s="312"/>
      <c r="P80" s="312"/>
      <c r="Q80" s="312"/>
      <c r="R80" s="312"/>
      <c r="S80" s="312"/>
      <c r="T80" s="312"/>
      <c r="U80" s="312"/>
      <c r="V80" s="312"/>
      <c r="W80" s="312"/>
      <c r="Y80" s="312"/>
      <c r="Z80" s="312"/>
      <c r="AA80" s="312"/>
      <c r="AB80" s="312"/>
      <c r="AC80" s="312"/>
      <c r="AD80" s="312"/>
      <c r="AE80" s="312"/>
      <c r="AF80" s="312"/>
      <c r="AG80" s="312"/>
      <c r="AH80" s="312"/>
    </row>
    <row r="81" ht="30" customHeight="1" x14ac:dyDescent="0.45"/>
    <row r="82" ht="30" customHeight="1" x14ac:dyDescent="0.45"/>
  </sheetData>
  <sheetProtection sheet="1" objects="1" scenarios="1"/>
  <mergeCells count="37">
    <mergeCell ref="N61:P63"/>
    <mergeCell ref="Q61:U63"/>
    <mergeCell ref="N57:U57"/>
    <mergeCell ref="D58:E60"/>
    <mergeCell ref="F58:J60"/>
    <mergeCell ref="N58:U58"/>
    <mergeCell ref="N59:U59"/>
    <mergeCell ref="N60:U60"/>
    <mergeCell ref="D54:J54"/>
    <mergeCell ref="N54:U54"/>
    <mergeCell ref="Y54:AF54"/>
    <mergeCell ref="D55:J55"/>
    <mergeCell ref="N55:U55"/>
    <mergeCell ref="Y55:AA57"/>
    <mergeCell ref="AB55:AF57"/>
    <mergeCell ref="D56:J56"/>
    <mergeCell ref="N56:U56"/>
    <mergeCell ref="D57:J57"/>
    <mergeCell ref="D52:J52"/>
    <mergeCell ref="N52:U52"/>
    <mergeCell ref="Y52:AF52"/>
    <mergeCell ref="D53:J53"/>
    <mergeCell ref="N53:U53"/>
    <mergeCell ref="Y53:AF53"/>
    <mergeCell ref="D46:AI46"/>
    <mergeCell ref="D50:J50"/>
    <mergeCell ref="N50:U50"/>
    <mergeCell ref="Y50:AF50"/>
    <mergeCell ref="D51:J51"/>
    <mergeCell ref="N51:U51"/>
    <mergeCell ref="Y51:AF51"/>
    <mergeCell ref="C45:AI45"/>
    <mergeCell ref="D2:G3"/>
    <mergeCell ref="H2:H3"/>
    <mergeCell ref="I2:AD3"/>
    <mergeCell ref="AE2:AG3"/>
    <mergeCell ref="AH2:AI3"/>
  </mergeCells>
  <conditionalFormatting sqref="D50">
    <cfRule type="expression" dxfId="1422" priority="53">
      <formula>$K50=TRUE</formula>
    </cfRule>
    <cfRule type="expression" dxfId="1421" priority="54">
      <formula>$L50=TRUE</formula>
    </cfRule>
  </conditionalFormatting>
  <conditionalFormatting sqref="D51">
    <cfRule type="expression" dxfId="1420" priority="52">
      <formula>$K$51=TRUE</formula>
    </cfRule>
    <cfRule type="expression" dxfId="1419" priority="51">
      <formula>$L$51=TRUE</formula>
    </cfRule>
  </conditionalFormatting>
  <conditionalFormatting sqref="D52">
    <cfRule type="expression" dxfId="1418" priority="50">
      <formula>$K$52=TRUE</formula>
    </cfRule>
    <cfRule type="expression" dxfId="1417" priority="49">
      <formula>$L$52=TRUE</formula>
    </cfRule>
  </conditionalFormatting>
  <conditionalFormatting sqref="D53">
    <cfRule type="expression" dxfId="1416" priority="48">
      <formula>$K$53=TRUE</formula>
    </cfRule>
    <cfRule type="expression" dxfId="1415" priority="47">
      <formula>$L$53=TRUE</formula>
    </cfRule>
  </conditionalFormatting>
  <conditionalFormatting sqref="D54">
    <cfRule type="expression" dxfId="1414" priority="46">
      <formula>$K$54=TRUE</formula>
    </cfRule>
    <cfRule type="expression" dxfId="1413" priority="45">
      <formula>$L$54=TRUE</formula>
    </cfRule>
  </conditionalFormatting>
  <conditionalFormatting sqref="D55">
    <cfRule type="expression" dxfId="1412" priority="44">
      <formula>$K$55=TRUE</formula>
    </cfRule>
    <cfRule type="expression" dxfId="1411" priority="43">
      <formula>$L$55=TRUE</formula>
    </cfRule>
  </conditionalFormatting>
  <conditionalFormatting sqref="D56">
    <cfRule type="expression" dxfId="1410" priority="42">
      <formula>$K$56=TRUE</formula>
    </cfRule>
    <cfRule type="expression" dxfId="1409" priority="41">
      <formula>$L$56=TRUE</formula>
    </cfRule>
  </conditionalFormatting>
  <conditionalFormatting sqref="D57">
    <cfRule type="expression" dxfId="1408" priority="40">
      <formula>$K$57=TRUE</formula>
    </cfRule>
    <cfRule type="expression" dxfId="1407" priority="39">
      <formula>$L$57=TRUE</formula>
    </cfRule>
  </conditionalFormatting>
  <conditionalFormatting sqref="D58 F58">
    <cfRule type="expression" dxfId="1406" priority="38">
      <formula>$K$58=TRUE</formula>
    </cfRule>
    <cfRule type="expression" dxfId="1405" priority="37">
      <formula>$L$58=TRUE</formula>
    </cfRule>
  </conditionalFormatting>
  <conditionalFormatting sqref="N50:U50">
    <cfRule type="expression" dxfId="1404" priority="36">
      <formula>$V$50=TRUE</formula>
    </cfRule>
    <cfRule type="expression" dxfId="1403" priority="35">
      <formula>$W$50=TRUE</formula>
    </cfRule>
  </conditionalFormatting>
  <conditionalFormatting sqref="N51:U51">
    <cfRule type="expression" dxfId="1402" priority="33">
      <formula>$W$51=TRUE</formula>
    </cfRule>
    <cfRule type="expression" dxfId="1401" priority="34">
      <formula>$V$51=TRUE</formula>
    </cfRule>
  </conditionalFormatting>
  <conditionalFormatting sqref="N52:U52">
    <cfRule type="expression" dxfId="1400" priority="32">
      <formula>$V$52=TRUE</formula>
    </cfRule>
    <cfRule type="expression" dxfId="1399" priority="31">
      <formula>$W$52=TRUE</formula>
    </cfRule>
  </conditionalFormatting>
  <conditionalFormatting sqref="N53:U53">
    <cfRule type="expression" dxfId="1398" priority="30">
      <formula>$V$53=TRUE</formula>
    </cfRule>
    <cfRule type="expression" dxfId="1397" priority="29">
      <formula>$W$53=TRUE</formula>
    </cfRule>
  </conditionalFormatting>
  <conditionalFormatting sqref="N54:U54">
    <cfRule type="expression" dxfId="1396" priority="27">
      <formula>$W$54=TRUE</formula>
    </cfRule>
    <cfRule type="expression" dxfId="1395" priority="28">
      <formula>$V$54=TRUE</formula>
    </cfRule>
  </conditionalFormatting>
  <conditionalFormatting sqref="N55:U55">
    <cfRule type="expression" dxfId="1394" priority="26">
      <formula>$V$55=TRUE</formula>
    </cfRule>
    <cfRule type="expression" dxfId="1393" priority="25">
      <formula>$W$55=TRUE</formula>
    </cfRule>
  </conditionalFormatting>
  <conditionalFormatting sqref="N56:U56">
    <cfRule type="expression" dxfId="1392" priority="24">
      <formula>$V$56=TRUE</formula>
    </cfRule>
    <cfRule type="expression" dxfId="1391" priority="23">
      <formula>$W$56=TRUE</formula>
    </cfRule>
  </conditionalFormatting>
  <conditionalFormatting sqref="N57:U57">
    <cfRule type="expression" dxfId="1390" priority="21">
      <formula>$W$57=TRUE</formula>
    </cfRule>
    <cfRule type="expression" dxfId="1389" priority="22">
      <formula>$V$57=TRUE</formula>
    </cfRule>
  </conditionalFormatting>
  <conditionalFormatting sqref="N58:U58">
    <cfRule type="expression" dxfId="1388" priority="20">
      <formula>$V$58=TRUE</formula>
    </cfRule>
    <cfRule type="expression" dxfId="1387" priority="19">
      <formula>$W$58=TRUE</formula>
    </cfRule>
  </conditionalFormatting>
  <conditionalFormatting sqref="N59:U59">
    <cfRule type="expression" dxfId="1386" priority="18">
      <formula>$V$59=TRUE</formula>
    </cfRule>
    <cfRule type="expression" dxfId="1385" priority="17">
      <formula>$W$59=TRUE</formula>
    </cfRule>
  </conditionalFormatting>
  <conditionalFormatting sqref="N60:U60">
    <cfRule type="expression" dxfId="1384" priority="16">
      <formula>$V$60=TRUE</formula>
    </cfRule>
    <cfRule type="expression" dxfId="1383" priority="15">
      <formula>$W$60=TRUE</formula>
    </cfRule>
  </conditionalFormatting>
  <conditionalFormatting sqref="N61:U63">
    <cfRule type="expression" dxfId="1382" priority="14">
      <formula>$V$61=TRUE</formula>
    </cfRule>
    <cfRule type="expression" dxfId="1381" priority="13">
      <formula>$W$61=TRUE</formula>
    </cfRule>
  </conditionalFormatting>
  <conditionalFormatting sqref="Y50:AF50">
    <cfRule type="expression" dxfId="1380" priority="10">
      <formula>$AG$50=TRUE</formula>
    </cfRule>
    <cfRule type="expression" dxfId="1379" priority="9">
      <formula>$AH$50=TRUE</formula>
    </cfRule>
  </conditionalFormatting>
  <conditionalFormatting sqref="Y51:AF51">
    <cfRule type="expression" dxfId="1378" priority="8">
      <formula>$AG$51=TRUE</formula>
    </cfRule>
    <cfRule type="expression" dxfId="1377" priority="7">
      <formula>$AH$51=TRUE</formula>
    </cfRule>
  </conditionalFormatting>
  <conditionalFormatting sqref="Y52:AF52">
    <cfRule type="expression" dxfId="1376" priority="6">
      <formula>$AG$52=TRUE</formula>
    </cfRule>
    <cfRule type="expression" dxfId="1375" priority="5">
      <formula>$AH$52=TRUE</formula>
    </cfRule>
  </conditionalFormatting>
  <conditionalFormatting sqref="Y53:AF53">
    <cfRule type="expression" dxfId="1374" priority="4">
      <formula>$AG$53=TRUE</formula>
    </cfRule>
    <cfRule type="expression" dxfId="1373" priority="3">
      <formula>$AH$53=TRUE</formula>
    </cfRule>
  </conditionalFormatting>
  <conditionalFormatting sqref="Y54:AF54">
    <cfRule type="expression" dxfId="1372" priority="1">
      <formula>$AH$54=TRUE</formula>
    </cfRule>
    <cfRule type="expression" dxfId="1371" priority="2">
      <formula>$AG$54=TRUE</formula>
    </cfRule>
  </conditionalFormatting>
  <conditionalFormatting sqref="Y55:AF57">
    <cfRule type="expression" dxfId="1370" priority="12">
      <formula>$AH$55=TRUE</formula>
    </cfRule>
    <cfRule type="expression" dxfId="1369" priority="11">
      <formula>$AG$55=TRUE</formula>
    </cfRule>
  </conditionalFormatting>
  <pageMargins left="0.78740157480314965" right="3.937007874015748E-2" top="0.98425196850393704" bottom="0.39370078740157483" header="0.51181102362204722" footer="0.11811023622047245"/>
  <pageSetup paperSize="9" scale="29" orientation="portrait" r:id="rId1"/>
  <headerFooter alignWithMargins="0">
    <oddHeader>&amp;C&amp;14Ontwikkelings Perspectief (OPP)</oddHeader>
    <oddFooter>&amp;R© www.meesterharrie.nl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684669C4F10646965A639A06F3BA99" ma:contentTypeVersion="19" ma:contentTypeDescription="Een nieuw document maken." ma:contentTypeScope="" ma:versionID="fb930ee16526d3e9d2260e59290c1d69">
  <xsd:schema xmlns:xsd="http://www.w3.org/2001/XMLSchema" xmlns:xs="http://www.w3.org/2001/XMLSchema" xmlns:p="http://schemas.microsoft.com/office/2006/metadata/properties" xmlns:ns2="c2ecf5db-7d4d-4dbe-bce7-39d49be64e81" xmlns:ns3="b6647730-621b-45fb-9aac-463b4d877dcd" targetNamespace="http://schemas.microsoft.com/office/2006/metadata/properties" ma:root="true" ma:fieldsID="05cceb30e80ca39abdd42a36bea7f62c" ns2:_="" ns3:_="">
    <xsd:import namespace="c2ecf5db-7d4d-4dbe-bce7-39d49be64e81"/>
    <xsd:import namespace="b6647730-621b-45fb-9aac-463b4d877d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ecf5db-7d4d-4dbe-bce7-39d49be64e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1dde8c01-f805-4697-8e18-a3d0ede4f3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647730-621b-45fb-9aac-463b4d877dc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9240b1b-00b9-4e07-91a0-51fe0121b935}" ma:internalName="TaxCatchAll" ma:showField="CatchAllData" ma:web="b6647730-621b-45fb-9aac-463b4d877dc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2ecf5db-7d4d-4dbe-bce7-39d49be64e81">
      <Terms xmlns="http://schemas.microsoft.com/office/infopath/2007/PartnerControls"/>
    </lcf76f155ced4ddcb4097134ff3c332f>
    <TaxCatchAll xmlns="b6647730-621b-45fb-9aac-463b4d877dcd" xsi:nil="true"/>
  </documentManagement>
</p:properties>
</file>

<file path=customXml/itemProps1.xml><?xml version="1.0" encoding="utf-8"?>
<ds:datastoreItem xmlns:ds="http://schemas.openxmlformats.org/officeDocument/2006/customXml" ds:itemID="{A6BC425F-8A5A-4868-8A98-9BD38500CF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594F3C1-AF20-4991-8659-296A41DA8D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2ecf5db-7d4d-4dbe-bce7-39d49be64e81"/>
    <ds:schemaRef ds:uri="b6647730-621b-45fb-9aac-463b4d877d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B83882D-32A3-4F79-8534-132B77179DC4}">
  <ds:schemaRefs>
    <ds:schemaRef ds:uri="http://schemas.microsoft.com/office/2006/metadata/properties"/>
    <ds:schemaRef ds:uri="http://schemas.microsoft.com/office/infopath/2007/PartnerControls"/>
    <ds:schemaRef ds:uri="c2ecf5db-7d4d-4dbe-bce7-39d49be64e81"/>
    <ds:schemaRef ds:uri="b6647730-621b-45fb-9aac-463b4d877dc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36</vt:i4>
      </vt:variant>
      <vt:variant>
        <vt:lpstr>Benoemde bereiken</vt:lpstr>
      </vt:variant>
      <vt:variant>
        <vt:i4>33</vt:i4>
      </vt:variant>
    </vt:vector>
  </HeadingPairs>
  <TitlesOfParts>
    <vt:vector size="69" baseType="lpstr">
      <vt:lpstr>leerrendement</vt:lpstr>
      <vt:lpstr>blad verbergen</vt:lpstr>
      <vt:lpstr>schoolweging</vt:lpstr>
      <vt:lpstr>de indicatoren</vt:lpstr>
      <vt:lpstr>INTRO</vt:lpstr>
      <vt:lpstr>START</vt:lpstr>
      <vt:lpstr>M3</vt:lpstr>
      <vt:lpstr>E3</vt:lpstr>
      <vt:lpstr>OP-3</vt:lpstr>
      <vt:lpstr>KINDGESPREK-3</vt:lpstr>
      <vt:lpstr>M4</vt:lpstr>
      <vt:lpstr>E4</vt:lpstr>
      <vt:lpstr>OP-4</vt:lpstr>
      <vt:lpstr>KINDGESPREK-4</vt:lpstr>
      <vt:lpstr>M5</vt:lpstr>
      <vt:lpstr>E5</vt:lpstr>
      <vt:lpstr>OP-5</vt:lpstr>
      <vt:lpstr>KINDGESPREK-5</vt:lpstr>
      <vt:lpstr>M6</vt:lpstr>
      <vt:lpstr>E6</vt:lpstr>
      <vt:lpstr>OP-6</vt:lpstr>
      <vt:lpstr>KINDGESPREK-6</vt:lpstr>
      <vt:lpstr>M7</vt:lpstr>
      <vt:lpstr>E7</vt:lpstr>
      <vt:lpstr>OP-7</vt:lpstr>
      <vt:lpstr>KINDGESPREK-7</vt:lpstr>
      <vt:lpstr>8E7</vt:lpstr>
      <vt:lpstr>B8</vt:lpstr>
      <vt:lpstr>OP-8</vt:lpstr>
      <vt:lpstr>KINDGESPREK-8</vt:lpstr>
      <vt:lpstr>TOTAAL M-TOETSEN</vt:lpstr>
      <vt:lpstr>TOTAAL E-TOETSEN</vt:lpstr>
      <vt:lpstr>DOORGAANDE LIJN</vt:lpstr>
      <vt:lpstr>BASIS</vt:lpstr>
      <vt:lpstr>INTENSIEF</vt:lpstr>
      <vt:lpstr>VERRIJKT</vt:lpstr>
      <vt:lpstr>'8E7'!Afdrukbereik</vt:lpstr>
      <vt:lpstr>'B8'!Afdrukbereik</vt:lpstr>
      <vt:lpstr>BASIS!Afdrukbereik</vt:lpstr>
      <vt:lpstr>'de indicatoren'!Afdrukbereik</vt:lpstr>
      <vt:lpstr>'DOORGAANDE LIJN'!Afdrukbereik</vt:lpstr>
      <vt:lpstr>'E3'!Afdrukbereik</vt:lpstr>
      <vt:lpstr>'E4'!Afdrukbereik</vt:lpstr>
      <vt:lpstr>'E5'!Afdrukbereik</vt:lpstr>
      <vt:lpstr>'E6'!Afdrukbereik</vt:lpstr>
      <vt:lpstr>'E7'!Afdrukbereik</vt:lpstr>
      <vt:lpstr>INTENSIEF!Afdrukbereik</vt:lpstr>
      <vt:lpstr>INTRO!Afdrukbereik</vt:lpstr>
      <vt:lpstr>'KINDGESPREK-3'!Afdrukbereik</vt:lpstr>
      <vt:lpstr>'KINDGESPREK-4'!Afdrukbereik</vt:lpstr>
      <vt:lpstr>'KINDGESPREK-5'!Afdrukbereik</vt:lpstr>
      <vt:lpstr>'KINDGESPREK-6'!Afdrukbereik</vt:lpstr>
      <vt:lpstr>'KINDGESPREK-7'!Afdrukbereik</vt:lpstr>
      <vt:lpstr>'KINDGESPREK-8'!Afdrukbereik</vt:lpstr>
      <vt:lpstr>'M3'!Afdrukbereik</vt:lpstr>
      <vt:lpstr>'M4'!Afdrukbereik</vt:lpstr>
      <vt:lpstr>'M5'!Afdrukbereik</vt:lpstr>
      <vt:lpstr>'M6'!Afdrukbereik</vt:lpstr>
      <vt:lpstr>'M7'!Afdrukbereik</vt:lpstr>
      <vt:lpstr>'OP-3'!Afdrukbereik</vt:lpstr>
      <vt:lpstr>'OP-4'!Afdrukbereik</vt:lpstr>
      <vt:lpstr>'OP-5'!Afdrukbereik</vt:lpstr>
      <vt:lpstr>'OP-6'!Afdrukbereik</vt:lpstr>
      <vt:lpstr>'OP-7'!Afdrukbereik</vt:lpstr>
      <vt:lpstr>'OP-8'!Afdrukbereik</vt:lpstr>
      <vt:lpstr>START!Afdrukbereik</vt:lpstr>
      <vt:lpstr>'TOTAAL E-TOETSEN'!Afdrukbereik</vt:lpstr>
      <vt:lpstr>'TOTAAL M-TOETSEN'!Afdrukbereik</vt:lpstr>
      <vt:lpstr>VERRIJKT!Afdrukbereik</vt:lpstr>
    </vt:vector>
  </TitlesOfParts>
  <Manager/>
  <Company>Thuis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School</dc:creator>
  <cp:keywords/>
  <dc:description/>
  <cp:lastModifiedBy>Harrie Meinen</cp:lastModifiedBy>
  <cp:revision/>
  <cp:lastPrinted>2026-06-08T07:34:16Z</cp:lastPrinted>
  <dcterms:created xsi:type="dcterms:W3CDTF">2010-01-22T20:45:49Z</dcterms:created>
  <dcterms:modified xsi:type="dcterms:W3CDTF">2026-08-16T15:39:38Z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0x0101005A684669C4F10646965A639A06F3BA99</vt:lpwstr>
  </property>
  <property fmtid="{D5CDD505-2E9C-101B-9397-08002B2CF9AE}" pid="3" name="MediaServiceImageTags">
    <vt:lpwstr/>
  </property>
</Properties>
</file>